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globalhonda-my.sharepoint.com/personal/anishan_ravikandan_ch_honda_com/Documents/Desktop/"/>
    </mc:Choice>
  </mc:AlternateContent>
  <xr:revisionPtr revIDLastSave="0" documentId="8_{2C6292A1-2560-48EA-A80D-21D90BFD08AE}" xr6:coauthVersionLast="47" xr6:coauthVersionMax="47" xr10:uidLastSave="{00000000-0000-0000-0000-000000000000}"/>
  <bookViews>
    <workbookView xWindow="-28920" yWindow="-120" windowWidth="19440" windowHeight="11520" firstSheet="1" activeTab="1" xr2:uid="{EF26D725-90F5-4A5D-AE77-D0ADEB1A998B}"/>
  </bookViews>
  <sheets>
    <sheet name="26MY_ACCORD_DATA" sheetId="1" state="hidden" r:id="rId1"/>
    <sheet name="SELECT PROVINCE" sheetId="2" r:id="rId2"/>
    <sheet name="26MY_ACCORD_APP_EN" sheetId="3" r:id="rId3"/>
    <sheet name="26MY_ACCORD_APP_FR" sheetId="4" r:id="rId4"/>
    <sheet name="26MY_ACCORD_SELL_EN" sheetId="5" r:id="rId5"/>
    <sheet name="26MY_ACCORD_SELL_FR" sheetId="6" r:id="rId6"/>
  </sheets>
  <externalReferences>
    <externalReference r:id="rId7"/>
  </externalReferences>
  <definedNames>
    <definedName name="_xlnm._FilterDatabase" localSheetId="0" hidden="1">'26MY_ACCORD_DATA'!$A$7:$BH$96</definedName>
    <definedName name="_xlnm.Print_Area" localSheetId="2">'26MY_ACCORD_APP_EN'!$C$2:$Q$156</definedName>
    <definedName name="_xlnm.Print_Area" localSheetId="3">'26MY_ACCORD_APP_FR'!$C$2:$Q$154</definedName>
    <definedName name="_xlnm.Print_Area" localSheetId="4">'26MY_ACCORD_SELL_EN'!$B$2:$Q$31</definedName>
    <definedName name="_xlnm.Print_Area" localSheetId="5">'26MY_ACCORD_SELL_FR'!$B$2:$Q$31</definedName>
    <definedName name="_xlnm.Print_Area" localSheetId="1">'SELECT PROVINCE'!$A$1:$M$34</definedName>
    <definedName name="_xlnm.Print_Titles" localSheetId="2">'26MY_ACCORD_APP_EN'!$12:$13</definedName>
    <definedName name="_xlnm.Print_Titles" localSheetId="3">'26MY_ACCORD_APP_FR'!$12:$13</definedName>
    <definedName name="_xlnm.Print_Titles" localSheetId="0">'26MY_ACCORD_DATA'!$2:$3</definedName>
    <definedName name="prov_cd">'SELECT PROVINCE'!$B$1</definedName>
    <definedName name="province_codes">'SELECT PROVINCE'!$B$6:$B$16</definedName>
    <definedName name="rate_table">'SELECT PROVINCE'!$B$6:$C$16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6" l="1"/>
  <c r="P21" i="6"/>
  <c r="K21" i="6"/>
  <c r="F21" i="6"/>
  <c r="P16" i="6"/>
  <c r="K16" i="6"/>
  <c r="F16" i="6"/>
  <c r="P11" i="6"/>
  <c r="K11" i="6"/>
  <c r="F11" i="6"/>
  <c r="D31" i="5"/>
  <c r="C31" i="5"/>
  <c r="P21" i="5"/>
  <c r="K21" i="5"/>
  <c r="F21" i="5"/>
  <c r="P16" i="5"/>
  <c r="K16" i="5"/>
  <c r="F16" i="5"/>
  <c r="P11" i="5"/>
  <c r="K11" i="5"/>
  <c r="F11" i="5"/>
  <c r="C154" i="4"/>
  <c r="Q151" i="4"/>
  <c r="P151" i="4"/>
  <c r="O151" i="4"/>
  <c r="N151" i="4"/>
  <c r="M151" i="4"/>
  <c r="L151" i="4"/>
  <c r="K151" i="4"/>
  <c r="J151" i="4"/>
  <c r="I151" i="4"/>
  <c r="G151" i="4"/>
  <c r="E151" i="4"/>
  <c r="D151" i="4"/>
  <c r="C151" i="4"/>
  <c r="Q150" i="4"/>
  <c r="P150" i="4"/>
  <c r="O150" i="4"/>
  <c r="N150" i="4"/>
  <c r="M150" i="4"/>
  <c r="L150" i="4"/>
  <c r="K150" i="4"/>
  <c r="J150" i="4"/>
  <c r="I150" i="4"/>
  <c r="G150" i="4"/>
  <c r="D150" i="4"/>
  <c r="C150" i="4"/>
  <c r="Q149" i="4"/>
  <c r="P149" i="4"/>
  <c r="O149" i="4"/>
  <c r="N149" i="4"/>
  <c r="M149" i="4"/>
  <c r="L149" i="4"/>
  <c r="K149" i="4"/>
  <c r="J149" i="4"/>
  <c r="I149" i="4"/>
  <c r="G149" i="4"/>
  <c r="F149" i="4"/>
  <c r="D149" i="4"/>
  <c r="C149" i="4"/>
  <c r="P147" i="4"/>
  <c r="O147" i="4"/>
  <c r="N147" i="4"/>
  <c r="M147" i="4"/>
  <c r="L147" i="4"/>
  <c r="K147" i="4"/>
  <c r="J147" i="4"/>
  <c r="I147" i="4"/>
  <c r="D147" i="4"/>
  <c r="C147" i="4"/>
  <c r="P146" i="4"/>
  <c r="O146" i="4"/>
  <c r="N146" i="4"/>
  <c r="M146" i="4"/>
  <c r="L146" i="4"/>
  <c r="K146" i="4"/>
  <c r="J146" i="4"/>
  <c r="I146" i="4"/>
  <c r="D146" i="4"/>
  <c r="C146" i="4"/>
  <c r="P145" i="4"/>
  <c r="O145" i="4"/>
  <c r="N145" i="4"/>
  <c r="M145" i="4"/>
  <c r="L145" i="4"/>
  <c r="K145" i="4"/>
  <c r="J145" i="4"/>
  <c r="I145" i="4"/>
  <c r="D145" i="4"/>
  <c r="C145" i="4"/>
  <c r="P144" i="4"/>
  <c r="O144" i="4"/>
  <c r="N144" i="4"/>
  <c r="M144" i="4"/>
  <c r="L144" i="4"/>
  <c r="K144" i="4"/>
  <c r="J144" i="4"/>
  <c r="I144" i="4"/>
  <c r="D144" i="4"/>
  <c r="C144" i="4"/>
  <c r="P143" i="4"/>
  <c r="O143" i="4"/>
  <c r="N143" i="4"/>
  <c r="M143" i="4"/>
  <c r="L143" i="4"/>
  <c r="K143" i="4"/>
  <c r="J143" i="4"/>
  <c r="I143" i="4"/>
  <c r="D143" i="4"/>
  <c r="C143" i="4"/>
  <c r="P142" i="4"/>
  <c r="O142" i="4"/>
  <c r="N142" i="4"/>
  <c r="M142" i="4"/>
  <c r="L142" i="4"/>
  <c r="K142" i="4"/>
  <c r="J142" i="4"/>
  <c r="I142" i="4"/>
  <c r="D142" i="4"/>
  <c r="C142" i="4"/>
  <c r="P141" i="4"/>
  <c r="O141" i="4"/>
  <c r="N141" i="4"/>
  <c r="M141" i="4"/>
  <c r="L141" i="4"/>
  <c r="K141" i="4"/>
  <c r="J141" i="4"/>
  <c r="I141" i="4"/>
  <c r="D141" i="4"/>
  <c r="C141" i="4"/>
  <c r="Q140" i="4"/>
  <c r="P140" i="4"/>
  <c r="O140" i="4"/>
  <c r="N140" i="4"/>
  <c r="M140" i="4"/>
  <c r="L140" i="4"/>
  <c r="K140" i="4"/>
  <c r="J140" i="4"/>
  <c r="I140" i="4"/>
  <c r="G140" i="4"/>
  <c r="D140" i="4"/>
  <c r="C140" i="4"/>
  <c r="P139" i="4"/>
  <c r="O139" i="4"/>
  <c r="N139" i="4"/>
  <c r="M139" i="4"/>
  <c r="L139" i="4"/>
  <c r="K139" i="4"/>
  <c r="J139" i="4"/>
  <c r="I139" i="4"/>
  <c r="Q135" i="4"/>
  <c r="P135" i="4"/>
  <c r="O135" i="4"/>
  <c r="N135" i="4"/>
  <c r="M135" i="4"/>
  <c r="L135" i="4"/>
  <c r="K135" i="4"/>
  <c r="J135" i="4"/>
  <c r="I135" i="4"/>
  <c r="G135" i="4"/>
  <c r="D135" i="4"/>
  <c r="C135" i="4"/>
  <c r="Q134" i="4"/>
  <c r="P134" i="4"/>
  <c r="O134" i="4"/>
  <c r="N134" i="4"/>
  <c r="M134" i="4"/>
  <c r="L134" i="4"/>
  <c r="K134" i="4"/>
  <c r="J134" i="4"/>
  <c r="I134" i="4"/>
  <c r="G134" i="4"/>
  <c r="D134" i="4"/>
  <c r="C134" i="4"/>
  <c r="Q133" i="4"/>
  <c r="P133" i="4"/>
  <c r="O133" i="4"/>
  <c r="N133" i="4"/>
  <c r="M133" i="4"/>
  <c r="L133" i="4"/>
  <c r="K133" i="4"/>
  <c r="J133" i="4"/>
  <c r="I133" i="4"/>
  <c r="G133" i="4"/>
  <c r="E133" i="4"/>
  <c r="D133" i="4"/>
  <c r="C133" i="4"/>
  <c r="Q132" i="4"/>
  <c r="P132" i="4"/>
  <c r="O132" i="4"/>
  <c r="N132" i="4"/>
  <c r="M132" i="4"/>
  <c r="L132" i="4"/>
  <c r="K132" i="4"/>
  <c r="J132" i="4"/>
  <c r="I132" i="4"/>
  <c r="H132" i="4"/>
  <c r="H21" i="6" s="1"/>
  <c r="I21" i="6" s="1"/>
  <c r="G132" i="4"/>
  <c r="D132" i="4"/>
  <c r="C132" i="4"/>
  <c r="H20" i="6" s="1"/>
  <c r="Q131" i="4"/>
  <c r="P131" i="4"/>
  <c r="O131" i="4"/>
  <c r="N131" i="4"/>
  <c r="M131" i="4"/>
  <c r="L131" i="4"/>
  <c r="K131" i="4"/>
  <c r="J131" i="4"/>
  <c r="I131" i="4"/>
  <c r="G131" i="4"/>
  <c r="D131" i="4"/>
  <c r="C131" i="4"/>
  <c r="Q130" i="4"/>
  <c r="P130" i="4"/>
  <c r="O130" i="4"/>
  <c r="N130" i="4"/>
  <c r="M130" i="4"/>
  <c r="L130" i="4"/>
  <c r="K130" i="4"/>
  <c r="J130" i="4"/>
  <c r="I130" i="4"/>
  <c r="G130" i="4"/>
  <c r="D130" i="4"/>
  <c r="C130" i="4"/>
  <c r="M10" i="6" s="1"/>
  <c r="Q129" i="4"/>
  <c r="P129" i="4"/>
  <c r="O129" i="4"/>
  <c r="N129" i="4"/>
  <c r="M129" i="4"/>
  <c r="L129" i="4"/>
  <c r="K129" i="4"/>
  <c r="J129" i="4"/>
  <c r="I129" i="4"/>
  <c r="G129" i="4"/>
  <c r="D129" i="4"/>
  <c r="C129" i="4"/>
  <c r="Q128" i="4"/>
  <c r="P128" i="4"/>
  <c r="O128" i="4"/>
  <c r="N128" i="4"/>
  <c r="M128" i="4"/>
  <c r="L128" i="4"/>
  <c r="K128" i="4"/>
  <c r="J128" i="4"/>
  <c r="I128" i="4"/>
  <c r="G128" i="4"/>
  <c r="D128" i="4"/>
  <c r="C128" i="4"/>
  <c r="P127" i="4"/>
  <c r="O127" i="4"/>
  <c r="N127" i="4"/>
  <c r="M127" i="4"/>
  <c r="L127" i="4"/>
  <c r="K127" i="4"/>
  <c r="J127" i="4"/>
  <c r="I127" i="4"/>
  <c r="Q123" i="4"/>
  <c r="P123" i="4"/>
  <c r="O123" i="4"/>
  <c r="N123" i="4"/>
  <c r="M123" i="4"/>
  <c r="L123" i="4"/>
  <c r="K123" i="4"/>
  <c r="J123" i="4"/>
  <c r="I123" i="4"/>
  <c r="G123" i="4"/>
  <c r="D123" i="4"/>
  <c r="C123" i="4"/>
  <c r="Q122" i="4"/>
  <c r="P122" i="4"/>
  <c r="O122" i="4"/>
  <c r="N122" i="4"/>
  <c r="M122" i="4"/>
  <c r="L122" i="4"/>
  <c r="K122" i="4"/>
  <c r="J122" i="4"/>
  <c r="I122" i="4"/>
  <c r="G122" i="4"/>
  <c r="F122" i="4"/>
  <c r="D122" i="4"/>
  <c r="C122" i="4"/>
  <c r="Q121" i="4"/>
  <c r="P121" i="4"/>
  <c r="O121" i="4"/>
  <c r="N121" i="4"/>
  <c r="M121" i="4"/>
  <c r="L121" i="4"/>
  <c r="K121" i="4"/>
  <c r="J121" i="4"/>
  <c r="I121" i="4"/>
  <c r="G121" i="4"/>
  <c r="D121" i="4"/>
  <c r="C121" i="4"/>
  <c r="Q120" i="4"/>
  <c r="P120" i="4"/>
  <c r="O120" i="4"/>
  <c r="N120" i="4"/>
  <c r="M120" i="4"/>
  <c r="L120" i="4"/>
  <c r="K120" i="4"/>
  <c r="J120" i="4"/>
  <c r="I120" i="4"/>
  <c r="G120" i="4"/>
  <c r="D120" i="4"/>
  <c r="C120" i="4"/>
  <c r="H10" i="6" s="1"/>
  <c r="Q119" i="4"/>
  <c r="P119" i="4"/>
  <c r="O119" i="4"/>
  <c r="N119" i="4"/>
  <c r="M119" i="4"/>
  <c r="L119" i="4"/>
  <c r="K119" i="4"/>
  <c r="J119" i="4"/>
  <c r="I119" i="4"/>
  <c r="G119" i="4"/>
  <c r="D119" i="4"/>
  <c r="C119" i="4"/>
  <c r="Q118" i="4"/>
  <c r="P118" i="4"/>
  <c r="O118" i="4"/>
  <c r="N118" i="4"/>
  <c r="M118" i="4"/>
  <c r="L118" i="4"/>
  <c r="K118" i="4"/>
  <c r="J118" i="4"/>
  <c r="I118" i="4"/>
  <c r="G118" i="4"/>
  <c r="F118" i="4"/>
  <c r="E118" i="4"/>
  <c r="D118" i="4"/>
  <c r="C118" i="4"/>
  <c r="Q117" i="4"/>
  <c r="P117" i="4"/>
  <c r="O117" i="4"/>
  <c r="N117" i="4"/>
  <c r="M117" i="4"/>
  <c r="L117" i="4"/>
  <c r="K117" i="4"/>
  <c r="J117" i="4"/>
  <c r="I117" i="4"/>
  <c r="G117" i="4"/>
  <c r="D117" i="4"/>
  <c r="C117" i="4"/>
  <c r="C10" i="6" s="1"/>
  <c r="P116" i="4"/>
  <c r="O116" i="4"/>
  <c r="N116" i="4"/>
  <c r="M116" i="4"/>
  <c r="L116" i="4"/>
  <c r="K116" i="4"/>
  <c r="J116" i="4"/>
  <c r="I116" i="4"/>
  <c r="P112" i="4"/>
  <c r="O112" i="4"/>
  <c r="N112" i="4"/>
  <c r="M112" i="4"/>
  <c r="L112" i="4"/>
  <c r="K112" i="4"/>
  <c r="J112" i="4"/>
  <c r="I112" i="4"/>
  <c r="G112" i="4"/>
  <c r="D112" i="4"/>
  <c r="C112" i="4"/>
  <c r="P111" i="4"/>
  <c r="O111" i="4"/>
  <c r="N111" i="4"/>
  <c r="M111" i="4"/>
  <c r="L111" i="4"/>
  <c r="K111" i="4"/>
  <c r="J111" i="4"/>
  <c r="I111" i="4"/>
  <c r="G111" i="4"/>
  <c r="D111" i="4"/>
  <c r="C111" i="4"/>
  <c r="P110" i="4"/>
  <c r="O110" i="4"/>
  <c r="N110" i="4"/>
  <c r="M110" i="4"/>
  <c r="L110" i="4"/>
  <c r="K110" i="4"/>
  <c r="J110" i="4"/>
  <c r="I110" i="4"/>
  <c r="G110" i="4"/>
  <c r="D110" i="4"/>
  <c r="C110" i="4"/>
  <c r="P109" i="4"/>
  <c r="O109" i="4"/>
  <c r="N109" i="4"/>
  <c r="M109" i="4"/>
  <c r="L109" i="4"/>
  <c r="K109" i="4"/>
  <c r="J109" i="4"/>
  <c r="I109" i="4"/>
  <c r="G109" i="4"/>
  <c r="D109" i="4"/>
  <c r="C109" i="4"/>
  <c r="P108" i="4"/>
  <c r="O108" i="4"/>
  <c r="N108" i="4"/>
  <c r="M108" i="4"/>
  <c r="L108" i="4"/>
  <c r="K108" i="4"/>
  <c r="J108" i="4"/>
  <c r="I108" i="4"/>
  <c r="G108" i="4"/>
  <c r="D108" i="4"/>
  <c r="C108" i="4"/>
  <c r="P107" i="4"/>
  <c r="O107" i="4"/>
  <c r="N107" i="4"/>
  <c r="M107" i="4"/>
  <c r="L107" i="4"/>
  <c r="K107" i="4"/>
  <c r="J107" i="4"/>
  <c r="I107" i="4"/>
  <c r="G107" i="4"/>
  <c r="D107" i="4"/>
  <c r="C107" i="4"/>
  <c r="P106" i="4"/>
  <c r="O106" i="4"/>
  <c r="N106" i="4"/>
  <c r="M106" i="4"/>
  <c r="L106" i="4"/>
  <c r="K106" i="4"/>
  <c r="J106" i="4"/>
  <c r="I106" i="4"/>
  <c r="G106" i="4"/>
  <c r="D106" i="4"/>
  <c r="C106" i="4"/>
  <c r="Q105" i="4"/>
  <c r="P105" i="4"/>
  <c r="O105" i="4"/>
  <c r="N105" i="4"/>
  <c r="M105" i="4"/>
  <c r="L105" i="4"/>
  <c r="K105" i="4"/>
  <c r="J105" i="4"/>
  <c r="I105" i="4"/>
  <c r="G105" i="4"/>
  <c r="D105" i="4"/>
  <c r="C105" i="4"/>
  <c r="C104" i="4"/>
  <c r="P103" i="4"/>
  <c r="O103" i="4"/>
  <c r="N103" i="4"/>
  <c r="M103" i="4"/>
  <c r="L103" i="4"/>
  <c r="K103" i="4"/>
  <c r="J103" i="4"/>
  <c r="I103" i="4"/>
  <c r="G103" i="4"/>
  <c r="D103" i="4"/>
  <c r="C103" i="4"/>
  <c r="P102" i="4"/>
  <c r="O102" i="4"/>
  <c r="N102" i="4"/>
  <c r="M102" i="4"/>
  <c r="L102" i="4"/>
  <c r="K102" i="4"/>
  <c r="J102" i="4"/>
  <c r="I102" i="4"/>
  <c r="G102" i="4"/>
  <c r="D102" i="4"/>
  <c r="C102" i="4"/>
  <c r="P101" i="4"/>
  <c r="O101" i="4"/>
  <c r="N101" i="4"/>
  <c r="M101" i="4"/>
  <c r="L101" i="4"/>
  <c r="K101" i="4"/>
  <c r="J101" i="4"/>
  <c r="I101" i="4"/>
  <c r="G101" i="4"/>
  <c r="D101" i="4"/>
  <c r="C101" i="4"/>
  <c r="P100" i="4"/>
  <c r="O100" i="4"/>
  <c r="N100" i="4"/>
  <c r="M100" i="4"/>
  <c r="L100" i="4"/>
  <c r="K100" i="4"/>
  <c r="J100" i="4"/>
  <c r="I100" i="4"/>
  <c r="G100" i="4"/>
  <c r="D100" i="4"/>
  <c r="C100" i="4"/>
  <c r="P99" i="4"/>
  <c r="O99" i="4"/>
  <c r="N99" i="4"/>
  <c r="M99" i="4"/>
  <c r="L99" i="4"/>
  <c r="K99" i="4"/>
  <c r="J99" i="4"/>
  <c r="I99" i="4"/>
  <c r="G99" i="4"/>
  <c r="D99" i="4"/>
  <c r="C99" i="4"/>
  <c r="P98" i="4"/>
  <c r="O98" i="4"/>
  <c r="N98" i="4"/>
  <c r="M98" i="4"/>
  <c r="L98" i="4"/>
  <c r="K98" i="4"/>
  <c r="J98" i="4"/>
  <c r="I98" i="4"/>
  <c r="G98" i="4"/>
  <c r="D98" i="4"/>
  <c r="C98" i="4"/>
  <c r="P97" i="4"/>
  <c r="O97" i="4"/>
  <c r="N97" i="4"/>
  <c r="M97" i="4"/>
  <c r="L97" i="4"/>
  <c r="K97" i="4"/>
  <c r="J97" i="4"/>
  <c r="I97" i="4"/>
  <c r="G97" i="4"/>
  <c r="D97" i="4"/>
  <c r="C97" i="4"/>
  <c r="Q96" i="4"/>
  <c r="P96" i="4"/>
  <c r="O96" i="4"/>
  <c r="N96" i="4"/>
  <c r="M96" i="4"/>
  <c r="L96" i="4"/>
  <c r="K96" i="4"/>
  <c r="J96" i="4"/>
  <c r="I96" i="4"/>
  <c r="G96" i="4"/>
  <c r="D96" i="4"/>
  <c r="C96" i="4"/>
  <c r="C95" i="4"/>
  <c r="C20" i="6" s="1"/>
  <c r="P94" i="4"/>
  <c r="O94" i="4"/>
  <c r="N94" i="4"/>
  <c r="M94" i="4"/>
  <c r="L94" i="4"/>
  <c r="K94" i="4"/>
  <c r="J94" i="4"/>
  <c r="I94" i="4"/>
  <c r="G94" i="4"/>
  <c r="F94" i="4"/>
  <c r="D94" i="4"/>
  <c r="C94" i="4"/>
  <c r="P93" i="4"/>
  <c r="O93" i="4"/>
  <c r="N93" i="4"/>
  <c r="M93" i="4"/>
  <c r="L93" i="4"/>
  <c r="K93" i="4"/>
  <c r="J93" i="4"/>
  <c r="I93" i="4"/>
  <c r="G93" i="4"/>
  <c r="D93" i="4"/>
  <c r="C93" i="4"/>
  <c r="P92" i="4"/>
  <c r="O92" i="4"/>
  <c r="N92" i="4"/>
  <c r="M92" i="4"/>
  <c r="L92" i="4"/>
  <c r="K92" i="4"/>
  <c r="J92" i="4"/>
  <c r="I92" i="4"/>
  <c r="G92" i="4"/>
  <c r="D92" i="4"/>
  <c r="C92" i="4"/>
  <c r="P91" i="4"/>
  <c r="O91" i="4"/>
  <c r="N91" i="4"/>
  <c r="M91" i="4"/>
  <c r="L91" i="4"/>
  <c r="K91" i="4"/>
  <c r="J91" i="4"/>
  <c r="I91" i="4"/>
  <c r="G91" i="4"/>
  <c r="D91" i="4"/>
  <c r="C91" i="4"/>
  <c r="P90" i="4"/>
  <c r="O90" i="4"/>
  <c r="N90" i="4"/>
  <c r="M90" i="4"/>
  <c r="L90" i="4"/>
  <c r="K90" i="4"/>
  <c r="J90" i="4"/>
  <c r="I90" i="4"/>
  <c r="G90" i="4"/>
  <c r="D90" i="4"/>
  <c r="C90" i="4"/>
  <c r="P89" i="4"/>
  <c r="O89" i="4"/>
  <c r="N89" i="4"/>
  <c r="M89" i="4"/>
  <c r="L89" i="4"/>
  <c r="K89" i="4"/>
  <c r="J89" i="4"/>
  <c r="I89" i="4"/>
  <c r="G89" i="4"/>
  <c r="D89" i="4"/>
  <c r="C89" i="4"/>
  <c r="P88" i="4"/>
  <c r="O88" i="4"/>
  <c r="N88" i="4"/>
  <c r="M88" i="4"/>
  <c r="L88" i="4"/>
  <c r="K88" i="4"/>
  <c r="J88" i="4"/>
  <c r="I88" i="4"/>
  <c r="G88" i="4"/>
  <c r="D88" i="4"/>
  <c r="C88" i="4"/>
  <c r="Q87" i="4"/>
  <c r="P87" i="4"/>
  <c r="O87" i="4"/>
  <c r="N87" i="4"/>
  <c r="M87" i="4"/>
  <c r="L87" i="4"/>
  <c r="K87" i="4"/>
  <c r="J87" i="4"/>
  <c r="I87" i="4"/>
  <c r="G87" i="4"/>
  <c r="D87" i="4"/>
  <c r="C87" i="4"/>
  <c r="C86" i="4"/>
  <c r="Q85" i="4"/>
  <c r="P85" i="4"/>
  <c r="O85" i="4"/>
  <c r="N85" i="4"/>
  <c r="M85" i="4"/>
  <c r="L85" i="4"/>
  <c r="K85" i="4"/>
  <c r="J85" i="4"/>
  <c r="I85" i="4"/>
  <c r="G85" i="4"/>
  <c r="D85" i="4"/>
  <c r="C85" i="4"/>
  <c r="Q84" i="4"/>
  <c r="P84" i="4"/>
  <c r="O84" i="4"/>
  <c r="N84" i="4"/>
  <c r="M84" i="4"/>
  <c r="L84" i="4"/>
  <c r="K84" i="4"/>
  <c r="J84" i="4"/>
  <c r="I84" i="4"/>
  <c r="G84" i="4"/>
  <c r="E84" i="4"/>
  <c r="D84" i="4"/>
  <c r="C84" i="4"/>
  <c r="Q83" i="4"/>
  <c r="P83" i="4"/>
  <c r="O83" i="4"/>
  <c r="N83" i="4"/>
  <c r="M83" i="4"/>
  <c r="L83" i="4"/>
  <c r="K83" i="4"/>
  <c r="J83" i="4"/>
  <c r="I83" i="4"/>
  <c r="G83" i="4"/>
  <c r="D83" i="4"/>
  <c r="C83" i="4"/>
  <c r="Q82" i="4"/>
  <c r="P82" i="4"/>
  <c r="O82" i="4"/>
  <c r="N82" i="4"/>
  <c r="M82" i="4"/>
  <c r="L82" i="4"/>
  <c r="K82" i="4"/>
  <c r="J82" i="4"/>
  <c r="I82" i="4"/>
  <c r="G82" i="4"/>
  <c r="D82" i="4"/>
  <c r="C82" i="4"/>
  <c r="C15" i="6" s="1"/>
  <c r="Q81" i="4"/>
  <c r="P81" i="4"/>
  <c r="O81" i="4"/>
  <c r="N81" i="4"/>
  <c r="M81" i="4"/>
  <c r="L81" i="4"/>
  <c r="K81" i="4"/>
  <c r="J81" i="4"/>
  <c r="I81" i="4"/>
  <c r="G81" i="4"/>
  <c r="D81" i="4"/>
  <c r="C81" i="4"/>
  <c r="Q80" i="4"/>
  <c r="P80" i="4"/>
  <c r="O80" i="4"/>
  <c r="N80" i="4"/>
  <c r="M80" i="4"/>
  <c r="L80" i="4"/>
  <c r="K80" i="4"/>
  <c r="J80" i="4"/>
  <c r="I80" i="4"/>
  <c r="G80" i="4"/>
  <c r="D80" i="4"/>
  <c r="C80" i="4"/>
  <c r="Q79" i="4"/>
  <c r="P79" i="4"/>
  <c r="O79" i="4"/>
  <c r="N79" i="4"/>
  <c r="M79" i="4"/>
  <c r="L79" i="4"/>
  <c r="K79" i="4"/>
  <c r="J79" i="4"/>
  <c r="I79" i="4"/>
  <c r="G79" i="4"/>
  <c r="D79" i="4"/>
  <c r="C79" i="4"/>
  <c r="Q78" i="4"/>
  <c r="P78" i="4"/>
  <c r="O78" i="4"/>
  <c r="N78" i="4"/>
  <c r="M78" i="4"/>
  <c r="L78" i="4"/>
  <c r="K78" i="4"/>
  <c r="J78" i="4"/>
  <c r="I78" i="4"/>
  <c r="G78" i="4"/>
  <c r="D78" i="4"/>
  <c r="C78" i="4"/>
  <c r="Q77" i="4"/>
  <c r="P77" i="4"/>
  <c r="O77" i="4"/>
  <c r="N77" i="4"/>
  <c r="M77" i="4"/>
  <c r="L77" i="4"/>
  <c r="K77" i="4"/>
  <c r="J77" i="4"/>
  <c r="I77" i="4"/>
  <c r="G77" i="4"/>
  <c r="D77" i="4"/>
  <c r="C77" i="4"/>
  <c r="Q76" i="4"/>
  <c r="P76" i="4"/>
  <c r="O76" i="4"/>
  <c r="N76" i="4"/>
  <c r="M76" i="4"/>
  <c r="L76" i="4"/>
  <c r="K76" i="4"/>
  <c r="J76" i="4"/>
  <c r="I76" i="4"/>
  <c r="G76" i="4"/>
  <c r="D76" i="4"/>
  <c r="C76" i="4"/>
  <c r="Q75" i="4"/>
  <c r="P75" i="4"/>
  <c r="O75" i="4"/>
  <c r="N75" i="4"/>
  <c r="M75" i="4"/>
  <c r="L75" i="4"/>
  <c r="K75" i="4"/>
  <c r="J75" i="4"/>
  <c r="I75" i="4"/>
  <c r="G75" i="4"/>
  <c r="D75" i="4"/>
  <c r="C75" i="4"/>
  <c r="M15" i="6" s="1"/>
  <c r="Q74" i="4"/>
  <c r="P74" i="4"/>
  <c r="O74" i="4"/>
  <c r="N74" i="4"/>
  <c r="M74" i="4"/>
  <c r="L74" i="4"/>
  <c r="K74" i="4"/>
  <c r="J74" i="4"/>
  <c r="I74" i="4"/>
  <c r="G74" i="4"/>
  <c r="D74" i="4"/>
  <c r="C74" i="4"/>
  <c r="Q73" i="4"/>
  <c r="P73" i="4"/>
  <c r="O73" i="4"/>
  <c r="N73" i="4"/>
  <c r="M73" i="4"/>
  <c r="L73" i="4"/>
  <c r="K73" i="4"/>
  <c r="J73" i="4"/>
  <c r="I73" i="4"/>
  <c r="G73" i="4"/>
  <c r="D73" i="4"/>
  <c r="C73" i="4"/>
  <c r="Q72" i="4"/>
  <c r="P72" i="4"/>
  <c r="O72" i="4"/>
  <c r="N72" i="4"/>
  <c r="M72" i="4"/>
  <c r="L72" i="4"/>
  <c r="K72" i="4"/>
  <c r="J72" i="4"/>
  <c r="I72" i="4"/>
  <c r="G72" i="4"/>
  <c r="D72" i="4"/>
  <c r="C72" i="4"/>
  <c r="Q71" i="4"/>
  <c r="P71" i="4"/>
  <c r="O71" i="4"/>
  <c r="N71" i="4"/>
  <c r="M71" i="4"/>
  <c r="L71" i="4"/>
  <c r="K71" i="4"/>
  <c r="J71" i="4"/>
  <c r="I71" i="4"/>
  <c r="G71" i="4"/>
  <c r="D71" i="4"/>
  <c r="C71" i="4"/>
  <c r="Q70" i="4"/>
  <c r="P70" i="4"/>
  <c r="O70" i="4"/>
  <c r="N70" i="4"/>
  <c r="M70" i="4"/>
  <c r="L70" i="4"/>
  <c r="K70" i="4"/>
  <c r="J70" i="4"/>
  <c r="I70" i="4"/>
  <c r="G70" i="4"/>
  <c r="D70" i="4"/>
  <c r="C70" i="4"/>
  <c r="P69" i="4"/>
  <c r="O69" i="4"/>
  <c r="N69" i="4"/>
  <c r="M69" i="4"/>
  <c r="L69" i="4"/>
  <c r="K69" i="4"/>
  <c r="J69" i="4"/>
  <c r="I69" i="4"/>
  <c r="Q65" i="4"/>
  <c r="P65" i="4"/>
  <c r="O65" i="4"/>
  <c r="N65" i="4"/>
  <c r="M65" i="4"/>
  <c r="L65" i="4"/>
  <c r="K65" i="4"/>
  <c r="J65" i="4"/>
  <c r="I65" i="4"/>
  <c r="G65" i="4"/>
  <c r="D65" i="4"/>
  <c r="C65" i="4"/>
  <c r="Q64" i="4"/>
  <c r="P64" i="4"/>
  <c r="O64" i="4"/>
  <c r="N64" i="4"/>
  <c r="M64" i="4"/>
  <c r="L64" i="4"/>
  <c r="K64" i="4"/>
  <c r="J64" i="4"/>
  <c r="I64" i="4"/>
  <c r="G64" i="4"/>
  <c r="E64" i="4"/>
  <c r="D64" i="4"/>
  <c r="C64" i="4"/>
  <c r="Q63" i="4"/>
  <c r="P63" i="4"/>
  <c r="O63" i="4"/>
  <c r="N63" i="4"/>
  <c r="M63" i="4"/>
  <c r="L63" i="4"/>
  <c r="K63" i="4"/>
  <c r="J63" i="4"/>
  <c r="I63" i="4"/>
  <c r="G63" i="4"/>
  <c r="D63" i="4"/>
  <c r="C63" i="4"/>
  <c r="Q62" i="4"/>
  <c r="P62" i="4"/>
  <c r="O62" i="4"/>
  <c r="N62" i="4"/>
  <c r="M62" i="4"/>
  <c r="L62" i="4"/>
  <c r="K62" i="4"/>
  <c r="J62" i="4"/>
  <c r="I62" i="4"/>
  <c r="G62" i="4"/>
  <c r="D62" i="4"/>
  <c r="C62" i="4"/>
  <c r="Q61" i="4"/>
  <c r="P61" i="4"/>
  <c r="O61" i="4"/>
  <c r="N61" i="4"/>
  <c r="M61" i="4"/>
  <c r="L61" i="4"/>
  <c r="K61" i="4"/>
  <c r="J61" i="4"/>
  <c r="I61" i="4"/>
  <c r="G61" i="4"/>
  <c r="D61" i="4"/>
  <c r="C61" i="4"/>
  <c r="H15" i="6" s="1"/>
  <c r="Q60" i="4"/>
  <c r="P60" i="4"/>
  <c r="O60" i="4"/>
  <c r="N60" i="4"/>
  <c r="M60" i="4"/>
  <c r="L60" i="4"/>
  <c r="K60" i="4"/>
  <c r="J60" i="4"/>
  <c r="I60" i="4"/>
  <c r="G60" i="4"/>
  <c r="D60" i="4"/>
  <c r="C60" i="4"/>
  <c r="P59" i="4"/>
  <c r="O59" i="4"/>
  <c r="N59" i="4"/>
  <c r="M59" i="4"/>
  <c r="L59" i="4"/>
  <c r="K59" i="4"/>
  <c r="J59" i="4"/>
  <c r="I59" i="4"/>
  <c r="D55" i="4"/>
  <c r="C55" i="4"/>
  <c r="D54" i="4"/>
  <c r="C54" i="4"/>
  <c r="Q53" i="4"/>
  <c r="P53" i="4"/>
  <c r="O53" i="4"/>
  <c r="N53" i="4"/>
  <c r="M53" i="4"/>
  <c r="L53" i="4"/>
  <c r="K53" i="4"/>
  <c r="J53" i="4"/>
  <c r="I53" i="4"/>
  <c r="D53" i="4"/>
  <c r="C53" i="4"/>
  <c r="D51" i="4"/>
  <c r="C51" i="4"/>
  <c r="D50" i="4"/>
  <c r="C50" i="4"/>
  <c r="Q49" i="4"/>
  <c r="P49" i="4"/>
  <c r="O49" i="4"/>
  <c r="N49" i="4"/>
  <c r="M49" i="4"/>
  <c r="L49" i="4"/>
  <c r="K49" i="4"/>
  <c r="J49" i="4"/>
  <c r="I49" i="4"/>
  <c r="D49" i="4"/>
  <c r="C49" i="4"/>
  <c r="D47" i="4"/>
  <c r="C47" i="4"/>
  <c r="D46" i="4"/>
  <c r="C46" i="4"/>
  <c r="D45" i="4"/>
  <c r="C45" i="4"/>
  <c r="D44" i="4"/>
  <c r="C44" i="4"/>
  <c r="D43" i="4"/>
  <c r="C43" i="4"/>
  <c r="Q42" i="4"/>
  <c r="P42" i="4"/>
  <c r="O42" i="4"/>
  <c r="N42" i="4"/>
  <c r="M42" i="4"/>
  <c r="L42" i="4"/>
  <c r="K42" i="4"/>
  <c r="J42" i="4"/>
  <c r="I42" i="4"/>
  <c r="D42" i="4"/>
  <c r="C42" i="4"/>
  <c r="M20" i="6" s="1"/>
  <c r="D40" i="4"/>
  <c r="C40" i="4"/>
  <c r="D39" i="4"/>
  <c r="C39" i="4"/>
  <c r="D38" i="4"/>
  <c r="C38" i="4"/>
  <c r="Q37" i="4"/>
  <c r="P37" i="4"/>
  <c r="O37" i="4"/>
  <c r="N37" i="4"/>
  <c r="M37" i="4"/>
  <c r="L37" i="4"/>
  <c r="K37" i="4"/>
  <c r="J37" i="4"/>
  <c r="I37" i="4"/>
  <c r="D37" i="4"/>
  <c r="C37" i="4"/>
  <c r="D35" i="4"/>
  <c r="C35" i="4"/>
  <c r="D34" i="4"/>
  <c r="C34" i="4"/>
  <c r="D33" i="4"/>
  <c r="C33" i="4"/>
  <c r="D32" i="4"/>
  <c r="C32" i="4"/>
  <c r="D31" i="4"/>
  <c r="C31" i="4"/>
  <c r="Q30" i="4"/>
  <c r="P30" i="4"/>
  <c r="O30" i="4"/>
  <c r="N30" i="4"/>
  <c r="M30" i="4"/>
  <c r="L30" i="4"/>
  <c r="K30" i="4"/>
  <c r="J30" i="4"/>
  <c r="I30" i="4"/>
  <c r="D30" i="4"/>
  <c r="C30" i="4"/>
  <c r="D28" i="4"/>
  <c r="C28" i="4"/>
  <c r="D27" i="4"/>
  <c r="C27" i="4"/>
  <c r="D26" i="4"/>
  <c r="C26" i="4"/>
  <c r="D25" i="4"/>
  <c r="C25" i="4"/>
  <c r="Q24" i="4"/>
  <c r="P24" i="4"/>
  <c r="O24" i="4"/>
  <c r="N24" i="4"/>
  <c r="M24" i="4"/>
  <c r="L24" i="4"/>
  <c r="K24" i="4"/>
  <c r="J24" i="4"/>
  <c r="I24" i="4"/>
  <c r="D24" i="4"/>
  <c r="C24" i="4"/>
  <c r="D22" i="4"/>
  <c r="C22" i="4"/>
  <c r="D21" i="4"/>
  <c r="C21" i="4"/>
  <c r="D20" i="4"/>
  <c r="C20" i="4"/>
  <c r="D19" i="4"/>
  <c r="C19" i="4"/>
  <c r="Q18" i="4"/>
  <c r="P18" i="4"/>
  <c r="O18" i="4"/>
  <c r="N18" i="4"/>
  <c r="M18" i="4"/>
  <c r="L18" i="4"/>
  <c r="K18" i="4"/>
  <c r="J18" i="4"/>
  <c r="I18" i="4"/>
  <c r="D18" i="4"/>
  <c r="C18" i="4"/>
  <c r="D16" i="4"/>
  <c r="C16" i="4"/>
  <c r="D15" i="4"/>
  <c r="C15" i="4"/>
  <c r="Q14" i="4"/>
  <c r="P14" i="4"/>
  <c r="O14" i="4"/>
  <c r="N14" i="4"/>
  <c r="M14" i="4"/>
  <c r="L14" i="4"/>
  <c r="K14" i="4"/>
  <c r="J14" i="4"/>
  <c r="I14" i="4"/>
  <c r="D14" i="4"/>
  <c r="C14" i="4"/>
  <c r="P13" i="4"/>
  <c r="O13" i="4"/>
  <c r="N13" i="4"/>
  <c r="M13" i="4"/>
  <c r="L13" i="4"/>
  <c r="K13" i="4"/>
  <c r="J13" i="4"/>
  <c r="I13" i="4"/>
  <c r="H11" i="4"/>
  <c r="D4" i="4"/>
  <c r="D3" i="4"/>
  <c r="C154" i="3"/>
  <c r="Q151" i="3"/>
  <c r="P151" i="3"/>
  <c r="O151" i="3"/>
  <c r="N151" i="3"/>
  <c r="M151" i="3"/>
  <c r="L151" i="3"/>
  <c r="K151" i="3"/>
  <c r="J151" i="3"/>
  <c r="I151" i="3"/>
  <c r="G151" i="3"/>
  <c r="E151" i="3"/>
  <c r="D151" i="3"/>
  <c r="C151" i="3"/>
  <c r="Q150" i="3"/>
  <c r="P150" i="3"/>
  <c r="O150" i="3"/>
  <c r="N150" i="3"/>
  <c r="M150" i="3"/>
  <c r="L150" i="3"/>
  <c r="K150" i="3"/>
  <c r="J150" i="3"/>
  <c r="I150" i="3"/>
  <c r="G150" i="3"/>
  <c r="D150" i="3"/>
  <c r="C150" i="3"/>
  <c r="Q149" i="3"/>
  <c r="P149" i="3"/>
  <c r="O149" i="3"/>
  <c r="N149" i="3"/>
  <c r="M149" i="3"/>
  <c r="L149" i="3"/>
  <c r="K149" i="3"/>
  <c r="J149" i="3"/>
  <c r="I149" i="3"/>
  <c r="G149" i="3"/>
  <c r="D149" i="3"/>
  <c r="C149" i="3"/>
  <c r="P147" i="3"/>
  <c r="O147" i="3"/>
  <c r="N147" i="3"/>
  <c r="M147" i="3"/>
  <c r="L147" i="3"/>
  <c r="K147" i="3"/>
  <c r="J147" i="3"/>
  <c r="I147" i="3"/>
  <c r="D147" i="3"/>
  <c r="C147" i="3"/>
  <c r="P146" i="3"/>
  <c r="O146" i="3"/>
  <c r="N146" i="3"/>
  <c r="M146" i="3"/>
  <c r="L146" i="3"/>
  <c r="K146" i="3"/>
  <c r="J146" i="3"/>
  <c r="I146" i="3"/>
  <c r="D146" i="3"/>
  <c r="C146" i="3"/>
  <c r="P145" i="3"/>
  <c r="O145" i="3"/>
  <c r="N145" i="3"/>
  <c r="M145" i="3"/>
  <c r="L145" i="3"/>
  <c r="K145" i="3"/>
  <c r="J145" i="3"/>
  <c r="I145" i="3"/>
  <c r="D145" i="3"/>
  <c r="C145" i="3"/>
  <c r="P144" i="3"/>
  <c r="O144" i="3"/>
  <c r="N144" i="3"/>
  <c r="M144" i="3"/>
  <c r="L144" i="3"/>
  <c r="K144" i="3"/>
  <c r="J144" i="3"/>
  <c r="I144" i="3"/>
  <c r="D144" i="3"/>
  <c r="C144" i="3"/>
  <c r="P143" i="3"/>
  <c r="O143" i="3"/>
  <c r="N143" i="3"/>
  <c r="M143" i="3"/>
  <c r="L143" i="3"/>
  <c r="K143" i="3"/>
  <c r="J143" i="3"/>
  <c r="I143" i="3"/>
  <c r="D143" i="3"/>
  <c r="C143" i="3"/>
  <c r="P142" i="3"/>
  <c r="O142" i="3"/>
  <c r="N142" i="3"/>
  <c r="M142" i="3"/>
  <c r="L142" i="3"/>
  <c r="K142" i="3"/>
  <c r="J142" i="3"/>
  <c r="I142" i="3"/>
  <c r="D142" i="3"/>
  <c r="C142" i="3"/>
  <c r="P141" i="3"/>
  <c r="O141" i="3"/>
  <c r="N141" i="3"/>
  <c r="M141" i="3"/>
  <c r="L141" i="3"/>
  <c r="K141" i="3"/>
  <c r="J141" i="3"/>
  <c r="I141" i="3"/>
  <c r="D141" i="3"/>
  <c r="C141" i="3"/>
  <c r="Q140" i="3"/>
  <c r="P140" i="3"/>
  <c r="O140" i="3"/>
  <c r="N140" i="3"/>
  <c r="M140" i="3"/>
  <c r="L140" i="3"/>
  <c r="K140" i="3"/>
  <c r="J140" i="3"/>
  <c r="I140" i="3"/>
  <c r="G140" i="3"/>
  <c r="D140" i="3"/>
  <c r="C140" i="3"/>
  <c r="P139" i="3"/>
  <c r="O139" i="3"/>
  <c r="N139" i="3"/>
  <c r="M139" i="3"/>
  <c r="L139" i="3"/>
  <c r="K139" i="3"/>
  <c r="J139" i="3"/>
  <c r="I139" i="3"/>
  <c r="Q135" i="3"/>
  <c r="P135" i="3"/>
  <c r="O135" i="3"/>
  <c r="N135" i="3"/>
  <c r="M135" i="3"/>
  <c r="L135" i="3"/>
  <c r="K135" i="3"/>
  <c r="J135" i="3"/>
  <c r="I135" i="3"/>
  <c r="G135" i="3"/>
  <c r="D135" i="3"/>
  <c r="C135" i="3"/>
  <c r="Q134" i="3"/>
  <c r="P134" i="3"/>
  <c r="O134" i="3"/>
  <c r="N134" i="3"/>
  <c r="M134" i="3"/>
  <c r="L134" i="3"/>
  <c r="K134" i="3"/>
  <c r="J134" i="3"/>
  <c r="I134" i="3"/>
  <c r="G134" i="3"/>
  <c r="D134" i="3"/>
  <c r="C134" i="3"/>
  <c r="Q133" i="3"/>
  <c r="P133" i="3"/>
  <c r="O133" i="3"/>
  <c r="N133" i="3"/>
  <c r="M133" i="3"/>
  <c r="L133" i="3"/>
  <c r="K133" i="3"/>
  <c r="J133" i="3"/>
  <c r="I133" i="3"/>
  <c r="G133" i="3"/>
  <c r="F133" i="3"/>
  <c r="E133" i="3"/>
  <c r="D133" i="3"/>
  <c r="C133" i="3"/>
  <c r="Q132" i="3"/>
  <c r="P132" i="3"/>
  <c r="O132" i="3"/>
  <c r="N132" i="3"/>
  <c r="M132" i="3"/>
  <c r="L132" i="3"/>
  <c r="K132" i="3"/>
  <c r="J132" i="3"/>
  <c r="I132" i="3"/>
  <c r="G132" i="3"/>
  <c r="D132" i="3"/>
  <c r="C132" i="3"/>
  <c r="H20" i="5" s="1"/>
  <c r="Q131" i="3"/>
  <c r="P131" i="3"/>
  <c r="O131" i="3"/>
  <c r="N131" i="3"/>
  <c r="M131" i="3"/>
  <c r="L131" i="3"/>
  <c r="K131" i="3"/>
  <c r="J131" i="3"/>
  <c r="I131" i="3"/>
  <c r="G131" i="3"/>
  <c r="D131" i="3"/>
  <c r="C131" i="3"/>
  <c r="Q130" i="3"/>
  <c r="P130" i="3"/>
  <c r="O130" i="3"/>
  <c r="N130" i="3"/>
  <c r="M130" i="3"/>
  <c r="L130" i="3"/>
  <c r="K130" i="3"/>
  <c r="J130" i="3"/>
  <c r="I130" i="3"/>
  <c r="G130" i="3"/>
  <c r="D130" i="3"/>
  <c r="C130" i="3"/>
  <c r="M10" i="5" s="1"/>
  <c r="Q129" i="3"/>
  <c r="P129" i="3"/>
  <c r="O129" i="3"/>
  <c r="N129" i="3"/>
  <c r="M129" i="3"/>
  <c r="L129" i="3"/>
  <c r="K129" i="3"/>
  <c r="J129" i="3"/>
  <c r="I129" i="3"/>
  <c r="G129" i="3"/>
  <c r="F129" i="3"/>
  <c r="E129" i="3"/>
  <c r="D129" i="3"/>
  <c r="C129" i="3"/>
  <c r="Q128" i="3"/>
  <c r="P128" i="3"/>
  <c r="O128" i="3"/>
  <c r="N128" i="3"/>
  <c r="M128" i="3"/>
  <c r="L128" i="3"/>
  <c r="K128" i="3"/>
  <c r="J128" i="3"/>
  <c r="I128" i="3"/>
  <c r="G128" i="3"/>
  <c r="D128" i="3"/>
  <c r="C128" i="3"/>
  <c r="P127" i="3"/>
  <c r="O127" i="3"/>
  <c r="N127" i="3"/>
  <c r="M127" i="3"/>
  <c r="L127" i="3"/>
  <c r="K127" i="3"/>
  <c r="J127" i="3"/>
  <c r="I127" i="3"/>
  <c r="Q123" i="3"/>
  <c r="P123" i="3"/>
  <c r="O123" i="3"/>
  <c r="N123" i="3"/>
  <c r="M123" i="3"/>
  <c r="L123" i="3"/>
  <c r="K123" i="3"/>
  <c r="J123" i="3"/>
  <c r="I123" i="3"/>
  <c r="G123" i="3"/>
  <c r="D123" i="3"/>
  <c r="C123" i="3"/>
  <c r="Q122" i="3"/>
  <c r="P122" i="3"/>
  <c r="O122" i="3"/>
  <c r="N122" i="3"/>
  <c r="M122" i="3"/>
  <c r="L122" i="3"/>
  <c r="K122" i="3"/>
  <c r="J122" i="3"/>
  <c r="I122" i="3"/>
  <c r="G122" i="3"/>
  <c r="D122" i="3"/>
  <c r="C122" i="3"/>
  <c r="Q121" i="3"/>
  <c r="P121" i="3"/>
  <c r="O121" i="3"/>
  <c r="N121" i="3"/>
  <c r="M121" i="3"/>
  <c r="L121" i="3"/>
  <c r="K121" i="3"/>
  <c r="J121" i="3"/>
  <c r="I121" i="3"/>
  <c r="G121" i="3"/>
  <c r="F121" i="3"/>
  <c r="E121" i="3"/>
  <c r="D121" i="3"/>
  <c r="C121" i="3"/>
  <c r="Q120" i="3"/>
  <c r="P120" i="3"/>
  <c r="O120" i="3"/>
  <c r="N120" i="3"/>
  <c r="M120" i="3"/>
  <c r="L120" i="3"/>
  <c r="K120" i="3"/>
  <c r="J120" i="3"/>
  <c r="I120" i="3"/>
  <c r="G120" i="3"/>
  <c r="E120" i="3"/>
  <c r="D120" i="3"/>
  <c r="C120" i="3"/>
  <c r="Q119" i="3"/>
  <c r="P119" i="3"/>
  <c r="O119" i="3"/>
  <c r="N119" i="3"/>
  <c r="M119" i="3"/>
  <c r="L119" i="3"/>
  <c r="K119" i="3"/>
  <c r="J119" i="3"/>
  <c r="I119" i="3"/>
  <c r="G119" i="3"/>
  <c r="D119" i="3"/>
  <c r="C119" i="3"/>
  <c r="Q118" i="3"/>
  <c r="P118" i="3"/>
  <c r="O118" i="3"/>
  <c r="N118" i="3"/>
  <c r="M118" i="3"/>
  <c r="L118" i="3"/>
  <c r="K118" i="3"/>
  <c r="J118" i="3"/>
  <c r="I118" i="3"/>
  <c r="G118" i="3"/>
  <c r="D118" i="3"/>
  <c r="C118" i="3"/>
  <c r="H10" i="5" s="1"/>
  <c r="Q117" i="3"/>
  <c r="P117" i="3"/>
  <c r="O117" i="3"/>
  <c r="N117" i="3"/>
  <c r="M117" i="3"/>
  <c r="L117" i="3"/>
  <c r="K117" i="3"/>
  <c r="J117" i="3"/>
  <c r="I117" i="3"/>
  <c r="G117" i="3"/>
  <c r="F117" i="3"/>
  <c r="D117" i="3"/>
  <c r="C117" i="3"/>
  <c r="C10" i="5" s="1"/>
  <c r="P116" i="3"/>
  <c r="O116" i="3"/>
  <c r="N116" i="3"/>
  <c r="M116" i="3"/>
  <c r="L116" i="3"/>
  <c r="K116" i="3"/>
  <c r="J116" i="3"/>
  <c r="I116" i="3"/>
  <c r="P112" i="3"/>
  <c r="O112" i="3"/>
  <c r="N112" i="3"/>
  <c r="M112" i="3"/>
  <c r="L112" i="3"/>
  <c r="K112" i="3"/>
  <c r="J112" i="3"/>
  <c r="I112" i="3"/>
  <c r="G112" i="3"/>
  <c r="D112" i="3"/>
  <c r="C112" i="3"/>
  <c r="P111" i="3"/>
  <c r="O111" i="3"/>
  <c r="N111" i="3"/>
  <c r="M111" i="3"/>
  <c r="L111" i="3"/>
  <c r="K111" i="3"/>
  <c r="J111" i="3"/>
  <c r="I111" i="3"/>
  <c r="G111" i="3"/>
  <c r="F111" i="3"/>
  <c r="D111" i="3"/>
  <c r="C111" i="3"/>
  <c r="P110" i="3"/>
  <c r="O110" i="3"/>
  <c r="N110" i="3"/>
  <c r="M110" i="3"/>
  <c r="L110" i="3"/>
  <c r="K110" i="3"/>
  <c r="J110" i="3"/>
  <c r="I110" i="3"/>
  <c r="G110" i="3"/>
  <c r="D110" i="3"/>
  <c r="C110" i="3"/>
  <c r="P109" i="3"/>
  <c r="O109" i="3"/>
  <c r="N109" i="3"/>
  <c r="M109" i="3"/>
  <c r="L109" i="3"/>
  <c r="K109" i="3"/>
  <c r="J109" i="3"/>
  <c r="I109" i="3"/>
  <c r="G109" i="3"/>
  <c r="F109" i="3"/>
  <c r="E109" i="3"/>
  <c r="D109" i="3"/>
  <c r="C109" i="3"/>
  <c r="P108" i="3"/>
  <c r="O108" i="3"/>
  <c r="N108" i="3"/>
  <c r="M108" i="3"/>
  <c r="L108" i="3"/>
  <c r="K108" i="3"/>
  <c r="J108" i="3"/>
  <c r="I108" i="3"/>
  <c r="G108" i="3"/>
  <c r="D108" i="3"/>
  <c r="C108" i="3"/>
  <c r="P107" i="3"/>
  <c r="O107" i="3"/>
  <c r="N107" i="3"/>
  <c r="M107" i="3"/>
  <c r="L107" i="3"/>
  <c r="K107" i="3"/>
  <c r="J107" i="3"/>
  <c r="I107" i="3"/>
  <c r="G107" i="3"/>
  <c r="D107" i="3"/>
  <c r="C107" i="3"/>
  <c r="P106" i="3"/>
  <c r="O106" i="3"/>
  <c r="N106" i="3"/>
  <c r="M106" i="3"/>
  <c r="L106" i="3"/>
  <c r="K106" i="3"/>
  <c r="J106" i="3"/>
  <c r="I106" i="3"/>
  <c r="G106" i="3"/>
  <c r="D106" i="3"/>
  <c r="C106" i="3"/>
  <c r="Q105" i="3"/>
  <c r="P105" i="3"/>
  <c r="O105" i="3"/>
  <c r="N105" i="3"/>
  <c r="M105" i="3"/>
  <c r="L105" i="3"/>
  <c r="K105" i="3"/>
  <c r="J105" i="3"/>
  <c r="I105" i="3"/>
  <c r="G105" i="3"/>
  <c r="F105" i="3"/>
  <c r="D105" i="3"/>
  <c r="C105" i="3"/>
  <c r="C104" i="3"/>
  <c r="P103" i="3"/>
  <c r="O103" i="3"/>
  <c r="N103" i="3"/>
  <c r="M103" i="3"/>
  <c r="L103" i="3"/>
  <c r="K103" i="3"/>
  <c r="J103" i="3"/>
  <c r="I103" i="3"/>
  <c r="G103" i="3"/>
  <c r="F103" i="3"/>
  <c r="D103" i="3"/>
  <c r="C103" i="3"/>
  <c r="P102" i="3"/>
  <c r="O102" i="3"/>
  <c r="N102" i="3"/>
  <c r="M102" i="3"/>
  <c r="L102" i="3"/>
  <c r="K102" i="3"/>
  <c r="J102" i="3"/>
  <c r="I102" i="3"/>
  <c r="G102" i="3"/>
  <c r="D102" i="3"/>
  <c r="C102" i="3"/>
  <c r="P101" i="3"/>
  <c r="O101" i="3"/>
  <c r="N101" i="3"/>
  <c r="M101" i="3"/>
  <c r="L101" i="3"/>
  <c r="K101" i="3"/>
  <c r="J101" i="3"/>
  <c r="I101" i="3"/>
  <c r="G101" i="3"/>
  <c r="D101" i="3"/>
  <c r="C101" i="3"/>
  <c r="P100" i="3"/>
  <c r="O100" i="3"/>
  <c r="N100" i="3"/>
  <c r="M100" i="3"/>
  <c r="L100" i="3"/>
  <c r="K100" i="3"/>
  <c r="J100" i="3"/>
  <c r="I100" i="3"/>
  <c r="G100" i="3"/>
  <c r="D100" i="3"/>
  <c r="C100" i="3"/>
  <c r="P99" i="3"/>
  <c r="O99" i="3"/>
  <c r="N99" i="3"/>
  <c r="M99" i="3"/>
  <c r="L99" i="3"/>
  <c r="K99" i="3"/>
  <c r="J99" i="3"/>
  <c r="I99" i="3"/>
  <c r="G99" i="3"/>
  <c r="F99" i="3"/>
  <c r="E99" i="3"/>
  <c r="D99" i="3"/>
  <c r="C99" i="3"/>
  <c r="P98" i="3"/>
  <c r="O98" i="3"/>
  <c r="N98" i="3"/>
  <c r="M98" i="3"/>
  <c r="L98" i="3"/>
  <c r="K98" i="3"/>
  <c r="J98" i="3"/>
  <c r="I98" i="3"/>
  <c r="H98" i="3"/>
  <c r="G98" i="3"/>
  <c r="D98" i="3"/>
  <c r="C98" i="3"/>
  <c r="P97" i="3"/>
  <c r="O97" i="3"/>
  <c r="N97" i="3"/>
  <c r="M97" i="3"/>
  <c r="L97" i="3"/>
  <c r="K97" i="3"/>
  <c r="J97" i="3"/>
  <c r="I97" i="3"/>
  <c r="G97" i="3"/>
  <c r="D97" i="3"/>
  <c r="C97" i="3"/>
  <c r="Q96" i="3"/>
  <c r="P96" i="3"/>
  <c r="O96" i="3"/>
  <c r="N96" i="3"/>
  <c r="M96" i="3"/>
  <c r="L96" i="3"/>
  <c r="K96" i="3"/>
  <c r="J96" i="3"/>
  <c r="I96" i="3"/>
  <c r="G96" i="3"/>
  <c r="D96" i="3"/>
  <c r="C96" i="3"/>
  <c r="C95" i="3"/>
  <c r="C20" i="5" s="1"/>
  <c r="P94" i="3"/>
  <c r="O94" i="3"/>
  <c r="N94" i="3"/>
  <c r="M94" i="3"/>
  <c r="L94" i="3"/>
  <c r="K94" i="3"/>
  <c r="J94" i="3"/>
  <c r="I94" i="3"/>
  <c r="G94" i="3"/>
  <c r="E94" i="3"/>
  <c r="D94" i="3"/>
  <c r="C94" i="3"/>
  <c r="P93" i="3"/>
  <c r="O93" i="3"/>
  <c r="N93" i="3"/>
  <c r="M93" i="3"/>
  <c r="L93" i="3"/>
  <c r="K93" i="3"/>
  <c r="J93" i="3"/>
  <c r="I93" i="3"/>
  <c r="G93" i="3"/>
  <c r="F93" i="3"/>
  <c r="D93" i="3"/>
  <c r="C93" i="3"/>
  <c r="P92" i="3"/>
  <c r="O92" i="3"/>
  <c r="N92" i="3"/>
  <c r="M92" i="3"/>
  <c r="L92" i="3"/>
  <c r="K92" i="3"/>
  <c r="J92" i="3"/>
  <c r="I92" i="3"/>
  <c r="G92" i="3"/>
  <c r="D92" i="3"/>
  <c r="C92" i="3"/>
  <c r="P91" i="3"/>
  <c r="O91" i="3"/>
  <c r="N91" i="3"/>
  <c r="M91" i="3"/>
  <c r="L91" i="3"/>
  <c r="K91" i="3"/>
  <c r="J91" i="3"/>
  <c r="I91" i="3"/>
  <c r="G91" i="3"/>
  <c r="D91" i="3"/>
  <c r="C91" i="3"/>
  <c r="P90" i="3"/>
  <c r="O90" i="3"/>
  <c r="N90" i="3"/>
  <c r="M90" i="3"/>
  <c r="L90" i="3"/>
  <c r="K90" i="3"/>
  <c r="J90" i="3"/>
  <c r="I90" i="3"/>
  <c r="G90" i="3"/>
  <c r="E90" i="3"/>
  <c r="D90" i="3"/>
  <c r="C90" i="3"/>
  <c r="P89" i="3"/>
  <c r="O89" i="3"/>
  <c r="N89" i="3"/>
  <c r="M89" i="3"/>
  <c r="L89" i="3"/>
  <c r="K89" i="3"/>
  <c r="J89" i="3"/>
  <c r="I89" i="3"/>
  <c r="G89" i="3"/>
  <c r="D89" i="3"/>
  <c r="C89" i="3"/>
  <c r="P88" i="3"/>
  <c r="O88" i="3"/>
  <c r="N88" i="3"/>
  <c r="M88" i="3"/>
  <c r="L88" i="3"/>
  <c r="K88" i="3"/>
  <c r="J88" i="3"/>
  <c r="I88" i="3"/>
  <c r="G88" i="3"/>
  <c r="D88" i="3"/>
  <c r="C88" i="3"/>
  <c r="Q87" i="3"/>
  <c r="P87" i="3"/>
  <c r="O87" i="3"/>
  <c r="N87" i="3"/>
  <c r="M87" i="3"/>
  <c r="L87" i="3"/>
  <c r="K87" i="3"/>
  <c r="J87" i="3"/>
  <c r="I87" i="3"/>
  <c r="G87" i="3"/>
  <c r="D87" i="3"/>
  <c r="C87" i="3"/>
  <c r="C86" i="3"/>
  <c r="Q85" i="3"/>
  <c r="P85" i="3"/>
  <c r="O85" i="3"/>
  <c r="N85" i="3"/>
  <c r="M85" i="3"/>
  <c r="L85" i="3"/>
  <c r="K85" i="3"/>
  <c r="J85" i="3"/>
  <c r="I85" i="3"/>
  <c r="G85" i="3"/>
  <c r="D85" i="3"/>
  <c r="C85" i="3"/>
  <c r="Q84" i="3"/>
  <c r="P84" i="3"/>
  <c r="O84" i="3"/>
  <c r="N84" i="3"/>
  <c r="M84" i="3"/>
  <c r="L84" i="3"/>
  <c r="K84" i="3"/>
  <c r="J84" i="3"/>
  <c r="I84" i="3"/>
  <c r="G84" i="3"/>
  <c r="D84" i="3"/>
  <c r="C84" i="3"/>
  <c r="Q83" i="3"/>
  <c r="P83" i="3"/>
  <c r="O83" i="3"/>
  <c r="N83" i="3"/>
  <c r="M83" i="3"/>
  <c r="L83" i="3"/>
  <c r="K83" i="3"/>
  <c r="J83" i="3"/>
  <c r="I83" i="3"/>
  <c r="G83" i="3"/>
  <c r="D83" i="3"/>
  <c r="C83" i="3"/>
  <c r="Q82" i="3"/>
  <c r="P82" i="3"/>
  <c r="O82" i="3"/>
  <c r="N82" i="3"/>
  <c r="M82" i="3"/>
  <c r="L82" i="3"/>
  <c r="K82" i="3"/>
  <c r="J82" i="3"/>
  <c r="I82" i="3"/>
  <c r="G82" i="3"/>
  <c r="D82" i="3"/>
  <c r="C82" i="3"/>
  <c r="C15" i="5" s="1"/>
  <c r="Q81" i="3"/>
  <c r="P81" i="3"/>
  <c r="O81" i="3"/>
  <c r="N81" i="3"/>
  <c r="M81" i="3"/>
  <c r="L81" i="3"/>
  <c r="K81" i="3"/>
  <c r="J81" i="3"/>
  <c r="I81" i="3"/>
  <c r="G81" i="3"/>
  <c r="D81" i="3"/>
  <c r="C81" i="3"/>
  <c r="Q80" i="3"/>
  <c r="P80" i="3"/>
  <c r="O80" i="3"/>
  <c r="N80" i="3"/>
  <c r="M80" i="3"/>
  <c r="L80" i="3"/>
  <c r="K80" i="3"/>
  <c r="J80" i="3"/>
  <c r="I80" i="3"/>
  <c r="G80" i="3"/>
  <c r="D80" i="3"/>
  <c r="C80" i="3"/>
  <c r="Q79" i="3"/>
  <c r="P79" i="3"/>
  <c r="O79" i="3"/>
  <c r="N79" i="3"/>
  <c r="M79" i="3"/>
  <c r="L79" i="3"/>
  <c r="K79" i="3"/>
  <c r="J79" i="3"/>
  <c r="I79" i="3"/>
  <c r="G79" i="3"/>
  <c r="E79" i="3"/>
  <c r="D79" i="3"/>
  <c r="C79" i="3"/>
  <c r="Q78" i="3"/>
  <c r="P78" i="3"/>
  <c r="O78" i="3"/>
  <c r="N78" i="3"/>
  <c r="M78" i="3"/>
  <c r="L78" i="3"/>
  <c r="K78" i="3"/>
  <c r="J78" i="3"/>
  <c r="I78" i="3"/>
  <c r="G78" i="3"/>
  <c r="D78" i="3"/>
  <c r="C78" i="3"/>
  <c r="Q77" i="3"/>
  <c r="P77" i="3"/>
  <c r="O77" i="3"/>
  <c r="N77" i="3"/>
  <c r="M77" i="3"/>
  <c r="L77" i="3"/>
  <c r="K77" i="3"/>
  <c r="J77" i="3"/>
  <c r="I77" i="3"/>
  <c r="G77" i="3"/>
  <c r="F77" i="3"/>
  <c r="D77" i="3"/>
  <c r="C77" i="3"/>
  <c r="Q76" i="3"/>
  <c r="P76" i="3"/>
  <c r="O76" i="3"/>
  <c r="N76" i="3"/>
  <c r="M76" i="3"/>
  <c r="L76" i="3"/>
  <c r="K76" i="3"/>
  <c r="J76" i="3"/>
  <c r="I76" i="3"/>
  <c r="G76" i="3"/>
  <c r="D76" i="3"/>
  <c r="C76" i="3"/>
  <c r="Q75" i="3"/>
  <c r="P75" i="3"/>
  <c r="O75" i="3"/>
  <c r="N75" i="3"/>
  <c r="M75" i="3"/>
  <c r="L75" i="3"/>
  <c r="K75" i="3"/>
  <c r="J75" i="3"/>
  <c r="I75" i="3"/>
  <c r="G75" i="3"/>
  <c r="D75" i="3"/>
  <c r="C75" i="3"/>
  <c r="M15" i="5" s="1"/>
  <c r="Q74" i="3"/>
  <c r="P74" i="3"/>
  <c r="O74" i="3"/>
  <c r="N74" i="3"/>
  <c r="M74" i="3"/>
  <c r="L74" i="3"/>
  <c r="K74" i="3"/>
  <c r="J74" i="3"/>
  <c r="I74" i="3"/>
  <c r="G74" i="3"/>
  <c r="D74" i="3"/>
  <c r="C74" i="3"/>
  <c r="Q73" i="3"/>
  <c r="P73" i="3"/>
  <c r="O73" i="3"/>
  <c r="N73" i="3"/>
  <c r="M73" i="3"/>
  <c r="L73" i="3"/>
  <c r="K73" i="3"/>
  <c r="J73" i="3"/>
  <c r="I73" i="3"/>
  <c r="G73" i="3"/>
  <c r="D73" i="3"/>
  <c r="C73" i="3"/>
  <c r="Q72" i="3"/>
  <c r="P72" i="3"/>
  <c r="O72" i="3"/>
  <c r="N72" i="3"/>
  <c r="M72" i="3"/>
  <c r="L72" i="3"/>
  <c r="K72" i="3"/>
  <c r="J72" i="3"/>
  <c r="I72" i="3"/>
  <c r="G72" i="3"/>
  <c r="D72" i="3"/>
  <c r="C72" i="3"/>
  <c r="Q71" i="3"/>
  <c r="P71" i="3"/>
  <c r="O71" i="3"/>
  <c r="N71" i="3"/>
  <c r="M71" i="3"/>
  <c r="L71" i="3"/>
  <c r="K71" i="3"/>
  <c r="J71" i="3"/>
  <c r="I71" i="3"/>
  <c r="G71" i="3"/>
  <c r="D71" i="3"/>
  <c r="C71" i="3"/>
  <c r="Q70" i="3"/>
  <c r="P70" i="3"/>
  <c r="O70" i="3"/>
  <c r="N70" i="3"/>
  <c r="M70" i="3"/>
  <c r="L70" i="3"/>
  <c r="K70" i="3"/>
  <c r="J70" i="3"/>
  <c r="I70" i="3"/>
  <c r="G70" i="3"/>
  <c r="D70" i="3"/>
  <c r="C70" i="3"/>
  <c r="P69" i="3"/>
  <c r="O69" i="3"/>
  <c r="N69" i="3"/>
  <c r="M69" i="3"/>
  <c r="L69" i="3"/>
  <c r="K69" i="3"/>
  <c r="J69" i="3"/>
  <c r="I69" i="3"/>
  <c r="Q65" i="3"/>
  <c r="P65" i="3"/>
  <c r="O65" i="3"/>
  <c r="N65" i="3"/>
  <c r="M65" i="3"/>
  <c r="L65" i="3"/>
  <c r="K65" i="3"/>
  <c r="J65" i="3"/>
  <c r="I65" i="3"/>
  <c r="G65" i="3"/>
  <c r="D65" i="3"/>
  <c r="C65" i="3"/>
  <c r="Q64" i="3"/>
  <c r="P64" i="3"/>
  <c r="O64" i="3"/>
  <c r="N64" i="3"/>
  <c r="M64" i="3"/>
  <c r="L64" i="3"/>
  <c r="K64" i="3"/>
  <c r="J64" i="3"/>
  <c r="I64" i="3"/>
  <c r="G64" i="3"/>
  <c r="D64" i="3"/>
  <c r="C64" i="3"/>
  <c r="Q63" i="3"/>
  <c r="P63" i="3"/>
  <c r="O63" i="3"/>
  <c r="N63" i="3"/>
  <c r="M63" i="3"/>
  <c r="L63" i="3"/>
  <c r="K63" i="3"/>
  <c r="J63" i="3"/>
  <c r="I63" i="3"/>
  <c r="G63" i="3"/>
  <c r="D63" i="3"/>
  <c r="C63" i="3"/>
  <c r="Q62" i="3"/>
  <c r="P62" i="3"/>
  <c r="O62" i="3"/>
  <c r="N62" i="3"/>
  <c r="M62" i="3"/>
  <c r="L62" i="3"/>
  <c r="K62" i="3"/>
  <c r="J62" i="3"/>
  <c r="I62" i="3"/>
  <c r="G62" i="3"/>
  <c r="D62" i="3"/>
  <c r="C62" i="3"/>
  <c r="Q61" i="3"/>
  <c r="P61" i="3"/>
  <c r="O61" i="3"/>
  <c r="N61" i="3"/>
  <c r="M61" i="3"/>
  <c r="L61" i="3"/>
  <c r="K61" i="3"/>
  <c r="J61" i="3"/>
  <c r="I61" i="3"/>
  <c r="G61" i="3"/>
  <c r="D61" i="3"/>
  <c r="C61" i="3"/>
  <c r="H15" i="5" s="1"/>
  <c r="Q60" i="3"/>
  <c r="P60" i="3"/>
  <c r="O60" i="3"/>
  <c r="N60" i="3"/>
  <c r="M60" i="3"/>
  <c r="L60" i="3"/>
  <c r="K60" i="3"/>
  <c r="J60" i="3"/>
  <c r="I60" i="3"/>
  <c r="G60" i="3"/>
  <c r="D60" i="3"/>
  <c r="C60" i="3"/>
  <c r="P59" i="3"/>
  <c r="O59" i="3"/>
  <c r="N59" i="3"/>
  <c r="M59" i="3"/>
  <c r="L59" i="3"/>
  <c r="K59" i="3"/>
  <c r="J59" i="3"/>
  <c r="I59" i="3"/>
  <c r="D55" i="3"/>
  <c r="C55" i="3"/>
  <c r="D54" i="3"/>
  <c r="C54" i="3"/>
  <c r="Q53" i="3"/>
  <c r="P53" i="3"/>
  <c r="O53" i="3"/>
  <c r="N53" i="3"/>
  <c r="M53" i="3"/>
  <c r="L53" i="3"/>
  <c r="K53" i="3"/>
  <c r="J53" i="3"/>
  <c r="I53" i="3"/>
  <c r="D53" i="3"/>
  <c r="C53" i="3"/>
  <c r="D51" i="3"/>
  <c r="C51" i="3"/>
  <c r="D50" i="3"/>
  <c r="C50" i="3"/>
  <c r="Q49" i="3"/>
  <c r="P49" i="3"/>
  <c r="O49" i="3"/>
  <c r="N49" i="3"/>
  <c r="M49" i="3"/>
  <c r="L49" i="3"/>
  <c r="K49" i="3"/>
  <c r="J49" i="3"/>
  <c r="I49" i="3"/>
  <c r="D49" i="3"/>
  <c r="C49" i="3"/>
  <c r="D47" i="3"/>
  <c r="C47" i="3"/>
  <c r="D46" i="3"/>
  <c r="C46" i="3"/>
  <c r="D45" i="3"/>
  <c r="C45" i="3"/>
  <c r="D44" i="3"/>
  <c r="C44" i="3"/>
  <c r="D43" i="3"/>
  <c r="C43" i="3"/>
  <c r="Q42" i="3"/>
  <c r="P42" i="3"/>
  <c r="O42" i="3"/>
  <c r="N42" i="3"/>
  <c r="M42" i="3"/>
  <c r="L42" i="3"/>
  <c r="K42" i="3"/>
  <c r="J42" i="3"/>
  <c r="I42" i="3"/>
  <c r="D42" i="3"/>
  <c r="C42" i="3"/>
  <c r="M20" i="5" s="1"/>
  <c r="D40" i="3"/>
  <c r="C40" i="3"/>
  <c r="D39" i="3"/>
  <c r="C39" i="3"/>
  <c r="D38" i="3"/>
  <c r="C38" i="3"/>
  <c r="Q37" i="3"/>
  <c r="P37" i="3"/>
  <c r="O37" i="3"/>
  <c r="N37" i="3"/>
  <c r="M37" i="3"/>
  <c r="L37" i="3"/>
  <c r="K37" i="3"/>
  <c r="J37" i="3"/>
  <c r="I37" i="3"/>
  <c r="D37" i="3"/>
  <c r="C37" i="3"/>
  <c r="D35" i="3"/>
  <c r="C35" i="3"/>
  <c r="D34" i="3"/>
  <c r="C34" i="3"/>
  <c r="D33" i="3"/>
  <c r="C33" i="3"/>
  <c r="D32" i="3"/>
  <c r="C32" i="3"/>
  <c r="D31" i="3"/>
  <c r="C31" i="3"/>
  <c r="Q30" i="3"/>
  <c r="P30" i="3"/>
  <c r="O30" i="3"/>
  <c r="N30" i="3"/>
  <c r="M30" i="3"/>
  <c r="L30" i="3"/>
  <c r="K30" i="3"/>
  <c r="J30" i="3"/>
  <c r="I30" i="3"/>
  <c r="D30" i="3"/>
  <c r="C30" i="3"/>
  <c r="D28" i="3"/>
  <c r="C28" i="3"/>
  <c r="D27" i="3"/>
  <c r="C27" i="3"/>
  <c r="D26" i="3"/>
  <c r="C26" i="3"/>
  <c r="D25" i="3"/>
  <c r="C25" i="3"/>
  <c r="Q24" i="3"/>
  <c r="P24" i="3"/>
  <c r="O24" i="3"/>
  <c r="N24" i="3"/>
  <c r="M24" i="3"/>
  <c r="L24" i="3"/>
  <c r="K24" i="3"/>
  <c r="J24" i="3"/>
  <c r="I24" i="3"/>
  <c r="D24" i="3"/>
  <c r="C24" i="3"/>
  <c r="D22" i="3"/>
  <c r="C22" i="3"/>
  <c r="D21" i="3"/>
  <c r="C21" i="3"/>
  <c r="D20" i="3"/>
  <c r="C20" i="3"/>
  <c r="D19" i="3"/>
  <c r="C19" i="3"/>
  <c r="Q18" i="3"/>
  <c r="P18" i="3"/>
  <c r="O18" i="3"/>
  <c r="N18" i="3"/>
  <c r="M18" i="3"/>
  <c r="L18" i="3"/>
  <c r="K18" i="3"/>
  <c r="J18" i="3"/>
  <c r="I18" i="3"/>
  <c r="D18" i="3"/>
  <c r="C18" i="3"/>
  <c r="D16" i="3"/>
  <c r="C16" i="3"/>
  <c r="D15" i="3"/>
  <c r="C15" i="3"/>
  <c r="Q14" i="3"/>
  <c r="P14" i="3"/>
  <c r="O14" i="3"/>
  <c r="N14" i="3"/>
  <c r="M14" i="3"/>
  <c r="L14" i="3"/>
  <c r="K14" i="3"/>
  <c r="J14" i="3"/>
  <c r="I14" i="3"/>
  <c r="G14" i="3"/>
  <c r="D14" i="3"/>
  <c r="C14" i="3"/>
  <c r="P13" i="3"/>
  <c r="O13" i="3"/>
  <c r="N13" i="3"/>
  <c r="M13" i="3"/>
  <c r="L13" i="3"/>
  <c r="K13" i="3"/>
  <c r="J13" i="3"/>
  <c r="I13" i="3"/>
  <c r="H11" i="3"/>
  <c r="D4" i="3"/>
  <c r="D3" i="3"/>
  <c r="F12" i="2"/>
  <c r="K106" i="1"/>
  <c r="L106" i="1" s="1"/>
  <c r="J106" i="1"/>
  <c r="C106" i="1"/>
  <c r="L105" i="1"/>
  <c r="K105" i="1"/>
  <c r="J105" i="1"/>
  <c r="C105" i="1"/>
  <c r="K104" i="1"/>
  <c r="L104" i="1" s="1"/>
  <c r="J104" i="1"/>
  <c r="C104" i="1"/>
  <c r="K103" i="1"/>
  <c r="J103" i="1"/>
  <c r="C103" i="1"/>
  <c r="J102" i="1"/>
  <c r="H102" i="1"/>
  <c r="C102" i="1"/>
  <c r="H101" i="1"/>
  <c r="C101" i="1"/>
  <c r="L96" i="1"/>
  <c r="K96" i="1"/>
  <c r="F151" i="4" s="1"/>
  <c r="J96" i="1"/>
  <c r="K95" i="1"/>
  <c r="J95" i="1"/>
  <c r="K94" i="1"/>
  <c r="L94" i="1" s="1"/>
  <c r="J94" i="1"/>
  <c r="E149" i="4" s="1"/>
  <c r="L93" i="1"/>
  <c r="K93" i="1"/>
  <c r="J93" i="1"/>
  <c r="L92" i="1"/>
  <c r="K92" i="1"/>
  <c r="J92" i="1"/>
  <c r="K91" i="1"/>
  <c r="L91" i="1" s="1"/>
  <c r="J91" i="1"/>
  <c r="K90" i="1"/>
  <c r="L90" i="1" s="1"/>
  <c r="J90" i="1"/>
  <c r="L89" i="1"/>
  <c r="K89" i="1"/>
  <c r="J89" i="1"/>
  <c r="K88" i="1"/>
  <c r="L88" i="1" s="1"/>
  <c r="J88" i="1"/>
  <c r="K87" i="1"/>
  <c r="L87" i="1" s="1"/>
  <c r="J87" i="1"/>
  <c r="K86" i="1"/>
  <c r="J86" i="1"/>
  <c r="E140" i="4" s="1"/>
  <c r="J85" i="1"/>
  <c r="H85" i="1"/>
  <c r="K84" i="1"/>
  <c r="F135" i="3" s="1"/>
  <c r="J84" i="1"/>
  <c r="E135" i="4" s="1"/>
  <c r="K83" i="1"/>
  <c r="F134" i="4" s="1"/>
  <c r="J83" i="1"/>
  <c r="E134" i="4" s="1"/>
  <c r="C83" i="1"/>
  <c r="L82" i="1"/>
  <c r="K82" i="1"/>
  <c r="F133" i="4" s="1"/>
  <c r="J82" i="1"/>
  <c r="C82" i="1"/>
  <c r="L81" i="1"/>
  <c r="H132" i="3" s="1"/>
  <c r="H21" i="5" s="1"/>
  <c r="I21" i="5" s="1"/>
  <c r="K81" i="1"/>
  <c r="J81" i="1"/>
  <c r="C81" i="1"/>
  <c r="K80" i="1"/>
  <c r="F131" i="3" s="1"/>
  <c r="J80" i="1"/>
  <c r="K79" i="1"/>
  <c r="J79" i="1"/>
  <c r="E130" i="4" s="1"/>
  <c r="R78" i="1"/>
  <c r="Q78" i="1"/>
  <c r="O78" i="1"/>
  <c r="H78" i="1"/>
  <c r="G78" i="1"/>
  <c r="F78" i="1"/>
  <c r="E78" i="1"/>
  <c r="D78" i="1"/>
  <c r="C78" i="1"/>
  <c r="K77" i="1"/>
  <c r="J77" i="1"/>
  <c r="E129" i="4" s="1"/>
  <c r="L76" i="1"/>
  <c r="H128" i="3" s="1"/>
  <c r="K76" i="1"/>
  <c r="J76" i="1"/>
  <c r="R75" i="1"/>
  <c r="Q75" i="1"/>
  <c r="O75" i="1"/>
  <c r="K75" i="1"/>
  <c r="L75" i="1" s="1"/>
  <c r="H75" i="1"/>
  <c r="G75" i="1"/>
  <c r="F75" i="1"/>
  <c r="E75" i="1"/>
  <c r="D75" i="1"/>
  <c r="C75" i="1"/>
  <c r="K74" i="1"/>
  <c r="F122" i="3" s="1"/>
  <c r="J74" i="1"/>
  <c r="E122" i="3" s="1"/>
  <c r="C74" i="1"/>
  <c r="L73" i="1"/>
  <c r="H121" i="3" s="1"/>
  <c r="K73" i="1"/>
  <c r="F121" i="4" s="1"/>
  <c r="J73" i="1"/>
  <c r="E121" i="4" s="1"/>
  <c r="C73" i="1"/>
  <c r="K72" i="1"/>
  <c r="J72" i="1"/>
  <c r="E120" i="4" s="1"/>
  <c r="C72" i="1"/>
  <c r="K71" i="1"/>
  <c r="F119" i="3" s="1"/>
  <c r="J71" i="1"/>
  <c r="C71" i="1"/>
  <c r="L70" i="1"/>
  <c r="K70" i="1"/>
  <c r="F118" i="3" s="1"/>
  <c r="J70" i="1"/>
  <c r="E118" i="3" s="1"/>
  <c r="C70" i="1"/>
  <c r="K69" i="1"/>
  <c r="J69" i="1"/>
  <c r="E117" i="4" s="1"/>
  <c r="C69" i="1"/>
  <c r="K68" i="1"/>
  <c r="F123" i="3" s="1"/>
  <c r="J68" i="1"/>
  <c r="C68" i="1"/>
  <c r="L67" i="1"/>
  <c r="K67" i="1"/>
  <c r="F94" i="3" s="1"/>
  <c r="J67" i="1"/>
  <c r="E94" i="4" s="1"/>
  <c r="K66" i="1"/>
  <c r="F93" i="4" s="1"/>
  <c r="J66" i="1"/>
  <c r="E93" i="4" s="1"/>
  <c r="L65" i="1"/>
  <c r="H92" i="4" s="1"/>
  <c r="K65" i="1"/>
  <c r="J65" i="1"/>
  <c r="K64" i="1"/>
  <c r="F91" i="4" s="1"/>
  <c r="J64" i="1"/>
  <c r="E91" i="4" s="1"/>
  <c r="K63" i="1"/>
  <c r="F90" i="3" s="1"/>
  <c r="J63" i="1"/>
  <c r="E90" i="4" s="1"/>
  <c r="K62" i="1"/>
  <c r="J62" i="1"/>
  <c r="E89" i="3" s="1"/>
  <c r="L61" i="1"/>
  <c r="K61" i="1"/>
  <c r="F88" i="3" s="1"/>
  <c r="J61" i="1"/>
  <c r="K60" i="1"/>
  <c r="F87" i="4" s="1"/>
  <c r="J60" i="1"/>
  <c r="K59" i="1"/>
  <c r="L59" i="1" s="1"/>
  <c r="H59" i="1"/>
  <c r="C59" i="1"/>
  <c r="K58" i="1"/>
  <c r="F103" i="4" s="1"/>
  <c r="J58" i="1"/>
  <c r="E103" i="3" s="1"/>
  <c r="K57" i="1"/>
  <c r="F102" i="3" s="1"/>
  <c r="J57" i="1"/>
  <c r="K56" i="1"/>
  <c r="J56" i="1"/>
  <c r="E101" i="3" s="1"/>
  <c r="K55" i="1"/>
  <c r="F100" i="4" s="1"/>
  <c r="J55" i="1"/>
  <c r="K54" i="1"/>
  <c r="F99" i="4" s="1"/>
  <c r="J54" i="1"/>
  <c r="E99" i="4" s="1"/>
  <c r="L53" i="1"/>
  <c r="H98" i="4" s="1"/>
  <c r="K53" i="1"/>
  <c r="J53" i="1"/>
  <c r="K52" i="1"/>
  <c r="F97" i="4" s="1"/>
  <c r="J52" i="1"/>
  <c r="E97" i="3" s="1"/>
  <c r="K51" i="1"/>
  <c r="J51" i="1"/>
  <c r="H50" i="1"/>
  <c r="C50" i="1"/>
  <c r="K49" i="1"/>
  <c r="F112" i="3" s="1"/>
  <c r="J49" i="1"/>
  <c r="L48" i="1"/>
  <c r="H111" i="3" s="1"/>
  <c r="K48" i="1"/>
  <c r="F111" i="4" s="1"/>
  <c r="J48" i="1"/>
  <c r="E111" i="4" s="1"/>
  <c r="L47" i="1"/>
  <c r="K47" i="1"/>
  <c r="J47" i="1"/>
  <c r="K46" i="1"/>
  <c r="F109" i="4" s="1"/>
  <c r="J46" i="1"/>
  <c r="E109" i="4" s="1"/>
  <c r="K45" i="1"/>
  <c r="F108" i="3" s="1"/>
  <c r="J45" i="1"/>
  <c r="L44" i="1"/>
  <c r="H107" i="3" s="1"/>
  <c r="K44" i="1"/>
  <c r="F107" i="3" s="1"/>
  <c r="J44" i="1"/>
  <c r="E107" i="3" s="1"/>
  <c r="K43" i="1"/>
  <c r="L43" i="1" s="1"/>
  <c r="J43" i="1"/>
  <c r="K42" i="1"/>
  <c r="F105" i="4" s="1"/>
  <c r="J42" i="1"/>
  <c r="K41" i="1"/>
  <c r="L41" i="1" s="1"/>
  <c r="J41" i="1"/>
  <c r="H41" i="1"/>
  <c r="C41" i="1"/>
  <c r="K40" i="1"/>
  <c r="J40" i="1"/>
  <c r="C40" i="1"/>
  <c r="K39" i="1"/>
  <c r="J39" i="1"/>
  <c r="E83" i="4" s="1"/>
  <c r="C39" i="1"/>
  <c r="K38" i="1"/>
  <c r="L38" i="1" s="1"/>
  <c r="J38" i="1"/>
  <c r="C38" i="1"/>
  <c r="K37" i="1"/>
  <c r="J37" i="1"/>
  <c r="C37" i="1"/>
  <c r="K36" i="1"/>
  <c r="J36" i="1"/>
  <c r="E84" i="3" s="1"/>
  <c r="C36" i="1"/>
  <c r="K35" i="1"/>
  <c r="L35" i="1" s="1"/>
  <c r="J35" i="1"/>
  <c r="C35" i="1"/>
  <c r="K34" i="1"/>
  <c r="J34" i="1"/>
  <c r="C34" i="1"/>
  <c r="K33" i="1"/>
  <c r="J33" i="1"/>
  <c r="E72" i="3" s="1"/>
  <c r="C33" i="1"/>
  <c r="K32" i="1"/>
  <c r="L32" i="1" s="1"/>
  <c r="J32" i="1"/>
  <c r="E71" i="4" s="1"/>
  <c r="C32" i="1"/>
  <c r="K31" i="1"/>
  <c r="J31" i="1"/>
  <c r="C31" i="1"/>
  <c r="K30" i="1"/>
  <c r="J30" i="1"/>
  <c r="E79" i="4" s="1"/>
  <c r="C30" i="1"/>
  <c r="K29" i="1"/>
  <c r="L29" i="1" s="1"/>
  <c r="J29" i="1"/>
  <c r="E80" i="3" s="1"/>
  <c r="C29" i="1"/>
  <c r="K27" i="1"/>
  <c r="J27" i="1"/>
  <c r="C27" i="1"/>
  <c r="K26" i="1"/>
  <c r="F77" i="4" s="1"/>
  <c r="J26" i="1"/>
  <c r="E77" i="3" s="1"/>
  <c r="C26" i="1"/>
  <c r="K25" i="1"/>
  <c r="L25" i="1" s="1"/>
  <c r="J25" i="1"/>
  <c r="E76" i="3" s="1"/>
  <c r="C25" i="1"/>
  <c r="K24" i="1"/>
  <c r="J24" i="1"/>
  <c r="C24" i="1"/>
  <c r="K23" i="1"/>
  <c r="J23" i="1"/>
  <c r="C23" i="1"/>
  <c r="K22" i="1"/>
  <c r="F65" i="4" s="1"/>
  <c r="J22" i="1"/>
  <c r="C22" i="1"/>
  <c r="K21" i="1"/>
  <c r="J21" i="1"/>
  <c r="C21" i="1"/>
  <c r="K20" i="1"/>
  <c r="F64" i="4" s="1"/>
  <c r="J20" i="1"/>
  <c r="E64" i="3" s="1"/>
  <c r="C20" i="1"/>
  <c r="K19" i="1"/>
  <c r="F61" i="4" s="1"/>
  <c r="J19" i="1"/>
  <c r="C19" i="1"/>
  <c r="K18" i="1"/>
  <c r="J18" i="1"/>
  <c r="C18" i="1"/>
  <c r="J15" i="1"/>
  <c r="H15" i="1"/>
  <c r="G53" i="3" s="1"/>
  <c r="C15" i="1"/>
  <c r="H14" i="1"/>
  <c r="G49" i="4" s="1"/>
  <c r="C14" i="1"/>
  <c r="K13" i="1"/>
  <c r="H13" i="1"/>
  <c r="C13" i="1"/>
  <c r="H12" i="1"/>
  <c r="C12" i="1"/>
  <c r="J11" i="1"/>
  <c r="H11" i="1"/>
  <c r="C11" i="1"/>
  <c r="H10" i="1"/>
  <c r="G24" i="4" s="1"/>
  <c r="C10" i="1"/>
  <c r="H9" i="1"/>
  <c r="G18" i="3" s="1"/>
  <c r="C9" i="1"/>
  <c r="K8" i="1"/>
  <c r="H8" i="1"/>
  <c r="G14" i="4" s="1"/>
  <c r="C8" i="1"/>
  <c r="L6" i="1"/>
  <c r="H106" i="3" l="1"/>
  <c r="H106" i="4"/>
  <c r="H110" i="4"/>
  <c r="H110" i="3"/>
  <c r="F62" i="3"/>
  <c r="L21" i="1"/>
  <c r="F62" i="4"/>
  <c r="F60" i="4"/>
  <c r="F60" i="3"/>
  <c r="L18" i="1"/>
  <c r="F70" i="4"/>
  <c r="F70" i="3"/>
  <c r="L31" i="1"/>
  <c r="K11" i="1"/>
  <c r="K12" i="1"/>
  <c r="H74" i="4"/>
  <c r="H74" i="3"/>
  <c r="H76" i="3"/>
  <c r="H76" i="4"/>
  <c r="H82" i="4"/>
  <c r="C16" i="6" s="1"/>
  <c r="D16" i="6" s="1"/>
  <c r="H82" i="3"/>
  <c r="C16" i="5" s="1"/>
  <c r="D16" i="5" s="1"/>
  <c r="E81" i="3"/>
  <c r="J9" i="1"/>
  <c r="E81" i="4"/>
  <c r="F110" i="4"/>
  <c r="F110" i="3"/>
  <c r="E70" i="4"/>
  <c r="E70" i="3"/>
  <c r="J13" i="1"/>
  <c r="J12" i="1"/>
  <c r="F14" i="3"/>
  <c r="F14" i="4"/>
  <c r="F42" i="4"/>
  <c r="F42" i="3"/>
  <c r="L13" i="1"/>
  <c r="E100" i="4"/>
  <c r="E100" i="3"/>
  <c r="E78" i="4"/>
  <c r="E78" i="3"/>
  <c r="G30" i="4"/>
  <c r="G30" i="3"/>
  <c r="E60" i="3"/>
  <c r="E60" i="4"/>
  <c r="F78" i="4"/>
  <c r="F78" i="3"/>
  <c r="L27" i="1"/>
  <c r="H71" i="3"/>
  <c r="H71" i="4"/>
  <c r="E85" i="3"/>
  <c r="E85" i="4"/>
  <c r="F75" i="4"/>
  <c r="F75" i="3"/>
  <c r="L24" i="1"/>
  <c r="K10" i="1"/>
  <c r="H80" i="3"/>
  <c r="H80" i="4"/>
  <c r="L37" i="1"/>
  <c r="F85" i="3"/>
  <c r="F85" i="4"/>
  <c r="L8" i="1"/>
  <c r="E96" i="3"/>
  <c r="E96" i="4"/>
  <c r="L34" i="1"/>
  <c r="F73" i="4"/>
  <c r="F73" i="3"/>
  <c r="E30" i="4"/>
  <c r="E30" i="3"/>
  <c r="F106" i="3"/>
  <c r="F106" i="4"/>
  <c r="F81" i="4"/>
  <c r="L40" i="1"/>
  <c r="F81" i="3"/>
  <c r="E75" i="4"/>
  <c r="J10" i="1"/>
  <c r="E75" i="3"/>
  <c r="E62" i="4"/>
  <c r="E62" i="3"/>
  <c r="E73" i="3"/>
  <c r="E73" i="4"/>
  <c r="H133" i="4"/>
  <c r="H133" i="3"/>
  <c r="F130" i="4"/>
  <c r="L79" i="1"/>
  <c r="K78" i="1"/>
  <c r="L78" i="1" s="1"/>
  <c r="F130" i="3"/>
  <c r="H151" i="4"/>
  <c r="H151" i="3"/>
  <c r="E71" i="3"/>
  <c r="F87" i="3"/>
  <c r="E91" i="3"/>
  <c r="F90" i="4"/>
  <c r="E101" i="4"/>
  <c r="G24" i="3"/>
  <c r="F64" i="3"/>
  <c r="F91" i="3"/>
  <c r="E93" i="3"/>
  <c r="F134" i="3"/>
  <c r="G53" i="4"/>
  <c r="E80" i="4"/>
  <c r="E97" i="4"/>
  <c r="F102" i="4"/>
  <c r="E103" i="4"/>
  <c r="F119" i="4"/>
  <c r="F65" i="3"/>
  <c r="H92" i="3"/>
  <c r="E117" i="3"/>
  <c r="E107" i="4"/>
  <c r="F112" i="4"/>
  <c r="G49" i="3"/>
  <c r="E72" i="4"/>
  <c r="F108" i="4"/>
  <c r="H111" i="4"/>
  <c r="H121" i="4"/>
  <c r="E122" i="4"/>
  <c r="H128" i="4"/>
  <c r="E111" i="3"/>
  <c r="L45" i="1"/>
  <c r="L49" i="1"/>
  <c r="F98" i="4"/>
  <c r="F98" i="3"/>
  <c r="L57" i="1"/>
  <c r="F92" i="4"/>
  <c r="F92" i="3"/>
  <c r="F128" i="3"/>
  <c r="F128" i="4"/>
  <c r="F132" i="3"/>
  <c r="F132" i="4"/>
  <c r="L84" i="1"/>
  <c r="H149" i="3"/>
  <c r="H149" i="4"/>
  <c r="J101" i="1"/>
  <c r="F135" i="4"/>
  <c r="F97" i="3"/>
  <c r="G18" i="4"/>
  <c r="F123" i="4"/>
  <c r="L19" i="1"/>
  <c r="L22" i="1"/>
  <c r="E98" i="4"/>
  <c r="E98" i="3"/>
  <c r="E105" i="4"/>
  <c r="E105" i="3"/>
  <c r="E150" i="3"/>
  <c r="E150" i="4"/>
  <c r="K101" i="1"/>
  <c r="L101" i="1" s="1"/>
  <c r="L103" i="1"/>
  <c r="K102" i="1"/>
  <c r="L102" i="1" s="1"/>
  <c r="E76" i="4"/>
  <c r="H88" i="3"/>
  <c r="H88" i="4"/>
  <c r="K15" i="1"/>
  <c r="F63" i="3"/>
  <c r="F63" i="4"/>
  <c r="F79" i="4"/>
  <c r="F79" i="3"/>
  <c r="F72" i="3"/>
  <c r="F72" i="4"/>
  <c r="F83" i="4"/>
  <c r="F83" i="3"/>
  <c r="F117" i="4"/>
  <c r="K9" i="1"/>
  <c r="F120" i="4"/>
  <c r="F120" i="3"/>
  <c r="E88" i="4"/>
  <c r="E88" i="3"/>
  <c r="E92" i="4"/>
  <c r="E92" i="3"/>
  <c r="L68" i="1"/>
  <c r="L71" i="1"/>
  <c r="L74" i="1"/>
  <c r="E128" i="3"/>
  <c r="J75" i="1"/>
  <c r="E128" i="4"/>
  <c r="E132" i="3"/>
  <c r="J14" i="1"/>
  <c r="E132" i="4"/>
  <c r="Q31" i="6"/>
  <c r="Q31" i="5"/>
  <c r="E53" i="3"/>
  <c r="E53" i="4"/>
  <c r="E63" i="3"/>
  <c r="E63" i="4"/>
  <c r="F150" i="3"/>
  <c r="F150" i="4"/>
  <c r="L95" i="1"/>
  <c r="F100" i="3"/>
  <c r="L55" i="1"/>
  <c r="F96" i="3"/>
  <c r="L51" i="1"/>
  <c r="F96" i="4"/>
  <c r="L63" i="1"/>
  <c r="H94" i="3"/>
  <c r="H94" i="4"/>
  <c r="H118" i="3"/>
  <c r="H11" i="5" s="1"/>
  <c r="I11" i="5" s="1"/>
  <c r="H118" i="4"/>
  <c r="E131" i="4"/>
  <c r="E131" i="3"/>
  <c r="F101" i="3"/>
  <c r="F101" i="4"/>
  <c r="E87" i="4"/>
  <c r="J59" i="1"/>
  <c r="E87" i="3"/>
  <c r="K14" i="1"/>
  <c r="E61" i="4"/>
  <c r="E61" i="3"/>
  <c r="E65" i="4"/>
  <c r="E65" i="3"/>
  <c r="E74" i="4"/>
  <c r="E74" i="3"/>
  <c r="E82" i="4"/>
  <c r="E82" i="3"/>
  <c r="L56" i="1"/>
  <c r="E123" i="3"/>
  <c r="E123" i="4"/>
  <c r="E119" i="3"/>
  <c r="E119" i="4"/>
  <c r="L80" i="1"/>
  <c r="L83" i="1"/>
  <c r="H107" i="4"/>
  <c r="F131" i="4"/>
  <c r="G37" i="4"/>
  <c r="G37" i="3"/>
  <c r="F76" i="3"/>
  <c r="F76" i="4"/>
  <c r="F80" i="3"/>
  <c r="F80" i="4"/>
  <c r="F71" i="4"/>
  <c r="F71" i="3"/>
  <c r="F74" i="4"/>
  <c r="F74" i="3"/>
  <c r="F82" i="4"/>
  <c r="F82" i="3"/>
  <c r="E108" i="3"/>
  <c r="E108" i="4"/>
  <c r="E112" i="4"/>
  <c r="E112" i="3"/>
  <c r="L52" i="1"/>
  <c r="E102" i="3"/>
  <c r="E102" i="4"/>
  <c r="L60" i="1"/>
  <c r="L64" i="1"/>
  <c r="J78" i="1"/>
  <c r="F84" i="3"/>
  <c r="F84" i="4"/>
  <c r="E83" i="3"/>
  <c r="G42" i="4"/>
  <c r="G42" i="3"/>
  <c r="L20" i="1"/>
  <c r="L23" i="1"/>
  <c r="L26" i="1"/>
  <c r="L30" i="1"/>
  <c r="L33" i="1"/>
  <c r="L36" i="1"/>
  <c r="L39" i="1"/>
  <c r="L42" i="1"/>
  <c r="L46" i="1"/>
  <c r="J50" i="1"/>
  <c r="L58" i="1"/>
  <c r="F89" i="3"/>
  <c r="F89" i="4"/>
  <c r="L69" i="1"/>
  <c r="L72" i="1"/>
  <c r="L77" i="1"/>
  <c r="F129" i="4"/>
  <c r="F61" i="3"/>
  <c r="E140" i="3"/>
  <c r="E77" i="4"/>
  <c r="J8" i="1"/>
  <c r="E106" i="4"/>
  <c r="E106" i="3"/>
  <c r="E110" i="4"/>
  <c r="E110" i="3"/>
  <c r="K50" i="1"/>
  <c r="L50" i="1" s="1"/>
  <c r="L54" i="1"/>
  <c r="L62" i="1"/>
  <c r="L66" i="1"/>
  <c r="F140" i="4"/>
  <c r="L86" i="1"/>
  <c r="K85" i="1"/>
  <c r="L85" i="1" s="1"/>
  <c r="F140" i="3"/>
  <c r="F151" i="3"/>
  <c r="F88" i="4"/>
  <c r="E89" i="4"/>
  <c r="F107" i="4"/>
  <c r="E130" i="3"/>
  <c r="E134" i="3"/>
  <c r="E135" i="3"/>
  <c r="E149" i="3"/>
  <c r="F149" i="3"/>
  <c r="H72" i="3" l="1"/>
  <c r="H72" i="4"/>
  <c r="H87" i="4"/>
  <c r="H87" i="3"/>
  <c r="H123" i="4"/>
  <c r="H123" i="3"/>
  <c r="H130" i="4"/>
  <c r="H130" i="3"/>
  <c r="H81" i="4"/>
  <c r="H81" i="3"/>
  <c r="H42" i="4"/>
  <c r="M21" i="6" s="1"/>
  <c r="N21" i="6" s="1"/>
  <c r="H42" i="3"/>
  <c r="M21" i="5" s="1"/>
  <c r="N21" i="5" s="1"/>
  <c r="E18" i="4"/>
  <c r="E18" i="3"/>
  <c r="H84" i="3"/>
  <c r="H84" i="4"/>
  <c r="H14" i="4"/>
  <c r="H14" i="3"/>
  <c r="H89" i="3"/>
  <c r="H89" i="4"/>
  <c r="H129" i="4"/>
  <c r="H129" i="3"/>
  <c r="H79" i="3"/>
  <c r="H79" i="4"/>
  <c r="F49" i="4"/>
  <c r="F49" i="3"/>
  <c r="L14" i="1"/>
  <c r="H90" i="4"/>
  <c r="H90" i="3"/>
  <c r="H112" i="3"/>
  <c r="H112" i="4"/>
  <c r="H78" i="4"/>
  <c r="H78" i="3"/>
  <c r="H60" i="4"/>
  <c r="H60" i="3"/>
  <c r="H131" i="3"/>
  <c r="H131" i="4"/>
  <c r="H77" i="4"/>
  <c r="H77" i="3"/>
  <c r="H120" i="4"/>
  <c r="H11" i="6" s="1"/>
  <c r="I11" i="6" s="1"/>
  <c r="H120" i="3"/>
  <c r="H108" i="4"/>
  <c r="H108" i="3"/>
  <c r="H117" i="3"/>
  <c r="C11" i="5" s="1"/>
  <c r="D11" i="5" s="1"/>
  <c r="H117" i="4"/>
  <c r="C11" i="6" s="1"/>
  <c r="D11" i="6" s="1"/>
  <c r="H97" i="4"/>
  <c r="H97" i="3"/>
  <c r="H96" i="3"/>
  <c r="C21" i="5" s="1"/>
  <c r="D21" i="5" s="1"/>
  <c r="H96" i="4"/>
  <c r="C21" i="6" s="1"/>
  <c r="D21" i="6" s="1"/>
  <c r="H135" i="3"/>
  <c r="H135" i="4"/>
  <c r="H119" i="4"/>
  <c r="H119" i="3"/>
  <c r="H101" i="3"/>
  <c r="H101" i="4"/>
  <c r="H64" i="4"/>
  <c r="H64" i="3"/>
  <c r="H100" i="3"/>
  <c r="H100" i="4"/>
  <c r="E49" i="4"/>
  <c r="E49" i="3"/>
  <c r="F53" i="3"/>
  <c r="F53" i="4"/>
  <c r="L15" i="1"/>
  <c r="F24" i="4"/>
  <c r="L10" i="1"/>
  <c r="F24" i="3"/>
  <c r="E37" i="4"/>
  <c r="E37" i="3"/>
  <c r="H62" i="3"/>
  <c r="H62" i="4"/>
  <c r="H91" i="4"/>
  <c r="H91" i="3"/>
  <c r="H93" i="3"/>
  <c r="H93" i="4"/>
  <c r="H99" i="3"/>
  <c r="H99" i="4"/>
  <c r="H85" i="4"/>
  <c r="H85" i="3"/>
  <c r="H63" i="4"/>
  <c r="H63" i="3"/>
  <c r="H103" i="4"/>
  <c r="H103" i="3"/>
  <c r="H65" i="4"/>
  <c r="H65" i="3"/>
  <c r="H75" i="3"/>
  <c r="M16" i="5" s="1"/>
  <c r="N16" i="5" s="1"/>
  <c r="H75" i="4"/>
  <c r="M16" i="6" s="1"/>
  <c r="N16" i="6" s="1"/>
  <c r="E42" i="4"/>
  <c r="E42" i="3"/>
  <c r="F18" i="4"/>
  <c r="L9" i="1"/>
  <c r="F18" i="3"/>
  <c r="H61" i="4"/>
  <c r="H16" i="6" s="1"/>
  <c r="I16" i="6" s="1"/>
  <c r="H61" i="3"/>
  <c r="H16" i="5" s="1"/>
  <c r="I16" i="5" s="1"/>
  <c r="H150" i="3"/>
  <c r="H150" i="4"/>
  <c r="H73" i="4"/>
  <c r="H73" i="3"/>
  <c r="F37" i="4"/>
  <c r="F37" i="3"/>
  <c r="L12" i="1"/>
  <c r="E14" i="3"/>
  <c r="E14" i="4"/>
  <c r="E24" i="4"/>
  <c r="E24" i="3"/>
  <c r="F30" i="4"/>
  <c r="L11" i="1"/>
  <c r="F30" i="3"/>
  <c r="H109" i="4"/>
  <c r="H109" i="3"/>
  <c r="H105" i="4"/>
  <c r="H105" i="3"/>
  <c r="H140" i="3"/>
  <c r="H140" i="4"/>
  <c r="H83" i="3"/>
  <c r="H83" i="4"/>
  <c r="H134" i="4"/>
  <c r="H134" i="3"/>
  <c r="H122" i="3"/>
  <c r="H122" i="4"/>
  <c r="H102" i="4"/>
  <c r="H102" i="3"/>
  <c r="H70" i="4"/>
  <c r="H70" i="3"/>
  <c r="M11" i="5" l="1"/>
  <c r="N11" i="5" s="1"/>
  <c r="H18" i="3"/>
  <c r="H18" i="4"/>
  <c r="M11" i="6"/>
  <c r="N11" i="6" s="1"/>
  <c r="H24" i="3"/>
  <c r="H24" i="4"/>
  <c r="H37" i="3"/>
  <c r="H37" i="4"/>
  <c r="H30" i="4"/>
  <c r="H30" i="3"/>
  <c r="H53" i="3"/>
  <c r="H53" i="4"/>
  <c r="H49" i="4"/>
  <c r="H4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Vanessa Chan</author>
  </authors>
  <commentList>
    <comment ref="W7" authorId="0" shapeId="0" xr:uid="{76AB1378-509C-4D4B-935E-F27240B34B2E}">
      <text>
        <r>
          <rPr>
            <b/>
            <sz val="9"/>
            <color indexed="81"/>
            <rFont val="Tahoma"/>
            <family val="2"/>
          </rPr>
          <t xml:space="preserve">Display order 1-100 for packages
</t>
        </r>
      </text>
    </comment>
    <comment ref="AR7" authorId="0" shapeId="0" xr:uid="{9B524228-E991-46E1-B016-A189930F8895}">
      <text>
        <r>
          <rPr>
            <b/>
            <sz val="9"/>
            <color indexed="81"/>
            <rFont val="Tahoma"/>
            <family val="2"/>
          </rPr>
          <t>Dependencies, go one-way (unless applied backwards)</t>
        </r>
      </text>
    </comment>
    <comment ref="AS7" authorId="0" shapeId="0" xr:uid="{5E4977B5-88BB-4170-A52E-0FF146340894}">
      <text>
        <r>
          <rPr>
            <b/>
            <sz val="9"/>
            <color indexed="81"/>
            <rFont val="Tahoma"/>
            <family val="2"/>
          </rPr>
          <t>Exclusions, auto-generate on the other part.</t>
        </r>
      </text>
    </comment>
    <comment ref="B41" authorId="0" shapeId="0" xr:uid="{F7A2DB43-32FE-4FAA-9153-714D3FDF567A}">
      <text>
        <r>
          <rPr>
            <sz val="9"/>
            <color indexed="81"/>
            <rFont val="Tahoma"/>
            <family val="2"/>
          </rPr>
          <t>not a real PN, just for app chart reference</t>
        </r>
      </text>
    </comment>
    <comment ref="B50" authorId="0" shapeId="0" xr:uid="{BB2BF155-15FF-468C-A71A-0E3E215D078D}">
      <text>
        <r>
          <rPr>
            <sz val="9"/>
            <color indexed="81"/>
            <rFont val="Tahoma"/>
            <family val="2"/>
          </rPr>
          <t>not a real PN, just for app chart reference</t>
        </r>
      </text>
    </comment>
    <comment ref="B59" authorId="0" shapeId="0" xr:uid="{F470BCFD-797A-4A65-AD3A-91AAD97DCBC4}">
      <text>
        <r>
          <rPr>
            <sz val="9"/>
            <color indexed="81"/>
            <rFont val="Tahoma"/>
            <family val="2"/>
          </rPr>
          <t>not a real PN, just for app chart reference</t>
        </r>
      </text>
    </comment>
    <comment ref="B85" authorId="0" shapeId="0" xr:uid="{07613D64-BE09-4B7D-B1FF-FBC26CE19640}">
      <text>
        <r>
          <rPr>
            <sz val="9"/>
            <color indexed="81"/>
            <rFont val="Tahoma"/>
            <family val="2"/>
          </rPr>
          <t>not a real PN, just for app chart reference</t>
        </r>
      </text>
    </comment>
  </commentList>
</comments>
</file>

<file path=xl/sharedStrings.xml><?xml version="1.0" encoding="utf-8"?>
<sst xmlns="http://schemas.openxmlformats.org/spreadsheetml/2006/main" count="1325" uniqueCount="494">
  <si>
    <t>Model Name</t>
  </si>
  <si>
    <t>Accord</t>
  </si>
  <si>
    <t>=</t>
  </si>
  <si>
    <t>N/A</t>
  </si>
  <si>
    <t>S</t>
  </si>
  <si>
    <t>E</t>
  </si>
  <si>
    <t>T</t>
  </si>
  <si>
    <t>Yes</t>
  </si>
  <si>
    <t>Model Year</t>
  </si>
  <si>
    <t>Publication Date</t>
  </si>
  <si>
    <t>yyyy/mm/dd</t>
  </si>
  <si>
    <t>* if it's "N/A" or "S" do not show on trim</t>
  </si>
  <si>
    <t>Trim Application*</t>
  </si>
  <si>
    <t xml:space="preserve">PARTS </t>
  </si>
  <si>
    <t xml:space="preserve">HAC </t>
  </si>
  <si>
    <t>SE</t>
  </si>
  <si>
    <t>Sport -L Hybride</t>
  </si>
  <si>
    <t>Touring Hybride</t>
  </si>
  <si>
    <t>Images</t>
  </si>
  <si>
    <t>Wheels</t>
  </si>
  <si>
    <t>Charging</t>
  </si>
  <si>
    <t>Featured</t>
  </si>
  <si>
    <t xml:space="preserve">Included </t>
  </si>
  <si>
    <t>Accessories</t>
  </si>
  <si>
    <t>Part Number / 
Kit Part Number</t>
  </si>
  <si>
    <t>Part Number</t>
  </si>
  <si>
    <t>Item Name English</t>
  </si>
  <si>
    <t>Item Name French</t>
  </si>
  <si>
    <t xml:space="preserve">Description English </t>
  </si>
  <si>
    <t>Description French</t>
  </si>
  <si>
    <t>FRT</t>
  </si>
  <si>
    <t>Residual-ized $</t>
  </si>
  <si>
    <t>Dealer Net</t>
  </si>
  <si>
    <t xml:space="preserve">List Price </t>
  </si>
  <si>
    <t xml:space="preserve">Install Price </t>
  </si>
  <si>
    <t>Sport -L Hybrid</t>
  </si>
  <si>
    <t>Touring Hybrid</t>
  </si>
  <si>
    <t>Comments English</t>
  </si>
  <si>
    <t>Comments French</t>
  </si>
  <si>
    <t>Display Order</t>
  </si>
  <si>
    <t>SiteCore</t>
  </si>
  <si>
    <t>Overlay 1</t>
  </si>
  <si>
    <t>Overlay 2</t>
  </si>
  <si>
    <t>Overlay 3</t>
  </si>
  <si>
    <t>Overlay 4</t>
  </si>
  <si>
    <t>Overlay 5</t>
  </si>
  <si>
    <t>Overlay 6</t>
  </si>
  <si>
    <t>Overlay 7</t>
  </si>
  <si>
    <t>Overlay 8</t>
  </si>
  <si>
    <t>Safety &amp; Exterior Protection</t>
  </si>
  <si>
    <t>Winter Season</t>
  </si>
  <si>
    <t>Exterior &amp; Interior Utility</t>
  </si>
  <si>
    <t>Interior Styling</t>
  </si>
  <si>
    <t xml:space="preserve">Exterior Styling </t>
  </si>
  <si>
    <t>Misc-ellaneous</t>
  </si>
  <si>
    <t>Dependancies</t>
  </si>
  <si>
    <t>Exclusions</t>
  </si>
  <si>
    <t>23ACC-PRO-PK</t>
  </si>
  <si>
    <t xml:space="preserve">Protection Package </t>
  </si>
  <si>
    <t>Ensemble de protection</t>
  </si>
  <si>
    <t>Package includes: All-Season Floor Mats and Trunk Tray.</t>
  </si>
  <si>
    <t>L’ensemble inclut : Tapis toutes saisons et plateau de coffre.</t>
  </si>
  <si>
    <t>•</t>
  </si>
  <si>
    <t>23ACC-PRO-PKA	Protection Package Advance
08P17-30A-110	All Season Floor Mats
08U45-30A-100	Trunk Tray</t>
  </si>
  <si>
    <t>23ACC-PRO-PKA</t>
  </si>
  <si>
    <t>Protection Package Advance</t>
  </si>
  <si>
    <t>Ensemble de protection avancée</t>
  </si>
  <si>
    <t>Keep your car protected from the elements, inside and out. Includes All Season Floor Mats, Trunk Tray, Rear Splash Guards and Cargo Net. Packaged together with a 10% discount.</t>
  </si>
  <si>
    <t>Protégez votre voiture contre les intempéries, à l’intérieur comme à l’extérieur. Comprend les tapis toutes saisons, le plateau de coffre, les garde-boue arrière et le filet de cargaison. Offerts en ensemble avec une réduction de 10 %.</t>
  </si>
  <si>
    <t>10% Discount Applied.</t>
  </si>
  <si>
    <t>Rabais de 10 % appliqué.</t>
  </si>
  <si>
    <t>23ACC-PRO-PK	Protection Package
08P17-30A-110	All Season Floor Mats
08U45-30A-100	Trunk Tray
08L96-TVA-300	Cargo Net
08P09-30A-300	Rear Splash Gaurds</t>
  </si>
  <si>
    <t>NEW</t>
  </si>
  <si>
    <t>26ACC-BLK-EMB</t>
  </si>
  <si>
    <t>Black Emblem Set - Touring</t>
  </si>
  <si>
    <t>Ensemble d’emblèmes noirs – Touring</t>
  </si>
  <si>
    <t>Includes Rear "H" mark, "Accord," "Hybrid" and "Touring" black emblems. Packaged together with a 5% discount.</t>
  </si>
  <si>
    <t>Comprend les emblèmes noirs « H » arrière, « Accord » , « Hybride » et « Touring ». Offerts en ensemble avec une réduction de 5%.</t>
  </si>
  <si>
    <t>5% Discount Applied.</t>
  </si>
  <si>
    <t>Rabais de 5 % appliqué.</t>
  </si>
  <si>
    <t>08F20-30A-100CBlack Emblem Rear "H" mark
08F20-30A-100DBlack Emblem, Accord
08F20-3A0-100CBlack Emblem, Touring
08F20-T20-100B Black Emblem, Hybrid</t>
  </si>
  <si>
    <t>23ACC-ARO-EX</t>
  </si>
  <si>
    <t>Aero Kit - SE Trim</t>
  </si>
  <si>
    <t>Ensemble Aero – Version SE</t>
  </si>
  <si>
    <t>The Areo Kit adds a sporty and custom look to your Accord. Includes: Side Underbody Spoiler, Front &amp; Rear Aero Bumpers, Door Mirror Cover, Lower Intake Accents and Black Decklid Spoiler. Packaged togther with a 10% discount. Requires the Front Splash Guards to be removed.</t>
  </si>
  <si>
    <t>L’ensemble Aero confère une allure sport et personnalisée à votre Accord. Inclus : Déflecteur latéral de bas de caisse, déflecteurs Aero de pare-chocs avant et arrière, couvercle de rétroviseur de portière, éléments visuels d’admission d’air et déflecteur de coffre noir. Offerts en ensemble avec une réduction de 10 %. Nécessite le retrait des garde-boue avant.</t>
  </si>
  <si>
    <t>10% Discount Applied
Decklid Spoiler - Crystal Black Pearl (NH-731P) colour</t>
  </si>
  <si>
    <t>Rabais de 10 % est appliqué
Déflecteur arrière de coffre - Noir cristal nacré couleur (NH-731P)</t>
  </si>
  <si>
    <t xml:space="preserve">08F04-30A-1F0	Side Underbody Spoiler
08P98-30A-1F0	Front Aero Bumper
08P99-30A-1F0	Rear Aero Bumper
08R06-30A-110	Door Mirror Covers &amp; Lower Intake Accents
08F10-30A-110	Decklid Spoiler
</t>
  </si>
  <si>
    <t>23ACC-ARO-SPHY</t>
  </si>
  <si>
    <t>Aero Kit - Sport Trim</t>
  </si>
  <si>
    <t>Ensemble Aero – Version Sport</t>
  </si>
  <si>
    <t>The Areo Kit adds a sporty and custom look to your Accord. Includes: Side Underbody Spoiler, Front &amp; Rear Aero Bumpers, Door Mirror Cover and Lower Intake Accents. Packaged togther with a 10% discount. Requires the Front Splash Guards to be removed.</t>
  </si>
  <si>
    <t>L’ensemble Aero confère une allure sport et personnalisée à votre Accord. Inclus : Déflecteur latéral de bas de caisse, déflecteurs Aero de pare-chocs avant et arrière, couvercle de rétroviseur de portière et éléments visuels d’admission d’air. Offerts en ensemble avec une réduction de 10 %. Nécessite le retrait des garde-boue avant.</t>
  </si>
  <si>
    <t>10% Discount Applied
Sport Trim already comes standard with Decklid Spoiler</t>
  </si>
  <si>
    <t>Rabais de 10 % est appliqué
Version Sport Hybride est livrée de série avec le becquet de bas de caisse, arrière</t>
  </si>
  <si>
    <t xml:space="preserve">08F04-30A-1F0	Side Underbody Spoiler
08P98-30A-1F0	Front Aero Bumper
08P99-30A-1F0	Rear Aero Bumper
08R06-30A-110	Door Mirror Covers &amp; Lower Intake Accents
</t>
  </si>
  <si>
    <t>23ACC-ARO-TRHY</t>
  </si>
  <si>
    <t>Aero Kit - Touring Trim</t>
  </si>
  <si>
    <t>Ensemble Aero – Version Touring</t>
  </si>
  <si>
    <t>L’ensemble Aero confère une allure sport et personnalisée à votre Accord. Inclus : Déflecteur latéral de bas de caisse, déflecteurs Aero de pare-chocs avant et arrière, couvercle de rétroviseur de portière, éléments visuels d’admission d’air et déflecteur de coffre noir. Offerts en ensemble avec une réduction de 10 %. Nécessite le retrait des garde-boue avant.</t>
  </si>
  <si>
    <t>08F04-30A-1F0	Side Underbody Spoiler
08P98-30A-1F0	Front Aero Bumper
08P99-30A-1F0	Rear Aero Bumper
08R06-30A-110A	Door Mirror Covers &amp; Lower Intake Accents
08F10-30A-110	Decklid Spoiler</t>
  </si>
  <si>
    <t>23ACC-COLD-PKP</t>
  </si>
  <si>
    <t>Cold Weather Package</t>
  </si>
  <si>
    <t xml:space="preserve">Ensemble de temps froid </t>
  </si>
  <si>
    <t>Package includes: Engine Block Heater and Auto Battery Charger/Maintainer. Packaged together with a 5% discount.</t>
  </si>
  <si>
    <t>L’ensemble inclut : Chauffe-moteur et chargeur/mainteneur automatique de batterie de 12 V Optimate. Offerts en ensemble avec une remise de 5 %.</t>
  </si>
  <si>
    <t>08T44-30B-300A	Engine Block Heater
31670-BMS-004H	Optimate 12V Auto Battery Charger/Maintainer</t>
  </si>
  <si>
    <t>23ACC-COLD-PKH</t>
  </si>
  <si>
    <t>08T44-30A-300A	Engine Block Heater
31670-BMS-004H	Optimate 12V Auto Battery Charger/Maintainer</t>
  </si>
  <si>
    <t>08W17-PC4-300</t>
  </si>
  <si>
    <t xml:space="preserve">17" Steel Wheels </t>
  </si>
  <si>
    <t xml:space="preserve">17 po en acier de roues </t>
  </si>
  <si>
    <t>Steel wheels offer great value and allow you to save your factory wheels from our harsh Canadian winters. Price listed excludes winter tires and installation. Set of 4.</t>
  </si>
  <si>
    <t>Des roues en acier offrent un excellent rapport qualité-prix et vous permettent de préserver les roues d’origine de votre véhicule de nos rigoureux hivers canadiens. Le prix indiqué exclut les pneus d'hiver et l'installation. Ensemble de quatre.</t>
  </si>
  <si>
    <t>Priced as a set of 4 wheels. Tires sold separately.</t>
  </si>
  <si>
    <t>Prix pour un ensemble de 4 roues. Pneus vendus séparément.</t>
  </si>
  <si>
    <t>08W19-30A-300</t>
  </si>
  <si>
    <t>19" HPD Alloy Wheels, Black</t>
  </si>
  <si>
    <t>Jantes de 19 pouces HPD en alliage noir</t>
  </si>
  <si>
    <t>Attract even more attention with these stunning 19" HPD Black Alloy Wheels structurally matched to the original vehicle design so that handling remains undisturbed. Priced as a set of 4. Recommended tires sold separately.</t>
  </si>
  <si>
    <t>Attirez encore plus l’attention avec ces superbes jantes HPD de 19 pouces en alliage noir dont la structure est adaptée à la conception originale du véhicule afin que la maniabilité reste inchangée. Prix pour ensemble de 4. Pneus recommandés vendus séparément.</t>
  </si>
  <si>
    <t>08W42-S2A-101</t>
  </si>
  <si>
    <t>Wheel Locks - Black</t>
  </si>
  <si>
    <t>Écrous de roue antivols - Noirs</t>
  </si>
  <si>
    <t>A great way to help ensure that your wheels stay on your vehicle where they belong.</t>
  </si>
  <si>
    <t>Un excellent moyen de vous assurer que les roues demeurent sur votre véhicule là où elles devraient se trouver.</t>
  </si>
  <si>
    <t>08W42-SCV-302	Wheel Locks - Chrome</t>
  </si>
  <si>
    <t>08W42-SCV-302</t>
  </si>
  <si>
    <t>Wheel Locks - Chrome</t>
  </si>
  <si>
    <t>Écrous de roue antivols - Chromés</t>
  </si>
  <si>
    <t>A great way to help ensure that your wheels stay on your vehicle where they belong. Chrome-plated triple-nickel finish for a brilliant shine and corrosion prevention</t>
  </si>
  <si>
    <t>Un excellent moyen de vous assurer que les roues demeurent sur votre véhicule, où elles devraient se trouver. La finition chromée triple nickel procure un éclat brillant et une prévention contre la corrosion.</t>
  </si>
  <si>
    <t>08W42-S2A-101	Wheel Locks - Black</t>
  </si>
  <si>
    <t>08W42-PL4-100</t>
  </si>
  <si>
    <t>Wheel Lug Nuts - Black</t>
  </si>
  <si>
    <t>Écrous de roue - Noir</t>
  </si>
  <si>
    <t>Create a different look with a set of black lug nuts. Each package has a quantity of 20 lugs.</t>
  </si>
  <si>
    <t>Créez un aspect différent grâce à cet ensemble d’écrous de roue noirs qui complète les roues en alliage du véhicule. Chaque paquet contient 20 écrous de roue.</t>
  </si>
  <si>
    <t>set of 20 lug nuts</t>
  </si>
  <si>
    <t>lot de 20 écrous de roue</t>
  </si>
  <si>
    <t>08W42-SNA-301</t>
  </si>
  <si>
    <t>Wheel Locks, Chrome - Exposed</t>
  </si>
  <si>
    <t>Écrous de roue antivol, chromée - exposés</t>
  </si>
  <si>
    <t>New</t>
  </si>
  <si>
    <t>08F20-30A-100C</t>
  </si>
  <si>
    <t>Black Emblem Rear "H" mark</t>
  </si>
  <si>
    <t>Emblème, noirs lustré arrière  « H »  mark</t>
  </si>
  <si>
    <t>Add a unique and bold style with these gloss black emblems.  Pair up with H-Mark, Accord, and Touring emblems to complete the look - sold separately.</t>
  </si>
  <si>
    <t>Donnez un style unique et audacieux avec ces emblèmes noir lustré. Jumelez-les aux emblèmes « H », Accord et Touring pour compléter l’apparence (vendus séparément).</t>
  </si>
  <si>
    <t>Rear H-Mark Logo.</t>
  </si>
  <si>
    <t>Logo H-Mark l'arrière.</t>
  </si>
  <si>
    <t>26ACC-BLK-EMB Black Emblem Set - Touring</t>
  </si>
  <si>
    <t>08F20-30A-100D</t>
  </si>
  <si>
    <t>Black Emblem, Accord</t>
  </si>
  <si>
    <t>Emblème, noirs lustré arrière  « Accord »</t>
  </si>
  <si>
    <t>08F20-3A0-100C</t>
  </si>
  <si>
    <t>Black Emblem, Touring</t>
  </si>
  <si>
    <t xml:space="preserve">Emblème, noirs lustré « Touring » </t>
  </si>
  <si>
    <t>08F20-T20-100B</t>
  </si>
  <si>
    <t>Black Emblem, Hybrid</t>
  </si>
  <si>
    <t xml:space="preserve">Emblème, noirs lustré « Hybride » </t>
  </si>
  <si>
    <t>08F20-30A-100B</t>
  </si>
  <si>
    <t>HPD Badge</t>
  </si>
  <si>
    <t>Emblème HPD</t>
  </si>
  <si>
    <t>HPD - Honda Performance Development emblem with gloss black finish. A sporty, black HPD emblem finishes off the look of the other available HPD accessories.</t>
  </si>
  <si>
    <t>HPD – Emblème Honda Performance Development avec fini noir brillant. L'emblème HPD noir, d’allure sport, vient parfaire l'apparence des autres accessoires HPD disponibles.</t>
  </si>
  <si>
    <t>08F59-30A-100</t>
  </si>
  <si>
    <t>Fender Emblem</t>
  </si>
  <si>
    <t>Emblème d’aile</t>
  </si>
  <si>
    <t>If attention to detail is important to you, then you’re sure to love the look of the Fender Emblems. Their bold feature not only completes your Accord’s original unique exterior style, but also accentuates it.</t>
  </si>
  <si>
    <t>Si l’attention aux détails est importante pour vous, alors vous aimerez certainement l’allure des emblèmes d’ailes. Leurs lignes audacieuses complètent non seulement le style extérieur original et unique de votre Accord, mais le mettent également en valeur.</t>
  </si>
  <si>
    <t>08F04-30A-1F0</t>
  </si>
  <si>
    <t>Side Underbody Spoiler</t>
  </si>
  <si>
    <t>Becquet de bas de caisse, latéral</t>
  </si>
  <si>
    <t>The Side Underbody Spoiler adds a sporty, low-profile custom look that creates an accentuated aerodynamic style. Requires the Front Splash Guards to be removed.</t>
  </si>
  <si>
    <t>Le becquet de bas de caisse latéral confère une allure sportive et un profil abaissé personnalisé qui accentue le style aérodynamique. Nécessite le retrait des garde-boue avant.</t>
  </si>
  <si>
    <t>23ACC-ARO-EX   Aeto Kit - EX Trim
23ACC-ARO-SPHY    Aero Kit - Sport Trim
23ACC-ARO-TRHY    Aero Kit - Touring Trim</t>
  </si>
  <si>
    <t>08P98-30A-1F0</t>
  </si>
  <si>
    <t>Front Aero Bumper</t>
  </si>
  <si>
    <t>Becquet de bas de caisse, avant</t>
  </si>
  <si>
    <t>The Front Underbody Spoiler adds a sporty, low-profile custom look that creates an accentuated aerodynamic style.</t>
  </si>
  <si>
    <t>Le becquet de bas de caisse avant confère une allure sportive et un profil abaissé personnalisé qui accentue le style aérodynamique.</t>
  </si>
  <si>
    <t>08P99-30A-1F0</t>
  </si>
  <si>
    <t>Rear Aero Bumper</t>
  </si>
  <si>
    <t>Becquet de bas de caisse, arrière</t>
  </si>
  <si>
    <t>The Rear Underbody Spoiler adds a sporty, low-profile custom look that creates an accentuated aerodynamic style. Cannot be combined with Rear Splash Guards.</t>
  </si>
  <si>
    <t>Le becquet de bas de caisse arrière confère une allure sportive et un profil abaissé personnalisé qui accentue le style aérodynamique. Ne peut être combiné aux garde-boue arrière.</t>
  </si>
  <si>
    <t>08R06-30A-110</t>
  </si>
  <si>
    <t>Door Mirror Covers &amp; Lower Intake Accents</t>
  </si>
  <si>
    <t>Couvercle de rétroviseur de portière et élément inférieur d’admission d’air</t>
  </si>
  <si>
    <t>Promotional Priced Item offered for a limited time only.  Item availability and price are subject to change without prior notice.  Contact your local Honda Dealer for more information. Enhance the look of your car with these black Door Mirror Covers and Lower Intake Accents. Designed and engineered by Honda for a precise fit</t>
  </si>
  <si>
    <t>Article à prix promotionnel offert pour une durée limitée seulement. La disponibilité et le prix de l’article peuvent être modifiés sans préavis. Communiquez avec votre concessionnaire Honda pour plus d’information.  Rehaussez l’apparence de votre voiture avec ces couvercles de rétroviseurs de portières noirs et éléments visuels d’admission d’air. Conçus et fabriqués par Honda pour un ajustement précis.</t>
  </si>
  <si>
    <t>23ACC-ARO-EX   Aeto Kit - EX Trim
23ACC-ARO-SPHY    Aero Kit - Sport Trim</t>
  </si>
  <si>
    <t>08R06-30A-110A</t>
  </si>
  <si>
    <t>Enhance the look of your car with these black Door Mirror Covers and Lower Intake Accents. Designed and engineered by Honda for a precise fit</t>
  </si>
  <si>
    <t>Rehaussez l’apparence de votre voiture avec ces couvercles de rétroviseurs de portières noirs et éléments visuels d’admission d’air. Conçus et fabriqués par Honda pour un ajustement précis.</t>
  </si>
  <si>
    <t>23ACC-ARO-TRHY    Aero Kit - Touring Trim</t>
  </si>
  <si>
    <t>08P48-30A-100</t>
  </si>
  <si>
    <t>Film Set - Door Handle &amp; Rear Bumper Film</t>
  </si>
  <si>
    <t>Ensemble de pellicule – Pellicule de poignée de portière et de pare-chocs arrière</t>
  </si>
  <si>
    <t>Transparent urethane film in the well of the door handle helps safeguard the paint finish from unsightly scratches from nails, jewelry, and keys combined with The Rear Bumper Applique provides extra protection when loading and unloading the trunk.</t>
  </si>
  <si>
    <t>La pellicule transparente en uréthane dans le puits de la poignée de portière aide à protéger la peinture des rayures disgracieuses causées par les ongles, les bijoux et les clés. S’ajoute à celle-ci la pellicule du pare-chocs arrière pour procurer une protection supplémentaire lors du chargement et du déchargement du coffre.</t>
  </si>
  <si>
    <t>08P20-30A-100A</t>
  </si>
  <si>
    <t>Door Edge Film</t>
  </si>
  <si>
    <t>Pellicule pour rebord de portière</t>
  </si>
  <si>
    <t>Help protect against unsightly nicks and scrapes around your door edges.</t>
  </si>
  <si>
    <t>La pellicule aide à protéger les surfaces des rebords de portières contre des égratignures et éraflures inesthétiques.</t>
  </si>
  <si>
    <t>Cannot be installed with Door Edge Guards</t>
  </si>
  <si>
    <t>Ne peut être installé simultanément avec protecteurs de bordure de porte.</t>
  </si>
  <si>
    <t>08P20-30A-110  Door Edge Guards</t>
  </si>
  <si>
    <t>08R04-TVA-101</t>
  </si>
  <si>
    <t>Door Visors</t>
  </si>
  <si>
    <t>Déflecteurs de portières</t>
  </si>
  <si>
    <t>This tinted Door Visor helps to protect you and your passengers from sun glare and minimizes outside noise when the windows are partially open.</t>
  </si>
  <si>
    <t>Cet ensemble de déflecteur de portière teinté aide à réduire les reflets du soleil ainsi que le bruit provenant de l'extérieur quand les glaces sont partiellement ouvertes. Image si dessous est un ancient model</t>
  </si>
  <si>
    <t>08R01-30A-300</t>
  </si>
  <si>
    <t>Moonroof Visor</t>
  </si>
  <si>
    <t>Déflecteur de toit ouvrant</t>
  </si>
  <si>
    <t>The Moonroof Visor helps reduce wind noise and glare for a more comfortable and enjoyable driving experience.</t>
  </si>
  <si>
    <t>Le déflecteur de toit contribue à réduire le bruit du vent et l'éblouissement pour une expérience de conduite plus confortable et plus agréable.</t>
  </si>
  <si>
    <t>08P09-30A-300</t>
  </si>
  <si>
    <t>Rear Splash Guards</t>
  </si>
  <si>
    <t>Garde-boue arrière</t>
  </si>
  <si>
    <t>Rear Splash Guards are a nice finishing touch. They give your Accord a great look and help protect your paint from chips and stains.</t>
  </si>
  <si>
    <t>Les garde-boue arrière ajoutent une touche finale soignée. Les garde-boue procurent une belle apparence à votre Accord et contribuent à protéger la peinture contre les éclats et les taches.</t>
  </si>
  <si>
    <t>23ACC-PRO-PKA   Protection Package Advance</t>
  </si>
  <si>
    <t>no image</t>
  </si>
  <si>
    <t>08P20-30A-XXXX</t>
  </si>
  <si>
    <t>Door Edge Guards</t>
  </si>
  <si>
    <t>Déflecteur de bas de caisse avant</t>
  </si>
  <si>
    <t>Door Edge Guards help protect your doors from nicks and scrapes that can be expensive to repair.</t>
  </si>
  <si>
    <t>Les protecteurs de rebords de portières aident à protéger les portières de votre véhicule contre les égratignures et éraflures dont la réparation serait coûteuse.</t>
  </si>
  <si>
    <t>08P20-30A-100A   Door Edge Film</t>
  </si>
  <si>
    <t>08P20-30A-110</t>
  </si>
  <si>
    <t>Platinum White Pearl (NH-883P)</t>
  </si>
  <si>
    <t>Blanc platine nacré (NH-883P)</t>
  </si>
  <si>
    <t>08P20-30A-140</t>
  </si>
  <si>
    <t>Meteoroid Gray Pearl (NH-904M)</t>
  </si>
  <si>
    <t>Gris météore nacré (NH-904M)</t>
  </si>
  <si>
    <t>08P20-30A-150</t>
  </si>
  <si>
    <t>Urban Grey Pearl (NH-912P)</t>
  </si>
  <si>
    <t>Gris urbain nacré  (NH-912P)</t>
  </si>
  <si>
    <t>08P20-30A-170</t>
  </si>
  <si>
    <t>Crystal Black Pearl (NH-731P)</t>
  </si>
  <si>
    <t>Noir cristal nacré (NH-731P)</t>
  </si>
  <si>
    <t>08P20-30A-1A0</t>
  </si>
  <si>
    <t>Radiant Red Metallic (R-569M)</t>
  </si>
  <si>
    <t>Radiant rouge métallisé (R-569M)</t>
  </si>
  <si>
    <t>08P20-30A-1D0</t>
  </si>
  <si>
    <t>Canyon River Blue Metallic (B-640M)</t>
  </si>
  <si>
    <t>Bleu rivière canyon métallisé (B-640M)</t>
  </si>
  <si>
    <t>08P20-30A-1C0</t>
  </si>
  <si>
    <t>Still Night Pearl (B-575P)</t>
  </si>
  <si>
    <t>Nuit paisible fini nacré (B-575P)</t>
  </si>
  <si>
    <t>08P20-30A-1H0</t>
  </si>
  <si>
    <t>Solar Reflection Silver (NH-932M)</t>
  </si>
  <si>
    <t>Refl et solaire argent métallisé (NH-932M)</t>
  </si>
  <si>
    <t>08P05-30A-XXXX</t>
  </si>
  <si>
    <t>Body Side Moulding</t>
  </si>
  <si>
    <t>Moulure latérale</t>
  </si>
  <si>
    <t>Body Side Moulding accentuates the styling of the Accord and is ideally positioned where the side panel extends out the most, in order to help protect against door dings and scratches.</t>
  </si>
  <si>
    <t>Non seulement la moulure latérale accentue le style du Accord, son positionnement est idéal à l’endroit où les panneaux latéraux sont le plus en saillie, contribuant à protéger les portières des bosselures et des égratignures.</t>
  </si>
  <si>
    <t>08P05-30A-110</t>
  </si>
  <si>
    <t>08P05-30A-140</t>
  </si>
  <si>
    <t>08P05-30A-150</t>
  </si>
  <si>
    <t>08P05-30A-170</t>
  </si>
  <si>
    <t>08P05-30A-1A0</t>
  </si>
  <si>
    <t>08P05-30A-1D0</t>
  </si>
  <si>
    <t>08P05-30A-1C0</t>
  </si>
  <si>
    <t>08P05-30A-1H0</t>
  </si>
  <si>
    <t>08F02-30A-XXX</t>
  </si>
  <si>
    <t>Decklid Spoiler</t>
  </si>
  <si>
    <t>Déflecteur arrière de coffre</t>
  </si>
  <si>
    <t>The Decklid Spoiler adds a subtle, tasteful enhancement that makes a big contribution to the sleek aerodynamics of your Accord.</t>
  </si>
  <si>
    <t>Le déflecteur arrière de coffre ajoute une touche subtile et raffinée qui contribue grandement à l’aérodynamisme de votre Accord.</t>
  </si>
  <si>
    <t>23ACC-ARO-EX   Aeto Kit - EX Trim
23ACC-ARO-TRHY    Aero Kit - Touring Trim</t>
  </si>
  <si>
    <t>08F10-30A-110</t>
  </si>
  <si>
    <t>08F10-30A-140</t>
  </si>
  <si>
    <t>08F10-30A-150</t>
  </si>
  <si>
    <t>08F10-30A-170</t>
  </si>
  <si>
    <t>08F10-30A-1A0</t>
  </si>
  <si>
    <t>08F10-30A-1D0</t>
  </si>
  <si>
    <t>08F10-30A-1C0</t>
  </si>
  <si>
    <t>08F10-30A-1H0</t>
  </si>
  <si>
    <t>08U25-STK-413</t>
  </si>
  <si>
    <t>Ashtray</t>
  </si>
  <si>
    <t>Cendrier de type porte-gobelet</t>
  </si>
  <si>
    <t>Front seat passengers can enjoy the added convenience of an ashtray.</t>
  </si>
  <si>
    <t>Les passagers avant apprécieront la commodité d'un cendrier.</t>
  </si>
  <si>
    <t>08P17-30A-110</t>
  </si>
  <si>
    <t>All Season Floor Mats</t>
  </si>
  <si>
    <t xml:space="preserve">Protège-tapis toutes saisons </t>
  </si>
  <si>
    <t>The extended sidewalls of the high wall All-Season Floor Mats add extra protection to shield your original carpets from the wear and tear of everyday driving.</t>
  </si>
  <si>
    <t>Les parois hautes des tapis toutes saisons offrent une protection accrue de la moquette d’origine contre l’usure et la détérioration dues à la conduite quotidienne</t>
  </si>
  <si>
    <t>23ACC-PRO-PK  Protection Package 
23ACC-PRO-PKA   Protection Package Advance</t>
  </si>
  <si>
    <t>08U45-30A-100</t>
  </si>
  <si>
    <t>Trunk Tray</t>
  </si>
  <si>
    <t>Plateau de coffre</t>
  </si>
  <si>
    <t>The things you haul in your trunk often spill, leave stains or otherwise mar the original carpeting, making a Trunk Tray a wise investment.</t>
  </si>
  <si>
    <t>Il arrive souvent que les objets que vous transportez dans votre coffre se renversent, laissent des taches ou abîment la moquette d’origine, faisant du plateau de coffre un investissement judicieux.</t>
  </si>
  <si>
    <t>08L96-TA0-301A</t>
  </si>
  <si>
    <t>Cargo Hook</t>
  </si>
  <si>
    <t>Crochets de cargaison</t>
  </si>
  <si>
    <t>Avoid having to pick up groceries and other items that have spilled out of their bags and scattered all around the trunk.</t>
  </si>
  <si>
    <t>Évitez d’avoir à ramasser les articles d’épicerie et autres objets sortis des sacs et éparpillés partout dans le coffre.</t>
  </si>
  <si>
    <t>08L96-TVA-300</t>
  </si>
  <si>
    <t>Cargo Net</t>
  </si>
  <si>
    <t>Filet de cargaison</t>
  </si>
  <si>
    <t>The Cargo Net helps keep your grocery bags upright and holds most loose items securely in place.</t>
  </si>
  <si>
    <t>Le filet de cargaison contribue à garder vos sacs d’épicerie à la verticale et garde en place la plupart des articles en toute sécurité.</t>
  </si>
  <si>
    <t>08P04-30A-100</t>
  </si>
  <si>
    <t>Door Sill Protection Film</t>
  </si>
  <si>
    <t>Protecteur de panneau de portière</t>
  </si>
  <si>
    <t>The Lower Door Sill Protection Film helps provide the lower door sill with protection from scuffing.</t>
  </si>
  <si>
    <t>Le protecteur de panneau de portière protège des égratignures lors de l’entrée et de la sortie du véhicule.</t>
  </si>
  <si>
    <t>08R13-30A-100</t>
  </si>
  <si>
    <t>Rear Window Shade</t>
  </si>
  <si>
    <t>Pare-soleil pour glaces latérales arrière</t>
  </si>
  <si>
    <t>The Rear Passenger Window Shades provide added comfort for your rear seated passengers by shielding them from the sun’s heat and glare. Includes both left and right rear window shades. Integrated pull tabs for ease of operation</t>
  </si>
  <si>
    <t>Les pare-soleil pour glaces latérales arrière offrent un confort accru pour vos passagers arrière, en fournissant une protection contre l’éblouissement et la chaleur du soleil. Inclut le côté gauche et droit.</t>
  </si>
  <si>
    <t>Web only</t>
  </si>
  <si>
    <t>08E12-30A-110</t>
  </si>
  <si>
    <t>N/A App Chart only</t>
  </si>
  <si>
    <t>Illuminated Door Sill Trim</t>
  </si>
  <si>
    <t>Garniture de seuil de portière illuminée</t>
  </si>
  <si>
    <t>The Illuminated Door Sill Trim dresses up the interior while helping protect the lower door sill from scuff marks. White LED lights illuminate the outer perimeters of the Accord logo when the door is open.</t>
  </si>
  <si>
    <t>La garniture de seuil de portière illuminée rend l’habitacle plus attrayant tout en protégeant le seuil de portière des éraflures. Les lumières blanches à DEL illuminent le périmètre extérieur du logo Accord lors de l’ouverture de la portière. Livrable en noir ou en gris.</t>
  </si>
  <si>
    <t>Requires Illuminated Door Sill Trim Attachment. 08E12-30A-100A</t>
  </si>
  <si>
    <t>Nécessite une fixation degarniture de seuil de portière illuminée. 08E12-30A-100A</t>
  </si>
  <si>
    <t>08E12-30A-100A</t>
  </si>
  <si>
    <t>Illuminated Door Sill Trim Attachment</t>
  </si>
  <si>
    <t>Fixation de garniture de seuil de portière illuminée</t>
  </si>
  <si>
    <t>08V03-3A0-100</t>
  </si>
  <si>
    <t>Auto Day/Night Mirror with Home Link</t>
  </si>
  <si>
    <t>Rétroviseur automatique jour/nuit avec HomeLink</t>
  </si>
  <si>
    <t>A car is fast approaching from the rear. Headlights begin to blind you. No worries. The Automatic-Dimming Mirror with HomeLink darkens to reduce the glare. No hand adjustment necessary. Includes HomeLink Wireless Control System that can be programmed to activate devices such as garage door openers, gates, and RF controlled lighting.</t>
  </si>
  <si>
    <t>Un véhicule approche rapidement à l’arrière. Les phares commencent à vous éblouir. Soyez sans crainte. Le rétroviseur à gradation automatique s’assombrit pour réduire l’éblouissement. Aucun réglage manuel n’est requis. Comprend le système de commande sans fil HomeLink qui peut être programmé pour activer des dispositifs tels que des ouvre-portes de garage, des portails et des éclairages contrôlés par radiofréquence.</t>
  </si>
  <si>
    <t>Requires Auto Day/Night Mirror Attachment. 08V03-30A-100</t>
  </si>
  <si>
    <t>Nécessite une fixation pour rétroviseur jour/nuit automatique.  08V03-30A-100</t>
  </si>
  <si>
    <t>08V03-30A-100</t>
  </si>
  <si>
    <t>Auto Day/Night Mirror Attachment</t>
  </si>
  <si>
    <t>Fixation pour rétroviseur jour/nuit automatique</t>
  </si>
  <si>
    <t>08T44-30A-300A</t>
  </si>
  <si>
    <t>Engine Block Heater</t>
  </si>
  <si>
    <t>Chauffe-moteur</t>
  </si>
  <si>
    <t>Don't let the cold Canadian winters stop you from enjoying your new car. The addition of the Engine Block Heater will help ensure a smooth start even on the coldest days.</t>
  </si>
  <si>
    <t>Ne laissez pas nos hivers froids vous priver du plaisir de votre voiture. L'ajout du chauffe-bloc aidera à assurer le démarrage de votre voiture, même aux températures les plus basses.</t>
  </si>
  <si>
    <t>23ACC-COLD-PKH   Cold Weather Package</t>
  </si>
  <si>
    <t>08T44-30B-300A</t>
  </si>
  <si>
    <t>23ACC-COLD-PKP   Cold Weather Package</t>
  </si>
  <si>
    <t>31670-BMS-004H</t>
  </si>
  <si>
    <t>Optimate 12V Auto Battery Charger/Maintainer</t>
  </si>
  <si>
    <t>Chargeur/mainteneur de batterie automobile 12 V Optimate</t>
  </si>
  <si>
    <t>Extended battery life by charging/maintaining a Honda battery to ideal charge levels.</t>
  </si>
  <si>
    <t>Vie prolongée de la batterie Honda en maintenant la charge au niveau ideal.</t>
  </si>
  <si>
    <t>23ACC-COLD-PKP	Cold Weather Package
23ACC-COLD-PKH	Cold Weather Package</t>
  </si>
  <si>
    <t>31670-BMS-LEAD</t>
  </si>
  <si>
    <t>Optimate Battery Lead</t>
  </si>
  <si>
    <t>Câble de batterie</t>
  </si>
  <si>
    <t>TUPP-HONDA</t>
  </si>
  <si>
    <t>TUCH-NH883P-A1</t>
  </si>
  <si>
    <t>Paint Pens</t>
  </si>
  <si>
    <t>Crayon de retouche de peinture</t>
  </si>
  <si>
    <t>Matched to your original paint colour, keep the Touch-Up Paint Pen on hand to conveniently cover minor scratches should they occur.</t>
  </si>
  <si>
    <t>Puisque celui-ci est agencé à la couleur de votre peinture d'origine, gardez un crayon de peinture de retouche sous la main pour masquer de petites égratignures imprévues.</t>
  </si>
  <si>
    <t>TUCHNH904MA1</t>
  </si>
  <si>
    <t>TUCHNH912PA1</t>
  </si>
  <si>
    <t>TUCH-NH731P-A1</t>
  </si>
  <si>
    <t>TUCH-R569M-A1</t>
  </si>
  <si>
    <t>TUCH-B640M-A1</t>
  </si>
  <si>
    <t xml:space="preserve">TUCH-B575P-A1 </t>
  </si>
  <si>
    <t>TUCH-NH932M-A1</t>
  </si>
  <si>
    <t>TUCH-NEEDLES</t>
  </si>
  <si>
    <t>Fine Sanding Needles</t>
  </si>
  <si>
    <t>Aiguilles abrasives fines</t>
  </si>
  <si>
    <t>Quantity of 5.</t>
  </si>
  <si>
    <t>Quantité de 5</t>
  </si>
  <si>
    <t>TUCH-STICKS</t>
  </si>
  <si>
    <t>Fine Sanding Sticks</t>
  </si>
  <si>
    <t>Bâtons abrasifs fins</t>
  </si>
  <si>
    <t>TUCH-TIPS</t>
  </si>
  <si>
    <t>Paint Pen Replacement Tips</t>
  </si>
  <si>
    <t>Pointes de remplacement pour stylos de peinture</t>
  </si>
  <si>
    <t>Quantity of 25.</t>
  </si>
  <si>
    <t>Quantité de 25</t>
  </si>
  <si>
    <t>DROPPED for 26MY</t>
  </si>
  <si>
    <t>23ACC-BLK-TRHY</t>
  </si>
  <si>
    <t>Includes Rear "H" mark, "Accord" and "Touring" black emblems. Packaged together with a 5% discount.</t>
  </si>
  <si>
    <t>Comprend les emblèmes noirs « H » arrière, « Accord » et « Touring ». Offerts en ensemble avec une réduction de 5%.</t>
  </si>
  <si>
    <t>08F20-30A-100	Black Emblem Rear "H" mark &amp; Accord
08F20-3A0-100C	Black Emblem, Touring</t>
  </si>
  <si>
    <t>23ACC-BLK-SPHY</t>
  </si>
  <si>
    <t>Black Emblem Set - Sport</t>
  </si>
  <si>
    <t>Ensemble d’emblèmes noirs – Sport</t>
  </si>
  <si>
    <t>Includes Rear "H" mark, "Accord" and "Sport" black emblems. Packaged together with a 5% discount.</t>
  </si>
  <si>
    <t>Comprend les emblèmes noirs « H » arrière, « Accord » et « Sport ». Offerts en ensemble avec une réduction de 5%.</t>
  </si>
  <si>
    <t>08F20-30A-100	Black Emblem Rear "H" mark &amp; Accord
08F20-TVA-100C	Black Emblem, Sport</t>
  </si>
  <si>
    <t>08F20-30A-100</t>
  </si>
  <si>
    <t>Black Emblem Rear "H" mark &amp; Accord</t>
  </si>
  <si>
    <t xml:space="preserve">Emblème, noirs lustré arrière  « H »  mark et  « Accord » </t>
  </si>
  <si>
    <t>If attention to detail is important to you then you’re sure to love the look of the Gloss Black H-Mark and Accord Emblems.</t>
  </si>
  <si>
    <t>Si l’attention aux détails est importante pour vous, vous aimerez certainement l’allure des emblèmes « H » et Accord noir lustré.</t>
  </si>
  <si>
    <t>Front and Rear H-Mark Logo.</t>
  </si>
  <si>
    <t>Logo H-Mark à l'avant et à l'arrière.</t>
  </si>
  <si>
    <t>23ACC-BLK-SPHY   Black Emblem Set - Sport
23ACC-BLK-TRHY   Black Emblem Set - Touring</t>
  </si>
  <si>
    <t>08F20-TVA-100C</t>
  </si>
  <si>
    <t>Black Emblem, Sport</t>
  </si>
  <si>
    <t xml:space="preserve">Emblème, noirs lustré « Sport » </t>
  </si>
  <si>
    <t xml:space="preserve">Add a unique and bold style with these gloss black emblems.  Pair up with with H-Mark &amp; Civic emblems to complete the look - sold separately. </t>
  </si>
  <si>
    <t xml:space="preserve">Donnez un style unique et audacieux avec ces emblèmes noir lustré. Jumelez-les aux emblèmes « H » et Civic pour compléter le style (vendus séparément). </t>
  </si>
  <si>
    <t>23ACC-BLK-SPHY   Black Emblem Set - Sport</t>
  </si>
  <si>
    <t>08U58-30A-110A</t>
  </si>
  <si>
    <t>Wireless Charger</t>
  </si>
  <si>
    <t>Chargeur sans fil</t>
  </si>
  <si>
    <t>The Wireless Phone Charger provides a hassle-free charging zone that's easy to access and use. No more need for adapters and cords, flat charging surface keeps interior sleek and clean. Requires Qi enabled wireless device.</t>
  </si>
  <si>
    <t>Le chargeur de téléphone sans fil offre un espace de charge convivial, facile d’accès et d’utilisation. Plus besoin d’adaptateurs et de cordons, la surface de chargement plate permet de conserver un intérieur propre et élégant. Nécessite un appareil sans fil Qi pour téléphones compatibles.</t>
  </si>
  <si>
    <t>DROPPED for 25MY</t>
  </si>
  <si>
    <t>08U58-30A-110B</t>
  </si>
  <si>
    <t>Select Province:
Choissisez votre province:</t>
  </si>
  <si>
    <t>QC</t>
  </si>
  <si>
    <t>Current Labor Rates</t>
  </si>
  <si>
    <t>Taux de main d'oeuvre en cours</t>
  </si>
  <si>
    <t>AB</t>
  </si>
  <si>
    <t>BC</t>
  </si>
  <si>
    <t>MB</t>
  </si>
  <si>
    <t>NB</t>
  </si>
  <si>
    <t>NL</t>
  </si>
  <si>
    <t>NS</t>
  </si>
  <si>
    <t>ON</t>
  </si>
  <si>
    <t>PEI</t>
  </si>
  <si>
    <t>SK</t>
  </si>
  <si>
    <t>YT</t>
  </si>
  <si>
    <t>All published prices, trim specifications, and availability are subject to change without prior notice.</t>
  </si>
  <si>
    <t>Tout prix, spécifications de versions et disponibilté d'accessoires publiés sont sujets à changer sans pré-avis.</t>
  </si>
  <si>
    <t>Honda Accessories</t>
  </si>
  <si>
    <r>
      <rPr>
        <b/>
        <sz val="9"/>
        <color rgb="FFC8102E"/>
        <rFont val="Calibri"/>
        <family val="2"/>
        <scheme val="minor"/>
      </rPr>
      <t>S</t>
    </r>
    <r>
      <rPr>
        <sz val="9"/>
        <rFont val="Calibri"/>
        <family val="2"/>
        <scheme val="minor"/>
      </rPr>
      <t xml:space="preserve"> = Standard (accessory comes standard on this trim)</t>
    </r>
  </si>
  <si>
    <r>
      <rPr>
        <b/>
        <sz val="9"/>
        <color rgb="FFC8102E"/>
        <rFont val="Calibri"/>
        <family val="2"/>
        <scheme val="minor"/>
      </rPr>
      <t>T</t>
    </r>
    <r>
      <rPr>
        <sz val="9"/>
        <rFont val="Calibri"/>
        <family val="2"/>
        <scheme val="minor"/>
      </rPr>
      <t xml:space="preserve"> = Tire Size Change (the size of the accessory wheel is smaller/larger than the OE Wheel.  Customer will require new tires to fit these wheels.)</t>
    </r>
  </si>
  <si>
    <r>
      <rPr>
        <b/>
        <sz val="9"/>
        <color rgb="FFC8102E"/>
        <rFont val="Calibri"/>
        <family val="2"/>
        <scheme val="minor"/>
      </rPr>
      <t>E</t>
    </r>
    <r>
      <rPr>
        <b/>
        <sz val="9"/>
        <rFont val="Calibri"/>
        <family val="2"/>
        <scheme val="minor"/>
      </rPr>
      <t xml:space="preserve"> </t>
    </r>
    <r>
      <rPr>
        <sz val="9"/>
        <rFont val="Calibri"/>
        <family val="2"/>
        <scheme val="minor"/>
      </rPr>
      <t>= Exchange Standard Equipment (the size of the accessory wheel is the same size as the OE wheel and therefore they can use the OE tire.)</t>
    </r>
  </si>
  <si>
    <r>
      <rPr>
        <b/>
        <sz val="9"/>
        <color rgb="FFC8102E"/>
        <rFont val="Calibri"/>
        <family val="2"/>
        <scheme val="minor"/>
      </rPr>
      <t>N/A</t>
    </r>
    <r>
      <rPr>
        <sz val="9"/>
        <rFont val="Calibri"/>
        <family val="2"/>
        <scheme val="minor"/>
      </rPr>
      <t xml:space="preserve"> = Not Applicable (accessory cannot be applied to this trim)</t>
    </r>
  </si>
  <si>
    <t>Province</t>
  </si>
  <si>
    <t>1.0 Packages and Kits</t>
  </si>
  <si>
    <t>Description</t>
  </si>
  <si>
    <t>List Price</t>
  </si>
  <si>
    <t>Installed Price</t>
  </si>
  <si>
    <t>Application</t>
  </si>
  <si>
    <t>Comments</t>
  </si>
  <si>
    <t>2.0 Wheels and Wheel Accessories</t>
  </si>
  <si>
    <t>3.0 Exterior</t>
  </si>
  <si>
    <t>4.0 Interior</t>
  </si>
  <si>
    <t>5.0 Electrical</t>
  </si>
  <si>
    <t>6.0 Paint Pens</t>
  </si>
  <si>
    <t xml:space="preserve">Publication Date: </t>
  </si>
  <si>
    <t>Red Pricing = Promotional Pricing - offered for a limited time only and on a first come, first serve basis.</t>
  </si>
  <si>
    <t>Honda Internal</t>
  </si>
  <si>
    <t>Accessoires Honda</t>
  </si>
  <si>
    <t>Nom du modèle</t>
  </si>
  <si>
    <t xml:space="preserve">Année modèle </t>
  </si>
  <si>
    <r>
      <rPr>
        <b/>
        <sz val="9"/>
        <color rgb="FFC8102E"/>
        <rFont val="Calibri"/>
        <family val="2"/>
        <scheme val="minor"/>
      </rPr>
      <t>S</t>
    </r>
    <r>
      <rPr>
        <sz val="9"/>
        <rFont val="Calibri"/>
        <family val="2"/>
        <scheme val="minor"/>
      </rPr>
      <t xml:space="preserve"> = De série (accessoire de série sur cette version).</t>
    </r>
  </si>
  <si>
    <r>
      <rPr>
        <b/>
        <sz val="9"/>
        <color rgb="FFC8102E"/>
        <rFont val="Calibri"/>
        <family val="2"/>
        <scheme val="minor"/>
      </rPr>
      <t>T</t>
    </r>
    <r>
      <rPr>
        <sz val="9"/>
        <rFont val="Calibri"/>
        <family val="2"/>
        <scheme val="minor"/>
      </rPr>
      <t xml:space="preserve"> = Taille des pneus (la taille de la jante accessoire diffère de la jante d’origine.  Le client aura besoin de nouveaux pneus pour ces jantes).</t>
    </r>
  </si>
  <si>
    <r>
      <rPr>
        <b/>
        <sz val="9"/>
        <color rgb="FFC8102E"/>
        <rFont val="Calibri"/>
        <family val="2"/>
        <scheme val="minor"/>
      </rPr>
      <t>E</t>
    </r>
    <r>
      <rPr>
        <sz val="9"/>
        <rFont val="Calibri"/>
        <family val="2"/>
        <scheme val="minor"/>
      </rPr>
      <t xml:space="preserve"> = Échange d’équipement de série (la taille de la jante accessoire est la même que celle de la jante d’origine.  Le client peut utiliser les pneus d’origine).</t>
    </r>
  </si>
  <si>
    <r>
      <rPr>
        <b/>
        <sz val="9"/>
        <color rgb="FFC8102E"/>
        <rFont val="Calibri"/>
        <family val="2"/>
        <scheme val="minor"/>
      </rPr>
      <t>N/A</t>
    </r>
    <r>
      <rPr>
        <sz val="9"/>
        <rFont val="Calibri"/>
        <family val="2"/>
        <scheme val="minor"/>
      </rPr>
      <t xml:space="preserve"> = Sans objet (l’accessoire ne peut être utilisé pour cette version).</t>
    </r>
  </si>
  <si>
    <t>1.0 Groupes et ensembles</t>
  </si>
  <si>
    <t>La description</t>
  </si>
  <si>
    <t>Numéro de pièce</t>
  </si>
  <si>
    <t>Prix net</t>
  </si>
  <si>
    <t>Prix de liste</t>
  </si>
  <si>
    <t>T.F.F.</t>
  </si>
  <si>
    <t>Prix installé</t>
  </si>
  <si>
    <t xml:space="preserve">Commentaires   </t>
  </si>
  <si>
    <t>2.0 Jantes et accessoires de jantes</t>
  </si>
  <si>
    <t>3.0 Extérieur</t>
  </si>
  <si>
    <t>4.0 Intérieur</t>
  </si>
  <si>
    <t>5.0 Électrique</t>
  </si>
  <si>
    <t>6.0 Crayon de retouche de peinture</t>
  </si>
  <si>
    <t xml:space="preserve">Date de publication: </t>
  </si>
  <si>
    <t>*Prix en rouge = Prix promotionnels offerts pour une durée limitée seulement, selon le principe du premier arrivé, premier servi.</t>
  </si>
  <si>
    <t>26MY Honda Accord</t>
  </si>
  <si>
    <t>POPULAR ACCESSORIES</t>
  </si>
  <si>
    <t>/wk *</t>
  </si>
  <si>
    <t>Ambient Lighting, Blue</t>
  </si>
  <si>
    <t>Genuine Honda Accessories purchased with a new Honda vehicle include a 3 year / 60,000 km manufacturer's warranty.</t>
  </si>
  <si>
    <t>Vehicle accessories purchased after vehicle sale include a 1 year / 20,000km manufacturer's warranty.</t>
  </si>
  <si>
    <t xml:space="preserve">*Prices shown include the cost of installation. </t>
  </si>
  <si>
    <t xml:space="preserve">*For informational purposes only.   Weekly amounts shown are estimated payments based on a 60 month finance contract at 6.99% APR (including the cost of installation).  Applicable taxes and fees are extra.   Accessories cannot be financed on their own and must be financed through Honda Canada Finance Inc., on approved credit, in conjunction with a Honda vehicle. Representative finance example: $350.00 financed at 6.99% APR equals $1.60 weekly for 60 months.  260 weekly payments required.  Cost of borrowing is $64.80 for a total obligation of $414.80.  Actual payment amounts will vary based on APR, finance contract term and cost of the applicable accessories. Conditions apply. See your Honda dealer for full details. </t>
  </si>
  <si>
    <t>*More customized weekly payment options &amp; accessories can be seen on Honda.ca - Build &amp; Price</t>
  </si>
  <si>
    <t>(6.99%)</t>
  </si>
  <si>
    <t xml:space="preserve">Publication
 Date: </t>
  </si>
  <si>
    <t>26MY Accord</t>
  </si>
  <si>
    <t>ACCESSOIRES POPULAIRES</t>
  </si>
  <si>
    <t>Les accessoires Honda d’origine achetés avec un véhicule Honda neuf incluent une garantie du fabricant de 3 ans ou 60 000 km.</t>
  </si>
  <si>
    <t>Les accessoires de véhicule achetés après la vente du véhicule incluent une garantie du fabricant de 1 an ou 20 000 km.</t>
  </si>
  <si>
    <t xml:space="preserve">
*Les prix indiqués incluent le coût d'installation.</t>
  </si>
  <si>
    <t>*À titre d’information seulement. Les montants hebdomadaires indiqués sont des paiements estimés basés sur un contrat de financement de 60 mois à un taux annuel en pourcentage (TAP) de 6,99 % (coût d’installation compris). Taxes et frais applicables en sus. Les accessoires ne peuvent être financés seuls et doivent être financés par l’entremise de Honda Canada Finance Inc., sur approbation de crédit, conjointement avec un véhicule Honda. Exemple de financement représentatif : Un montant de 350,00 $ financé à un TAP de 6,99 % équivaut à un paiement hebdomadaire de 1,60 $ pendant 60 mois. 260 paiements hebdomadaires sont requis. Le coût d’emprunt est de 64,80 $, pour une obligation totale de 414,80 $. Le montant réel des paiements variera en fonction du TAP, de la période du contrat de financement et du coût des accessoires applicables. Certaines conditions s’appliquent. Veuillez visiter votre concessionnaire Honda pour obtenir tous les détails.</t>
  </si>
  <si>
    <t>*Vous pouvez voir d’autres options de paiements hebdomadaires personnalisés ainsi que des accessoires sur le site Honda.ca – Configuration et prix.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</si>
</sst>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4" formatCode="_(&quot;$&quot;* #,##0.00_);_(&quot;$&quot;* \(#,##0.00\);_(&quot;$&quot;* &quot;-&quot;??_);_(@_)"/>
    <numFmt numFmtId="164" formatCode="yyyy\-mm\-dd;@"/>
    <numFmt numFmtId="165" formatCode="0.0"/>
    <numFmt numFmtId="166" formatCode="_-[$$-409]* #,##0.00_ ;_-[$$-409]* \-#,##0.00\ ;_-[$$-409]* &quot;-&quot;??_ ;_-@_ "/>
    <numFmt numFmtId="167" formatCode="[$-409]d\-mmm\-yy;@"/>
    <numFmt numFmtId="168" formatCode="&quot;$&quot;#,##0.00"/>
    <numFmt numFmtId="169" formatCode="&quot;$&quot;#,##0.00;[Red]\-&quot;$&quot;#,##0.00"/>
    <numFmt numFmtId="170" formatCode="_(&quot;$&quot;* #,##0_);_(&quot;$&quot;* \(#,##0\);_(&quot;$&quot;* &quot;-&quot;??_);_(@_)"/>
    <numFmt numFmtId="171" formatCode="_ * #,##0_ \ [$$-C0C]_ ;_ * \-#,##0\ \ [$$-C0C]_ ;_ * &quot;-&quot;??_ \ [$$-C0C]_ ;_ @_ "/>
    <numFmt numFmtId="172" formatCode="_ * #,##0.00_ \ [$$-C0C]_ ;_ * \-#,##0.00\ \ [$$-C0C]_ ;_ * &quot;-&quot;??_ \ [$$-C0C]_ ;_ @_ "/>
  </numFmts>
  <fonts count="6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z val="8"/>
      <name val="Calibri"/>
      <family val="2"/>
      <scheme val="minor"/>
    </font>
    <font>
      <sz val="10"/>
      <name val="Calibri"/>
      <family val="2"/>
      <scheme val="minor"/>
    </font>
    <font>
      <sz val="11"/>
      <color theme="6" tint="-0.499984740745262"/>
      <name val="Calibri"/>
      <family val="2"/>
      <scheme val="minor"/>
    </font>
    <font>
      <b/>
      <sz val="11"/>
      <name val="Calibri"/>
      <family val="2"/>
      <scheme val="minor"/>
    </font>
    <font>
      <b/>
      <sz val="11"/>
      <color theme="6" tint="-0.499984740745262"/>
      <name val="Calibri"/>
      <family val="2"/>
      <scheme val="minor"/>
    </font>
    <font>
      <b/>
      <sz val="20"/>
      <name val="Calibri"/>
      <family val="2"/>
      <scheme val="minor"/>
    </font>
    <font>
      <sz val="11"/>
      <name val="Calibri"/>
      <family val="2"/>
      <scheme val="minor"/>
    </font>
    <font>
      <b/>
      <sz val="8"/>
      <name val="Calibri"/>
      <family val="2"/>
      <scheme val="minor"/>
    </font>
    <font>
      <sz val="10"/>
      <color theme="0" tint="-0.14999847407452621"/>
      <name val="Webdings"/>
      <family val="1"/>
      <charset val="2"/>
    </font>
    <font>
      <b/>
      <sz val="10"/>
      <color theme="0" tint="-0.14999847407452621"/>
      <name val="Calibri"/>
      <family val="2"/>
      <scheme val="minor"/>
    </font>
    <font>
      <sz val="8"/>
      <color theme="0" tint="-4.9989318521683403E-2"/>
      <name val="Calibri"/>
      <family val="2"/>
      <scheme val="minor"/>
    </font>
    <font>
      <b/>
      <i/>
      <sz val="12"/>
      <color theme="1" tint="0.499984740745262"/>
      <name val="Calibri"/>
      <family val="2"/>
      <scheme val="minor"/>
    </font>
    <font>
      <sz val="9"/>
      <name val="Calibri"/>
      <family val="2"/>
      <scheme val="minor"/>
    </font>
    <font>
      <sz val="14"/>
      <name val="Calibri"/>
      <family val="2"/>
      <scheme val="minor"/>
    </font>
    <font>
      <b/>
      <sz val="14"/>
      <color theme="0"/>
      <name val="Calibri"/>
      <family val="2"/>
      <scheme val="minor"/>
    </font>
    <font>
      <b/>
      <sz val="8"/>
      <color theme="0"/>
      <name val="Calibri"/>
      <family val="2"/>
      <scheme val="minor"/>
    </font>
    <font>
      <b/>
      <sz val="8"/>
      <color theme="0" tint="-4.9989318521683403E-2"/>
      <name val="Calibri"/>
      <family val="2"/>
      <scheme val="minor"/>
    </font>
    <font>
      <b/>
      <sz val="11"/>
      <color rgb="FFFF0000"/>
      <name val="Calibri"/>
      <family val="2"/>
      <scheme val="minor"/>
    </font>
    <font>
      <sz val="9"/>
      <color theme="0"/>
      <name val="Calibri"/>
      <family val="2"/>
      <scheme val="minor"/>
    </font>
    <font>
      <b/>
      <sz val="10"/>
      <color theme="0"/>
      <name val="Calibri"/>
      <family val="2"/>
      <scheme val="minor"/>
    </font>
    <font>
      <sz val="12"/>
      <name val="Calibri"/>
      <family val="2"/>
      <scheme val="minor"/>
    </font>
    <font>
      <b/>
      <sz val="9"/>
      <color indexed="81"/>
      <name val="Tahoma"/>
      <family val="2"/>
    </font>
    <font>
      <sz val="9"/>
      <color indexed="81"/>
      <name val="Tahoma"/>
      <family val="2"/>
    </font>
    <font>
      <sz val="18"/>
      <color theme="1"/>
      <name val="Calibri"/>
      <family val="2"/>
      <scheme val="minor"/>
    </font>
    <font>
      <b/>
      <sz val="18"/>
      <color rgb="FFC8102E"/>
      <name val="Calibri"/>
      <family val="2"/>
      <scheme val="minor"/>
    </font>
    <font>
      <i/>
      <sz val="10"/>
      <color rgb="FFC00000"/>
      <name val="Arial"/>
      <family val="2"/>
    </font>
    <font>
      <sz val="10"/>
      <color theme="0"/>
      <name val="Arial"/>
      <family val="2"/>
    </font>
    <font>
      <i/>
      <sz val="10"/>
      <color theme="0" tint="-0.34998626667073579"/>
      <name val="Arial Narrow"/>
      <family val="2"/>
    </font>
    <font>
      <b/>
      <sz val="24"/>
      <color theme="0"/>
      <name val="Calibri"/>
      <family val="2"/>
      <scheme val="minor"/>
    </font>
    <font>
      <b/>
      <sz val="11"/>
      <color theme="6" tint="0.79998168889431442"/>
      <name val="Calibri"/>
      <family val="2"/>
      <scheme val="minor"/>
    </font>
    <font>
      <b/>
      <sz val="9"/>
      <color rgb="FFC8102E"/>
      <name val="Calibri"/>
      <family val="2"/>
      <scheme val="minor"/>
    </font>
    <font>
      <b/>
      <sz val="9"/>
      <name val="Calibri"/>
      <family val="2"/>
      <scheme val="minor"/>
    </font>
    <font>
      <i/>
      <sz val="11"/>
      <color theme="0" tint="-0.34998626667073579"/>
      <name val="Arial Narrow"/>
      <family val="2"/>
    </font>
    <font>
      <sz val="14"/>
      <color theme="1"/>
      <name val="Calibri"/>
      <family val="2"/>
      <scheme val="minor"/>
    </font>
    <font>
      <i/>
      <sz val="14"/>
      <color theme="0" tint="-0.34998626667073579"/>
      <name val="Arial Narrow"/>
      <family val="2"/>
    </font>
    <font>
      <sz val="11"/>
      <color rgb="FFFFC000"/>
      <name val="Calibri"/>
      <family val="2"/>
      <scheme val="minor"/>
    </font>
    <font>
      <sz val="11"/>
      <color theme="0" tint="-0.34998626667073579"/>
      <name val="Arial Narrow"/>
      <family val="2"/>
    </font>
    <font>
      <i/>
      <sz val="11"/>
      <color theme="1"/>
      <name val="Calibri"/>
      <family val="2"/>
      <scheme val="minor"/>
    </font>
    <font>
      <sz val="10"/>
      <color theme="0" tint="-0.34998626667073579"/>
      <name val="Arial Narrow"/>
      <family val="2"/>
    </font>
    <font>
      <b/>
      <sz val="10"/>
      <name val="Calibri"/>
      <family val="2"/>
      <scheme val="minor"/>
    </font>
    <font>
      <sz val="10"/>
      <color theme="0" tint="-0.14999847407452621"/>
      <name val="Calibri"/>
      <family val="2"/>
      <scheme val="minor"/>
    </font>
    <font>
      <b/>
      <sz val="24"/>
      <name val="Calibri"/>
      <family val="2"/>
      <scheme val="minor"/>
    </font>
    <font>
      <i/>
      <sz val="10"/>
      <color theme="0"/>
      <name val="Calibri"/>
      <family val="2"/>
      <scheme val="minor"/>
    </font>
    <font>
      <sz val="10"/>
      <color theme="0"/>
      <name val="Calibri"/>
      <family val="2"/>
      <scheme val="minor"/>
    </font>
    <font>
      <b/>
      <sz val="12"/>
      <name val="Calibri"/>
      <family val="2"/>
      <scheme val="minor"/>
    </font>
    <font>
      <i/>
      <sz val="12"/>
      <name val="Calibri"/>
      <family val="2"/>
      <scheme val="minor"/>
    </font>
    <font>
      <b/>
      <sz val="10.5"/>
      <name val="Calibri"/>
      <family val="2"/>
      <scheme val="minor"/>
    </font>
    <font>
      <b/>
      <sz val="8.5"/>
      <name val="Calibri"/>
      <family val="2"/>
      <scheme val="minor"/>
    </font>
    <font>
      <b/>
      <i/>
      <sz val="12"/>
      <name val="Calibri"/>
      <family val="2"/>
      <scheme val="minor"/>
    </font>
    <font>
      <i/>
      <sz val="10"/>
      <name val="Calibri"/>
      <family val="2"/>
      <scheme val="minor"/>
    </font>
    <font>
      <b/>
      <i/>
      <sz val="10"/>
      <name val="Calibri"/>
      <family val="2"/>
      <scheme val="minor"/>
    </font>
    <font>
      <sz val="10"/>
      <color rgb="FFFF0000"/>
      <name val="Calibri"/>
      <family val="2"/>
      <scheme val="minor"/>
    </font>
    <font>
      <sz val="10"/>
      <color rgb="FFE3173E"/>
      <name val="Calibri"/>
      <family val="2"/>
      <scheme val="minor"/>
    </font>
    <font>
      <i/>
      <sz val="10"/>
      <color rgb="FFE3173E"/>
      <name val="Calibri"/>
      <family val="2"/>
      <scheme val="minor"/>
    </font>
    <font>
      <b/>
      <i/>
      <sz val="8"/>
      <name val="Calibri"/>
      <family val="2"/>
      <scheme val="minor"/>
    </font>
    <font>
      <sz val="10"/>
      <color rgb="FFC8102E"/>
      <name val="Calibri"/>
      <family val="2"/>
      <scheme val="minor"/>
    </font>
    <font>
      <b/>
      <sz val="10"/>
      <color rgb="FFE3173E"/>
      <name val="Calibri"/>
      <family val="2"/>
      <scheme val="minor"/>
    </font>
    <font>
      <b/>
      <sz val="11"/>
      <color rgb="FFC8102E"/>
      <name val="Calibri"/>
      <family val="2"/>
      <scheme val="minor"/>
    </font>
  </fonts>
  <fills count="23">
    <fill>
      <patternFill patternType="none"/>
    </fill>
    <fill>
      <patternFill patternType="gray125"/>
    </fill>
    <fill>
      <patternFill patternType="solid">
        <fgColor theme="0"/>
        <bgColor indexed="64"/>
      </patternFill>
    </fill>
    <fill>
      <patternFill patternType="solid">
        <fgColor theme="6" tint="0.59996337778862885"/>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rgb="FFC8102E"/>
        <bgColor indexed="64"/>
      </patternFill>
    </fill>
    <fill>
      <patternFill patternType="solid">
        <fgColor theme="6" tint="0.39994506668294322"/>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9" tint="-0.499984740745262"/>
        <bgColor indexed="64"/>
      </patternFill>
    </fill>
    <fill>
      <patternFill patternType="solid">
        <fgColor theme="6" tint="-0.249977111117893"/>
        <bgColor indexed="64"/>
      </patternFill>
    </fill>
    <fill>
      <patternFill patternType="solid">
        <fgColor theme="1" tint="0.34998626667073579"/>
        <bgColor indexed="64"/>
      </patternFill>
    </fill>
    <fill>
      <patternFill patternType="solid">
        <fgColor rgb="FFFFFF00"/>
        <bgColor indexed="64"/>
      </patternFill>
    </fill>
    <fill>
      <patternFill patternType="solid">
        <fgColor theme="1" tint="0.499984740745262"/>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E3173E"/>
        <bgColor indexed="64"/>
      </patternFill>
    </fill>
    <fill>
      <patternFill patternType="solid">
        <fgColor theme="6" tint="-0.24994659260841701"/>
        <bgColor indexed="64"/>
      </patternFill>
    </fill>
  </fills>
  <borders count="40">
    <border>
      <left/>
      <right/>
      <top/>
      <bottom/>
      <diagonal/>
    </border>
    <border>
      <left style="thin">
        <color theme="0"/>
      </left>
      <right/>
      <top style="thin">
        <color theme="0"/>
      </top>
      <bottom style="thin">
        <color theme="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style="thin">
        <color theme="0"/>
      </top>
      <bottom style="thin">
        <color theme="0"/>
      </bottom>
      <diagonal/>
    </border>
    <border>
      <left/>
      <right/>
      <top/>
      <bottom style="thin">
        <color theme="1" tint="0.499984740745262"/>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thin">
        <color theme="0"/>
      </left>
      <right/>
      <top/>
      <bottom style="thin">
        <color theme="0"/>
      </bottom>
      <diagonal/>
    </border>
    <border>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medium">
        <color indexed="64"/>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diagonal/>
    </border>
    <border>
      <left/>
      <right/>
      <top style="thin">
        <color theme="0"/>
      </top>
      <bottom style="thin">
        <color theme="0"/>
      </bottom>
      <diagonal/>
    </border>
    <border>
      <left/>
      <right/>
      <top style="thin">
        <color theme="0"/>
      </top>
      <bottom/>
      <diagonal/>
    </border>
    <border>
      <left/>
      <right style="thin">
        <color theme="0"/>
      </right>
      <top/>
      <bottom/>
      <diagonal/>
    </border>
    <border>
      <left/>
      <right style="thin">
        <color theme="0"/>
      </right>
      <top/>
      <bottom style="thin">
        <color theme="0"/>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medium">
        <color theme="1" tint="0.499984740745262"/>
      </bottom>
      <diagonal/>
    </border>
  </borders>
  <cellStyleXfs count="14">
    <xf numFmtId="0" fontId="0"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8" fillId="3" borderId="1">
      <alignment horizontal="left" vertical="center" indent="1"/>
    </xf>
    <xf numFmtId="0" fontId="10" fillId="5" borderId="3" applyNumberFormat="0">
      <alignment horizontal="center" vertical="center"/>
    </xf>
    <xf numFmtId="0" fontId="1" fillId="0" borderId="0"/>
    <xf numFmtId="0" fontId="2" fillId="6" borderId="0" applyNumberFormat="0" applyBorder="0" applyAlignment="0" applyProtection="0"/>
    <xf numFmtId="0" fontId="8" fillId="7" borderId="5">
      <alignment horizontal="center" vertical="center"/>
    </xf>
    <xf numFmtId="0" fontId="5" fillId="0" borderId="0"/>
    <xf numFmtId="0" fontId="35" fillId="22" borderId="30" applyBorder="0">
      <alignment horizontal="center" vertical="center"/>
    </xf>
    <xf numFmtId="0" fontId="1" fillId="0" borderId="0"/>
    <xf numFmtId="0" fontId="1" fillId="0" borderId="0"/>
    <xf numFmtId="9" fontId="5" fillId="0" borderId="0" applyFont="0" applyFill="0" applyBorder="0" applyAlignment="0" applyProtection="0"/>
  </cellStyleXfs>
  <cellXfs count="393">
    <xf numFmtId="0" fontId="0" fillId="0" borderId="0" xfId="0"/>
    <xf numFmtId="0" fontId="6" fillId="2" borderId="0" xfId="3" applyFont="1" applyFill="1" applyAlignment="1">
      <alignment vertical="center"/>
    </xf>
    <xf numFmtId="0" fontId="6" fillId="2" borderId="0" xfId="3" applyFont="1" applyFill="1" applyAlignment="1">
      <alignment vertical="top"/>
    </xf>
    <xf numFmtId="0" fontId="7" fillId="2" borderId="0" xfId="3" applyFont="1" applyFill="1" applyAlignment="1">
      <alignment vertical="center"/>
    </xf>
    <xf numFmtId="0" fontId="2" fillId="4" borderId="2" xfId="4" applyFont="1" applyFill="1" applyBorder="1" applyAlignment="1">
      <alignment horizontal="left" vertical="center"/>
    </xf>
    <xf numFmtId="0" fontId="9" fillId="2" borderId="2" xfId="4" applyFont="1" applyFill="1" applyBorder="1" applyAlignment="1">
      <alignment horizontal="left" vertical="center"/>
    </xf>
    <xf numFmtId="0" fontId="11" fillId="2" borderId="0" xfId="5" applyNumberFormat="1" applyFont="1" applyFill="1" applyBorder="1" applyAlignment="1">
      <alignment horizontal="center" vertical="center" wrapText="1"/>
    </xf>
    <xf numFmtId="0" fontId="12" fillId="2" borderId="0" xfId="4" applyFont="1" applyFill="1" applyBorder="1" applyAlignment="1">
      <alignment horizontal="left" vertical="center" wrapText="1"/>
    </xf>
    <xf numFmtId="0" fontId="13" fillId="2" borderId="0" xfId="5" applyNumberFormat="1" applyFont="1" applyFill="1" applyBorder="1" applyAlignment="1">
      <alignment horizontal="center" vertical="center" wrapText="1"/>
    </xf>
    <xf numFmtId="0" fontId="11" fillId="2" borderId="0" xfId="5" applyNumberFormat="1" applyFont="1" applyFill="1" applyBorder="1">
      <alignment horizontal="center" vertical="center"/>
    </xf>
    <xf numFmtId="0" fontId="14" fillId="2" borderId="0" xfId="6" applyFont="1" applyFill="1" applyAlignment="1">
      <alignment horizontal="center" vertical="center"/>
    </xf>
    <xf numFmtId="0" fontId="15" fillId="2" borderId="0" xfId="5" applyNumberFormat="1" applyFont="1" applyFill="1" applyBorder="1">
      <alignment horizontal="center" vertical="center"/>
    </xf>
    <xf numFmtId="0" fontId="1" fillId="2" borderId="0" xfId="6" applyFill="1" applyAlignment="1">
      <alignment vertical="center"/>
    </xf>
    <xf numFmtId="0" fontId="16" fillId="2" borderId="0" xfId="5" applyNumberFormat="1" applyFont="1" applyFill="1" applyBorder="1" applyAlignment="1">
      <alignment horizontal="center" vertical="center" wrapText="1"/>
    </xf>
    <xf numFmtId="0" fontId="9" fillId="2" borderId="0" xfId="5" applyNumberFormat="1" applyFont="1" applyFill="1" applyBorder="1">
      <alignment horizontal="center" vertical="center"/>
    </xf>
    <xf numFmtId="0" fontId="11" fillId="2" borderId="0" xfId="5" applyNumberFormat="1" applyFont="1" applyFill="1" applyBorder="1" applyAlignment="1">
      <alignment vertical="center"/>
    </xf>
    <xf numFmtId="0" fontId="1" fillId="2" borderId="0" xfId="6" applyFill="1" applyAlignment="1">
      <alignment horizontal="center" vertical="center"/>
    </xf>
    <xf numFmtId="0" fontId="12" fillId="2" borderId="0" xfId="3" applyFont="1" applyFill="1" applyAlignment="1">
      <alignment horizontal="center" vertical="center"/>
    </xf>
    <xf numFmtId="0" fontId="6" fillId="2" borderId="0" xfId="3" applyFont="1" applyFill="1" applyAlignment="1">
      <alignment horizontal="center" vertical="center" wrapText="1"/>
    </xf>
    <xf numFmtId="164" fontId="9" fillId="2" borderId="2" xfId="4" applyNumberFormat="1" applyFont="1" applyFill="1" applyBorder="1" applyAlignment="1">
      <alignment horizontal="left" vertical="center"/>
    </xf>
    <xf numFmtId="0" fontId="17" fillId="2" borderId="0" xfId="5" applyNumberFormat="1" applyFont="1" applyFill="1" applyBorder="1" applyAlignment="1">
      <alignment horizontal="left" vertical="center" wrapText="1"/>
    </xf>
    <xf numFmtId="0" fontId="18" fillId="2" borderId="4" xfId="7" applyFont="1" applyFill="1" applyBorder="1" applyAlignment="1">
      <alignment horizontal="center" vertical="center"/>
    </xf>
    <xf numFmtId="0" fontId="19" fillId="2" borderId="0" xfId="3" applyFont="1" applyFill="1" applyAlignment="1">
      <alignment horizontal="left" vertical="center"/>
    </xf>
    <xf numFmtId="0" fontId="20" fillId="2" borderId="0" xfId="7" applyFont="1" applyFill="1" applyBorder="1" applyAlignment="1">
      <alignment vertical="center" wrapText="1"/>
    </xf>
    <xf numFmtId="0" fontId="19" fillId="2" borderId="0" xfId="3" applyFont="1" applyFill="1" applyAlignment="1">
      <alignment horizontal="left" vertical="center" wrapText="1"/>
    </xf>
    <xf numFmtId="0" fontId="21" fillId="2" borderId="0" xfId="7" applyFont="1" applyFill="1" applyBorder="1" applyAlignment="1">
      <alignment vertical="center" wrapText="1"/>
    </xf>
    <xf numFmtId="0" fontId="20" fillId="2" borderId="0" xfId="7" applyFont="1" applyFill="1" applyBorder="1" applyAlignment="1">
      <alignment horizontal="center" vertical="center"/>
    </xf>
    <xf numFmtId="0" fontId="20" fillId="2" borderId="0" xfId="7" applyFont="1" applyFill="1" applyBorder="1" applyAlignment="1">
      <alignment vertical="center"/>
    </xf>
    <xf numFmtId="0" fontId="2" fillId="4" borderId="2" xfId="8" applyFont="1" applyFill="1" applyBorder="1">
      <alignment horizontal="center" vertical="center"/>
    </xf>
    <xf numFmtId="0" fontId="12" fillId="2" borderId="0" xfId="7" applyFont="1" applyFill="1" applyBorder="1" applyAlignment="1">
      <alignment vertical="center"/>
    </xf>
    <xf numFmtId="0" fontId="22" fillId="2" borderId="0" xfId="7" applyFont="1" applyFill="1" applyBorder="1" applyAlignment="1">
      <alignment horizontal="center" vertical="center" wrapText="1"/>
    </xf>
    <xf numFmtId="0" fontId="18" fillId="2" borderId="0" xfId="7" applyFont="1" applyFill="1" applyBorder="1" applyAlignment="1">
      <alignment vertical="center"/>
    </xf>
    <xf numFmtId="0" fontId="12" fillId="2" borderId="0" xfId="7" applyFont="1" applyFill="1" applyBorder="1" applyAlignment="1">
      <alignment horizontal="center" vertical="center"/>
    </xf>
    <xf numFmtId="0" fontId="12" fillId="2" borderId="0" xfId="3" applyFont="1" applyFill="1" applyAlignment="1">
      <alignment vertical="center"/>
    </xf>
    <xf numFmtId="0" fontId="2" fillId="4" borderId="6" xfId="8" applyFont="1" applyFill="1" applyBorder="1" applyAlignment="1">
      <alignment horizontal="center" vertical="center" wrapText="1"/>
    </xf>
    <xf numFmtId="0" fontId="12" fillId="2" borderId="0" xfId="3" applyFont="1" applyFill="1" applyAlignment="1">
      <alignment vertical="center" wrapText="1"/>
    </xf>
    <xf numFmtId="0" fontId="6" fillId="2" borderId="0" xfId="3" applyFont="1" applyFill="1" applyAlignment="1">
      <alignment vertical="center" wrapText="1"/>
    </xf>
    <xf numFmtId="0" fontId="23" fillId="8" borderId="2" xfId="8" applyFont="1" applyFill="1" applyBorder="1">
      <alignment horizontal="center" vertical="center"/>
    </xf>
    <xf numFmtId="0" fontId="24" fillId="4" borderId="2" xfId="8" applyFont="1" applyFill="1" applyBorder="1" applyAlignment="1">
      <alignment horizontal="center" vertical="center" wrapText="1"/>
    </xf>
    <xf numFmtId="0" fontId="21" fillId="9" borderId="7" xfId="3" applyFont="1" applyFill="1" applyBorder="1" applyAlignment="1">
      <alignment horizontal="center" vertical="center" wrapText="1"/>
    </xf>
    <xf numFmtId="0" fontId="21" fillId="9" borderId="8" xfId="3" applyFont="1" applyFill="1" applyBorder="1" applyAlignment="1">
      <alignment horizontal="center" vertical="center" wrapText="1"/>
    </xf>
    <xf numFmtId="0" fontId="25" fillId="4" borderId="6" xfId="3" applyFont="1" applyFill="1" applyBorder="1" applyAlignment="1">
      <alignment horizontal="center" vertical="center"/>
    </xf>
    <xf numFmtId="0" fontId="25" fillId="4" borderId="9" xfId="3" applyFont="1" applyFill="1" applyBorder="1" applyAlignment="1">
      <alignment horizontal="center" vertical="center"/>
    </xf>
    <xf numFmtId="0" fontId="25" fillId="4" borderId="9" xfId="8" applyFont="1" applyFill="1" applyBorder="1" applyAlignment="1">
      <alignment horizontal="center" vertical="center" wrapText="1"/>
    </xf>
    <xf numFmtId="0" fontId="2" fillId="4" borderId="10" xfId="3" applyFont="1" applyFill="1" applyBorder="1" applyAlignment="1">
      <alignment horizontal="center" vertical="center"/>
    </xf>
    <xf numFmtId="0" fontId="2" fillId="4" borderId="11" xfId="3" applyFont="1" applyFill="1" applyBorder="1" applyAlignment="1">
      <alignment horizontal="center" vertical="center"/>
    </xf>
    <xf numFmtId="0" fontId="2" fillId="4" borderId="9" xfId="8" applyFont="1" applyFill="1" applyBorder="1" applyAlignment="1">
      <alignment horizontal="center" vertical="center" wrapText="1"/>
    </xf>
    <xf numFmtId="0" fontId="2" fillId="10" borderId="9" xfId="8" applyFont="1" applyFill="1" applyBorder="1" applyAlignment="1">
      <alignment vertical="center" wrapText="1"/>
    </xf>
    <xf numFmtId="0" fontId="21" fillId="10" borderId="9" xfId="8" applyFont="1" applyFill="1" applyBorder="1" applyAlignment="1">
      <alignment horizontal="center" vertical="center" wrapText="1"/>
    </xf>
    <xf numFmtId="0" fontId="2" fillId="10" borderId="2" xfId="8" applyFont="1" applyFill="1" applyBorder="1" applyAlignment="1">
      <alignment horizontal="center" vertical="center" wrapText="1"/>
    </xf>
    <xf numFmtId="0" fontId="25" fillId="10" borderId="2" xfId="8" applyFont="1" applyFill="1" applyBorder="1" applyAlignment="1">
      <alignment horizontal="center" vertical="center" wrapText="1"/>
    </xf>
    <xf numFmtId="0" fontId="2" fillId="10" borderId="2" xfId="8" applyFont="1" applyFill="1" applyBorder="1" applyAlignment="1">
      <alignment vertical="center" wrapText="1"/>
    </xf>
    <xf numFmtId="0" fontId="2" fillId="10" borderId="12" xfId="8" applyFont="1" applyFill="1" applyBorder="1" applyAlignment="1">
      <alignment horizontal="center" vertical="center" wrapText="1"/>
    </xf>
    <xf numFmtId="0" fontId="21" fillId="9" borderId="9" xfId="8" applyFont="1" applyFill="1" applyBorder="1" applyAlignment="1">
      <alignment horizontal="center" vertical="center" wrapText="1"/>
    </xf>
    <xf numFmtId="0" fontId="25" fillId="4" borderId="13" xfId="3" applyFont="1" applyFill="1" applyBorder="1" applyAlignment="1">
      <alignment horizontal="center" vertical="center"/>
    </xf>
    <xf numFmtId="0" fontId="25" fillId="4" borderId="13" xfId="8" applyFont="1" applyFill="1" applyBorder="1" applyAlignment="1">
      <alignment horizontal="center" vertical="center" wrapText="1"/>
    </xf>
    <xf numFmtId="0" fontId="24" fillId="11" borderId="6" xfId="8" applyFont="1" applyFill="1" applyBorder="1" applyAlignment="1">
      <alignment horizontal="center" vertical="center" wrapText="1"/>
    </xf>
    <xf numFmtId="0" fontId="24" fillId="12" borderId="9" xfId="8" applyFont="1" applyFill="1" applyBorder="1" applyAlignment="1">
      <alignment horizontal="center" vertical="center" wrapText="1"/>
    </xf>
    <xf numFmtId="0" fontId="7" fillId="2" borderId="2" xfId="3" applyFont="1" applyFill="1" applyBorder="1" applyAlignment="1">
      <alignment horizontal="left" vertical="center"/>
    </xf>
    <xf numFmtId="0" fontId="7" fillId="2" borderId="2" xfId="3" applyFont="1" applyFill="1" applyBorder="1" applyAlignment="1">
      <alignment vertical="center" wrapText="1"/>
    </xf>
    <xf numFmtId="0" fontId="6" fillId="2" borderId="2" xfId="3" applyFont="1" applyFill="1" applyBorder="1" applyAlignment="1">
      <alignment vertical="center" wrapText="1"/>
    </xf>
    <xf numFmtId="165" fontId="7" fillId="2" borderId="2" xfId="3" applyNumberFormat="1" applyFont="1" applyFill="1" applyBorder="1" applyAlignment="1">
      <alignment horizontal="center" vertical="center"/>
    </xf>
    <xf numFmtId="2" fontId="7" fillId="2" borderId="2" xfId="3" applyNumberFormat="1" applyFont="1" applyFill="1" applyBorder="1" applyAlignment="1">
      <alignment vertical="center"/>
    </xf>
    <xf numFmtId="0" fontId="7" fillId="5" borderId="2" xfId="3" applyFont="1" applyFill="1" applyBorder="1" applyAlignment="1">
      <alignment horizontal="center" vertical="center"/>
    </xf>
    <xf numFmtId="0" fontId="26" fillId="5" borderId="2" xfId="3" applyFont="1" applyFill="1" applyBorder="1" applyAlignment="1">
      <alignment horizontal="center" vertical="center"/>
    </xf>
    <xf numFmtId="0" fontId="7" fillId="2" borderId="14" xfId="3" applyFont="1" applyFill="1" applyBorder="1" applyAlignment="1">
      <alignment horizontal="center" vertical="center"/>
    </xf>
    <xf numFmtId="0" fontId="6" fillId="2" borderId="2" xfId="3" applyFont="1" applyFill="1" applyBorder="1" applyAlignment="1">
      <alignment horizontal="center" vertical="center" wrapText="1"/>
    </xf>
    <xf numFmtId="0" fontId="6" fillId="2" borderId="14" xfId="3" applyFont="1" applyFill="1" applyBorder="1" applyAlignment="1">
      <alignment horizontal="center" vertical="center" wrapText="1"/>
    </xf>
    <xf numFmtId="0" fontId="6" fillId="5" borderId="2" xfId="3" applyFont="1" applyFill="1" applyBorder="1" applyAlignment="1">
      <alignment horizontal="left" vertical="center"/>
    </xf>
    <xf numFmtId="0" fontId="6" fillId="5" borderId="2" xfId="3" applyFont="1" applyFill="1" applyBorder="1" applyAlignment="1">
      <alignment horizontal="left" vertical="center" wrapText="1"/>
    </xf>
    <xf numFmtId="0" fontId="7" fillId="13" borderId="0" xfId="3" applyFont="1" applyFill="1" applyAlignment="1">
      <alignment vertical="center"/>
    </xf>
    <xf numFmtId="0" fontId="7" fillId="2" borderId="2" xfId="3" applyFont="1" applyFill="1" applyBorder="1" applyAlignment="1">
      <alignment vertical="center"/>
    </xf>
    <xf numFmtId="165" fontId="1" fillId="13" borderId="2" xfId="6" applyNumberFormat="1" applyFill="1" applyBorder="1" applyAlignment="1">
      <alignment horizontal="center" vertical="center"/>
    </xf>
    <xf numFmtId="165" fontId="1" fillId="2" borderId="2" xfId="6" applyNumberFormat="1" applyFill="1" applyBorder="1" applyAlignment="1">
      <alignment horizontal="center" vertical="center"/>
    </xf>
    <xf numFmtId="0" fontId="7" fillId="0" borderId="0" xfId="3" applyFont="1" applyAlignment="1">
      <alignment vertical="center"/>
    </xf>
    <xf numFmtId="0" fontId="7" fillId="14" borderId="0" xfId="3" applyFont="1" applyFill="1" applyAlignment="1">
      <alignment vertical="center"/>
    </xf>
    <xf numFmtId="0" fontId="7" fillId="14" borderId="2" xfId="3" applyFont="1" applyFill="1" applyBorder="1" applyAlignment="1">
      <alignment vertical="center" wrapText="1"/>
    </xf>
    <xf numFmtId="0" fontId="6" fillId="14" borderId="2" xfId="3" applyFont="1" applyFill="1" applyBorder="1" applyAlignment="1">
      <alignment vertical="center" wrapText="1"/>
    </xf>
    <xf numFmtId="0" fontId="7" fillId="14" borderId="2" xfId="3" applyFont="1" applyFill="1" applyBorder="1" applyAlignment="1">
      <alignment horizontal="center" vertical="center"/>
    </xf>
    <xf numFmtId="0" fontId="7" fillId="14" borderId="2" xfId="3" applyFont="1" applyFill="1" applyBorder="1" applyAlignment="1">
      <alignment vertical="center"/>
    </xf>
    <xf numFmtId="0" fontId="1" fillId="14" borderId="2" xfId="6" applyFill="1" applyBorder="1" applyAlignment="1">
      <alignment vertical="center"/>
    </xf>
    <xf numFmtId="2" fontId="7" fillId="14" borderId="2" xfId="3" applyNumberFormat="1" applyFont="1" applyFill="1" applyBorder="1" applyAlignment="1">
      <alignment vertical="center"/>
    </xf>
    <xf numFmtId="0" fontId="7" fillId="14" borderId="14" xfId="3" applyFont="1" applyFill="1" applyBorder="1" applyAlignment="1">
      <alignment horizontal="center" vertical="center"/>
    </xf>
    <xf numFmtId="0" fontId="6" fillId="14" borderId="2" xfId="3" applyFont="1" applyFill="1" applyBorder="1" applyAlignment="1">
      <alignment horizontal="left" vertical="center"/>
    </xf>
    <xf numFmtId="0" fontId="7" fillId="2" borderId="2" xfId="3" applyFont="1" applyFill="1" applyBorder="1" applyAlignment="1">
      <alignment horizontal="center" vertical="center"/>
    </xf>
    <xf numFmtId="2" fontId="1" fillId="2" borderId="2" xfId="6" applyNumberFormat="1" applyFill="1" applyBorder="1" applyAlignment="1">
      <alignment vertical="center"/>
    </xf>
    <xf numFmtId="0" fontId="6" fillId="13" borderId="2" xfId="3" applyFont="1" applyFill="1" applyBorder="1" applyAlignment="1">
      <alignment vertical="center" wrapText="1"/>
    </xf>
    <xf numFmtId="0" fontId="7" fillId="13" borderId="2" xfId="3" applyFont="1" applyFill="1" applyBorder="1" applyAlignment="1">
      <alignment horizontal="center" vertical="center"/>
    </xf>
    <xf numFmtId="0" fontId="7" fillId="15" borderId="2" xfId="3" applyFont="1" applyFill="1" applyBorder="1" applyAlignment="1">
      <alignment horizontal="left" vertical="center"/>
    </xf>
    <xf numFmtId="165" fontId="7" fillId="15" borderId="2" xfId="3" applyNumberFormat="1" applyFont="1" applyFill="1" applyBorder="1" applyAlignment="1">
      <alignment horizontal="center" vertical="center"/>
    </xf>
    <xf numFmtId="2" fontId="1" fillId="15" borderId="2" xfId="6" applyNumberFormat="1" applyFill="1" applyBorder="1" applyAlignment="1">
      <alignment vertical="center"/>
    </xf>
    <xf numFmtId="2" fontId="7" fillId="15" borderId="2" xfId="3" applyNumberFormat="1" applyFont="1" applyFill="1" applyBorder="1" applyAlignment="1">
      <alignment vertical="center"/>
    </xf>
    <xf numFmtId="0" fontId="6" fillId="16" borderId="2" xfId="3" applyFont="1" applyFill="1" applyBorder="1" applyAlignment="1">
      <alignment vertical="center" wrapText="1"/>
    </xf>
    <xf numFmtId="0" fontId="7" fillId="16" borderId="2" xfId="3" applyFont="1" applyFill="1" applyBorder="1" applyAlignment="1">
      <alignment vertical="center"/>
    </xf>
    <xf numFmtId="0" fontId="26" fillId="14" borderId="2" xfId="3" applyFont="1" applyFill="1" applyBorder="1" applyAlignment="1">
      <alignment horizontal="center" vertical="center"/>
    </xf>
    <xf numFmtId="0" fontId="7" fillId="16" borderId="2" xfId="3" applyFont="1" applyFill="1" applyBorder="1" applyAlignment="1">
      <alignment horizontal="center" vertical="center"/>
    </xf>
    <xf numFmtId="0" fontId="6" fillId="16" borderId="2" xfId="3" applyFont="1" applyFill="1" applyBorder="1" applyAlignment="1">
      <alignment horizontal="left" vertical="center"/>
    </xf>
    <xf numFmtId="0" fontId="7" fillId="15" borderId="2" xfId="3" applyFont="1" applyFill="1" applyBorder="1" applyAlignment="1">
      <alignment horizontal="center" vertical="center"/>
    </xf>
    <xf numFmtId="0" fontId="7" fillId="17" borderId="2" xfId="3" applyFont="1" applyFill="1" applyBorder="1" applyAlignment="1">
      <alignment vertical="center"/>
    </xf>
    <xf numFmtId="0" fontId="7" fillId="16" borderId="2" xfId="3" applyFont="1" applyFill="1" applyBorder="1" applyAlignment="1">
      <alignment horizontal="left" vertical="center"/>
    </xf>
    <xf numFmtId="0" fontId="7" fillId="5" borderId="2" xfId="3" applyFont="1" applyFill="1" applyBorder="1" applyAlignment="1">
      <alignment horizontal="left" vertical="center"/>
    </xf>
    <xf numFmtId="0" fontId="7" fillId="2" borderId="15" xfId="3" applyFont="1" applyFill="1" applyBorder="1" applyAlignment="1">
      <alignment vertical="center"/>
    </xf>
    <xf numFmtId="0" fontId="7" fillId="2" borderId="15" xfId="3" applyFont="1" applyFill="1" applyBorder="1" applyAlignment="1">
      <alignment vertical="center" wrapText="1"/>
    </xf>
    <xf numFmtId="0" fontId="6" fillId="2" borderId="15" xfId="3" applyFont="1" applyFill="1" applyBorder="1" applyAlignment="1">
      <alignment vertical="center" wrapText="1"/>
    </xf>
    <xf numFmtId="165" fontId="7" fillId="2" borderId="15" xfId="3" applyNumberFormat="1" applyFont="1" applyFill="1" applyBorder="1" applyAlignment="1">
      <alignment horizontal="center" vertical="center"/>
    </xf>
    <xf numFmtId="2" fontId="1" fillId="2" borderId="15" xfId="6" applyNumberFormat="1" applyFill="1" applyBorder="1" applyAlignment="1">
      <alignment vertical="center"/>
    </xf>
    <xf numFmtId="2" fontId="7" fillId="2" borderId="15" xfId="3" applyNumberFormat="1" applyFont="1" applyFill="1" applyBorder="1" applyAlignment="1">
      <alignment vertical="center"/>
    </xf>
    <xf numFmtId="0" fontId="26" fillId="5" borderId="15" xfId="3" applyFont="1" applyFill="1" applyBorder="1" applyAlignment="1">
      <alignment horizontal="center" vertical="center"/>
    </xf>
    <xf numFmtId="0" fontId="7" fillId="2" borderId="16" xfId="3" applyFont="1" applyFill="1" applyBorder="1" applyAlignment="1">
      <alignment horizontal="center" vertical="center"/>
    </xf>
    <xf numFmtId="0" fontId="6" fillId="2" borderId="15" xfId="3" applyFont="1" applyFill="1" applyBorder="1" applyAlignment="1">
      <alignment horizontal="center" vertical="center" wrapText="1"/>
    </xf>
    <xf numFmtId="0" fontId="6" fillId="2" borderId="16" xfId="3" applyFont="1" applyFill="1" applyBorder="1" applyAlignment="1">
      <alignment horizontal="center" vertical="center" wrapText="1"/>
    </xf>
    <xf numFmtId="0" fontId="7" fillId="5" borderId="15" xfId="3" applyFont="1" applyFill="1" applyBorder="1" applyAlignment="1">
      <alignment horizontal="left" vertical="center"/>
    </xf>
    <xf numFmtId="0" fontId="7" fillId="2" borderId="6" xfId="3" applyFont="1" applyFill="1" applyBorder="1" applyAlignment="1">
      <alignment vertical="center"/>
    </xf>
    <xf numFmtId="0" fontId="7" fillId="2" borderId="6" xfId="3" applyFont="1" applyFill="1" applyBorder="1" applyAlignment="1">
      <alignment vertical="center" wrapText="1"/>
    </xf>
    <xf numFmtId="0" fontId="6" fillId="2" borderId="6" xfId="3" applyFont="1" applyFill="1" applyBorder="1" applyAlignment="1">
      <alignment vertical="center" wrapText="1"/>
    </xf>
    <xf numFmtId="165" fontId="7" fillId="2" borderId="6" xfId="3" applyNumberFormat="1" applyFont="1" applyFill="1" applyBorder="1" applyAlignment="1">
      <alignment horizontal="center" vertical="center"/>
    </xf>
    <xf numFmtId="2" fontId="1" fillId="2" borderId="6" xfId="6" applyNumberFormat="1" applyFill="1" applyBorder="1" applyAlignment="1">
      <alignment vertical="center"/>
    </xf>
    <xf numFmtId="2" fontId="7" fillId="2" borderId="6" xfId="3" applyNumberFormat="1" applyFont="1" applyFill="1" applyBorder="1" applyAlignment="1">
      <alignment vertical="center"/>
    </xf>
    <xf numFmtId="0" fontId="26" fillId="5" borderId="6" xfId="3" applyFont="1" applyFill="1" applyBorder="1" applyAlignment="1">
      <alignment horizontal="center" vertical="center"/>
    </xf>
    <xf numFmtId="0" fontId="7" fillId="2" borderId="6" xfId="3" applyFont="1" applyFill="1" applyBorder="1" applyAlignment="1">
      <alignment horizontal="center" vertical="center"/>
    </xf>
    <xf numFmtId="0" fontId="6" fillId="2" borderId="6" xfId="3" applyFont="1" applyFill="1" applyBorder="1" applyAlignment="1">
      <alignment horizontal="center" vertical="center" wrapText="1"/>
    </xf>
    <xf numFmtId="0" fontId="7" fillId="5" borderId="6" xfId="3" applyFont="1" applyFill="1" applyBorder="1" applyAlignment="1">
      <alignment horizontal="left" vertical="center"/>
    </xf>
    <xf numFmtId="0" fontId="7" fillId="2" borderId="0" xfId="3" applyFont="1" applyFill="1" applyAlignment="1">
      <alignment vertical="center" wrapText="1"/>
    </xf>
    <xf numFmtId="165" fontId="7" fillId="2" borderId="0" xfId="3" applyNumberFormat="1" applyFont="1" applyFill="1" applyAlignment="1">
      <alignment horizontal="center" vertical="center"/>
    </xf>
    <xf numFmtId="2" fontId="1" fillId="2" borderId="0" xfId="6" applyNumberFormat="1" applyFill="1" applyAlignment="1">
      <alignment vertical="center"/>
    </xf>
    <xf numFmtId="2" fontId="7" fillId="2" borderId="0" xfId="3" applyNumberFormat="1" applyFont="1" applyFill="1" applyAlignment="1">
      <alignment vertical="center"/>
    </xf>
    <xf numFmtId="0" fontId="26" fillId="5" borderId="0" xfId="3" applyFont="1" applyFill="1" applyAlignment="1">
      <alignment horizontal="center" vertical="center"/>
    </xf>
    <xf numFmtId="0" fontId="7" fillId="2" borderId="0" xfId="3" applyFont="1" applyFill="1" applyAlignment="1">
      <alignment horizontal="center" vertical="center"/>
    </xf>
    <xf numFmtId="0" fontId="7" fillId="5" borderId="0" xfId="3" applyFont="1" applyFill="1" applyAlignment="1">
      <alignment horizontal="left" vertical="center"/>
    </xf>
    <xf numFmtId="0" fontId="26" fillId="2" borderId="0" xfId="3" applyFont="1" applyFill="1" applyAlignment="1">
      <alignment horizontal="center" vertical="center"/>
    </xf>
    <xf numFmtId="0" fontId="7" fillId="2" borderId="0" xfId="3" applyFont="1" applyFill="1" applyAlignment="1">
      <alignment horizontal="left" vertical="center"/>
    </xf>
    <xf numFmtId="0" fontId="7" fillId="13" borderId="0" xfId="3" applyFont="1" applyFill="1" applyAlignment="1">
      <alignment vertical="center" wrapText="1"/>
    </xf>
    <xf numFmtId="0" fontId="7" fillId="18" borderId="0" xfId="3" applyFont="1" applyFill="1" applyAlignment="1">
      <alignment vertical="center" wrapText="1"/>
    </xf>
    <xf numFmtId="0" fontId="7" fillId="18" borderId="2" xfId="3" applyFont="1" applyFill="1" applyBorder="1" applyAlignment="1">
      <alignment vertical="center"/>
    </xf>
    <xf numFmtId="0" fontId="7" fillId="18" borderId="2" xfId="3" applyFont="1" applyFill="1" applyBorder="1" applyAlignment="1">
      <alignment vertical="center" wrapText="1"/>
    </xf>
    <xf numFmtId="0" fontId="6" fillId="18" borderId="2" xfId="3" applyFont="1" applyFill="1" applyBorder="1" applyAlignment="1">
      <alignment vertical="center" wrapText="1"/>
    </xf>
    <xf numFmtId="165" fontId="7" fillId="18" borderId="2" xfId="3" applyNumberFormat="1" applyFont="1" applyFill="1" applyBorder="1" applyAlignment="1">
      <alignment horizontal="center" vertical="center"/>
    </xf>
    <xf numFmtId="2" fontId="1" fillId="18" borderId="2" xfId="6" applyNumberFormat="1" applyFill="1" applyBorder="1" applyAlignment="1">
      <alignment vertical="center"/>
    </xf>
    <xf numFmtId="2" fontId="7" fillId="18" borderId="2" xfId="3" applyNumberFormat="1" applyFont="1" applyFill="1" applyBorder="1" applyAlignment="1">
      <alignment vertical="center"/>
    </xf>
    <xf numFmtId="0" fontId="26" fillId="18" borderId="2" xfId="3" applyFont="1" applyFill="1" applyBorder="1" applyAlignment="1">
      <alignment horizontal="center" vertical="center"/>
    </xf>
    <xf numFmtId="0" fontId="7" fillId="18" borderId="14" xfId="3" applyFont="1" applyFill="1" applyBorder="1" applyAlignment="1">
      <alignment horizontal="center" vertical="center"/>
    </xf>
    <xf numFmtId="0" fontId="6" fillId="18" borderId="2" xfId="3" applyFont="1" applyFill="1" applyBorder="1" applyAlignment="1">
      <alignment horizontal="center" vertical="center" wrapText="1"/>
    </xf>
    <xf numFmtId="0" fontId="6" fillId="18" borderId="14" xfId="3" applyFont="1" applyFill="1" applyBorder="1" applyAlignment="1">
      <alignment horizontal="center" vertical="center" wrapText="1"/>
    </xf>
    <xf numFmtId="0" fontId="6" fillId="18" borderId="2" xfId="3" applyFont="1" applyFill="1" applyBorder="1" applyAlignment="1">
      <alignment horizontal="left" vertical="center"/>
    </xf>
    <xf numFmtId="0" fontId="7" fillId="18" borderId="0" xfId="3" applyFont="1" applyFill="1" applyAlignment="1">
      <alignment vertical="center"/>
    </xf>
    <xf numFmtId="0" fontId="29" fillId="8" borderId="17" xfId="9" applyFont="1" applyFill="1" applyBorder="1" applyAlignment="1">
      <alignment horizontal="center" wrapText="1"/>
    </xf>
    <xf numFmtId="0" fontId="30" fillId="19" borderId="18" xfId="9" applyFont="1" applyFill="1" applyBorder="1" applyAlignment="1" applyProtection="1">
      <alignment horizontal="center" vertical="center"/>
      <protection locked="0"/>
    </xf>
    <xf numFmtId="0" fontId="5" fillId="0" borderId="19" xfId="9" applyBorder="1" applyAlignment="1">
      <alignment vertical="center"/>
    </xf>
    <xf numFmtId="0" fontId="5" fillId="0" borderId="3" xfId="9" applyBorder="1" applyAlignment="1">
      <alignment vertical="center"/>
    </xf>
    <xf numFmtId="0" fontId="5" fillId="0" borderId="5" xfId="9" applyBorder="1" applyAlignment="1">
      <alignment vertical="center"/>
    </xf>
    <xf numFmtId="0" fontId="5" fillId="0" borderId="20" xfId="9" applyBorder="1" applyAlignment="1">
      <alignment vertical="center"/>
    </xf>
    <xf numFmtId="0" fontId="5" fillId="0" borderId="1" xfId="9" applyBorder="1" applyAlignment="1">
      <alignment vertical="center"/>
    </xf>
    <xf numFmtId="0" fontId="5" fillId="0" borderId="0" xfId="9" applyAlignment="1">
      <alignment vertical="center"/>
    </xf>
    <xf numFmtId="0" fontId="5" fillId="0" borderId="21" xfId="9" applyBorder="1" applyAlignment="1">
      <alignment vertical="center"/>
    </xf>
    <xf numFmtId="0" fontId="31" fillId="0" borderId="3" xfId="9" applyFont="1" applyBorder="1" applyAlignment="1">
      <alignment vertical="center"/>
    </xf>
    <xf numFmtId="0" fontId="2" fillId="6" borderId="22" xfId="9" applyFont="1" applyFill="1" applyBorder="1" applyAlignment="1">
      <alignment horizontal="centerContinuous"/>
    </xf>
    <xf numFmtId="0" fontId="2" fillId="6" borderId="23" xfId="9" applyFont="1" applyFill="1" applyBorder="1" applyAlignment="1">
      <alignment horizontal="centerContinuous"/>
    </xf>
    <xf numFmtId="0" fontId="7" fillId="19" borderId="24" xfId="9" applyFont="1" applyFill="1" applyBorder="1" applyAlignment="1">
      <alignment horizontal="center"/>
    </xf>
    <xf numFmtId="166" fontId="7" fillId="20" borderId="25" xfId="9" applyNumberFormat="1" applyFont="1" applyFill="1" applyBorder="1"/>
    <xf numFmtId="0" fontId="5" fillId="13" borderId="26" xfId="9" applyFill="1" applyBorder="1" applyAlignment="1">
      <alignment horizontal="center" vertical="center"/>
    </xf>
    <xf numFmtId="0" fontId="7" fillId="19" borderId="27" xfId="9" applyFont="1" applyFill="1" applyBorder="1" applyAlignment="1">
      <alignment horizontal="center"/>
    </xf>
    <xf numFmtId="166" fontId="7" fillId="20" borderId="28" xfId="9" applyNumberFormat="1" applyFont="1" applyFill="1" applyBorder="1"/>
    <xf numFmtId="0" fontId="5" fillId="0" borderId="29" xfId="9" applyBorder="1" applyAlignment="1">
      <alignment vertical="center"/>
    </xf>
    <xf numFmtId="0" fontId="32" fillId="0" borderId="3" xfId="9" applyFont="1" applyBorder="1" applyAlignment="1">
      <alignment vertical="center"/>
    </xf>
    <xf numFmtId="0" fontId="33" fillId="0" borderId="0" xfId="3" applyFont="1" applyAlignment="1">
      <alignment vertical="center"/>
    </xf>
    <xf numFmtId="0" fontId="34" fillId="21" borderId="0" xfId="7" applyFont="1" applyFill="1" applyBorder="1" applyAlignment="1">
      <alignment vertical="center"/>
    </xf>
    <xf numFmtId="0" fontId="34" fillId="2" borderId="19" xfId="10" applyFont="1" applyFill="1" applyBorder="1" applyAlignment="1">
      <alignment vertical="center"/>
    </xf>
    <xf numFmtId="0" fontId="34" fillId="2" borderId="3" xfId="10" applyFont="1" applyFill="1" applyBorder="1" applyAlignment="1">
      <alignment vertical="center"/>
    </xf>
    <xf numFmtId="0" fontId="1" fillId="2" borderId="3" xfId="6" applyFill="1" applyBorder="1" applyAlignment="1">
      <alignment horizontal="center" vertical="center"/>
    </xf>
    <xf numFmtId="0" fontId="1" fillId="2" borderId="3" xfId="6" applyFill="1" applyBorder="1" applyAlignment="1">
      <alignment vertical="center"/>
    </xf>
    <xf numFmtId="0" fontId="12" fillId="2" borderId="3" xfId="6" applyFont="1" applyFill="1" applyBorder="1" applyAlignment="1">
      <alignment vertical="center"/>
    </xf>
    <xf numFmtId="0" fontId="12" fillId="2" borderId="5" xfId="6" applyFont="1" applyFill="1" applyBorder="1" applyAlignment="1">
      <alignment vertical="center"/>
    </xf>
    <xf numFmtId="0" fontId="12" fillId="8" borderId="3" xfId="4" applyFont="1" applyFill="1" applyBorder="1" applyAlignment="1">
      <alignment horizontal="left" vertical="center"/>
    </xf>
    <xf numFmtId="0" fontId="11" fillId="19" borderId="3" xfId="5" applyNumberFormat="1" applyFont="1" applyFill="1" applyAlignment="1">
      <alignment horizontal="left" vertical="center" wrapText="1"/>
    </xf>
    <xf numFmtId="0" fontId="11" fillId="2" borderId="19" xfId="5" applyNumberFormat="1" applyFont="1" applyFill="1" applyBorder="1" applyAlignment="1">
      <alignment vertical="center"/>
    </xf>
    <xf numFmtId="0" fontId="11" fillId="2" borderId="3" xfId="5" applyNumberFormat="1" applyFont="1" applyFill="1" applyAlignment="1">
      <alignment vertical="center"/>
    </xf>
    <xf numFmtId="0" fontId="12" fillId="2" borderId="1" xfId="6" applyFont="1" applyFill="1" applyBorder="1" applyAlignment="1">
      <alignment vertical="center"/>
    </xf>
    <xf numFmtId="0" fontId="12" fillId="2" borderId="19" xfId="6" applyFont="1" applyFill="1" applyBorder="1" applyAlignment="1">
      <alignment vertical="center"/>
    </xf>
    <xf numFmtId="0" fontId="11" fillId="19" borderId="3" xfId="5" applyNumberFormat="1" applyFont="1" applyFill="1" applyAlignment="1">
      <alignment horizontal="left" vertical="center"/>
    </xf>
    <xf numFmtId="0" fontId="12" fillId="2" borderId="29" xfId="6" applyFont="1" applyFill="1" applyBorder="1" applyAlignment="1">
      <alignment vertical="center"/>
    </xf>
    <xf numFmtId="0" fontId="18" fillId="2" borderId="29" xfId="4" applyFont="1" applyFill="1" applyBorder="1" applyAlignment="1">
      <alignment horizontal="left" vertical="center"/>
    </xf>
    <xf numFmtId="0" fontId="18" fillId="2" borderId="3" xfId="4" applyFont="1" applyFill="1" applyBorder="1" applyAlignment="1">
      <alignment horizontal="left" vertical="center"/>
    </xf>
    <xf numFmtId="0" fontId="18" fillId="2" borderId="3" xfId="6" applyFont="1" applyFill="1" applyBorder="1" applyAlignment="1">
      <alignment vertical="center"/>
    </xf>
    <xf numFmtId="0" fontId="18" fillId="2" borderId="3" xfId="4" applyFont="1" applyFill="1" applyBorder="1" applyAlignment="1">
      <alignment vertical="center"/>
    </xf>
    <xf numFmtId="0" fontId="18" fillId="2" borderId="5" xfId="4" applyFont="1" applyFill="1" applyBorder="1" applyAlignment="1">
      <alignment vertical="center"/>
    </xf>
    <xf numFmtId="0" fontId="18" fillId="2" borderId="0" xfId="4" applyFont="1" applyFill="1" applyBorder="1" applyAlignment="1">
      <alignment vertical="center"/>
    </xf>
    <xf numFmtId="0" fontId="18" fillId="2" borderId="0" xfId="4" applyFont="1" applyFill="1" applyBorder="1" applyAlignment="1">
      <alignment horizontal="left" vertical="center"/>
    </xf>
    <xf numFmtId="0" fontId="18" fillId="2" borderId="21" xfId="6" applyFont="1" applyFill="1" applyBorder="1" applyAlignment="1">
      <alignment vertical="center"/>
    </xf>
    <xf numFmtId="0" fontId="7" fillId="2" borderId="0" xfId="4" applyFont="1" applyFill="1" applyBorder="1" applyAlignment="1">
      <alignment horizontal="center" wrapText="1"/>
    </xf>
    <xf numFmtId="0" fontId="12" fillId="2" borderId="21" xfId="6" applyFont="1" applyFill="1" applyBorder="1" applyAlignment="1">
      <alignment vertical="center"/>
    </xf>
    <xf numFmtId="0" fontId="20" fillId="21" borderId="0" xfId="7" applyFont="1" applyFill="1" applyBorder="1" applyAlignment="1"/>
    <xf numFmtId="0" fontId="4" fillId="21" borderId="0" xfId="6" applyFont="1" applyFill="1" applyAlignment="1">
      <alignment vertical="center"/>
    </xf>
    <xf numFmtId="0" fontId="9" fillId="2" borderId="31" xfId="5" applyNumberFormat="1" applyFont="1" applyFill="1" applyBorder="1">
      <alignment horizontal="center" vertical="center"/>
    </xf>
    <xf numFmtId="0" fontId="7" fillId="2" borderId="31" xfId="3" applyFont="1" applyFill="1" applyBorder="1" applyAlignment="1">
      <alignment vertical="center"/>
    </xf>
    <xf numFmtId="0" fontId="9" fillId="8" borderId="3" xfId="8" applyFont="1" applyFill="1" applyBorder="1">
      <alignment horizontal="center" vertical="center"/>
    </xf>
    <xf numFmtId="0" fontId="9" fillId="8" borderId="3" xfId="8" applyFont="1" applyFill="1" applyBorder="1" applyAlignment="1">
      <alignment horizontal="center" vertical="center" wrapText="1"/>
    </xf>
    <xf numFmtId="0" fontId="9" fillId="8" borderId="3" xfId="8" applyFont="1" applyFill="1" applyBorder="1" applyAlignment="1">
      <alignment horizontal="center" vertical="center" wrapText="1"/>
    </xf>
    <xf numFmtId="0" fontId="33" fillId="0" borderId="0" xfId="3" applyFont="1" applyAlignment="1">
      <alignment horizontal="left" vertical="center"/>
    </xf>
    <xf numFmtId="0" fontId="9" fillId="19" borderId="3" xfId="4" applyFont="1" applyFill="1" applyBorder="1" applyAlignment="1">
      <alignment horizontal="left" vertical="center"/>
    </xf>
    <xf numFmtId="167" fontId="9" fillId="20" borderId="3" xfId="5" applyNumberFormat="1" applyFont="1" applyFill="1" applyAlignment="1">
      <alignment horizontal="left" vertical="center"/>
    </xf>
    <xf numFmtId="44" fontId="12" fillId="20" borderId="5" xfId="1" applyFont="1" applyFill="1" applyBorder="1" applyAlignment="1">
      <alignment horizontal="center" vertical="center"/>
    </xf>
    <xf numFmtId="165" fontId="12" fillId="20" borderId="5" xfId="5" applyNumberFormat="1" applyFont="1" applyFill="1" applyBorder="1">
      <alignment horizontal="center" vertical="center"/>
    </xf>
    <xf numFmtId="44" fontId="9" fillId="19" borderId="5" xfId="1" applyFont="1" applyFill="1" applyBorder="1" applyAlignment="1">
      <alignment horizontal="center" vertical="center"/>
    </xf>
    <xf numFmtId="0" fontId="7" fillId="20" borderId="5" xfId="5" applyNumberFormat="1" applyFont="1" applyFill="1" applyBorder="1">
      <alignment horizontal="center" vertical="center"/>
    </xf>
    <xf numFmtId="0" fontId="12" fillId="19" borderId="5" xfId="8" applyFont="1" applyFill="1" applyAlignment="1">
      <alignment horizontal="left" vertical="center" wrapText="1"/>
    </xf>
    <xf numFmtId="0" fontId="12" fillId="8" borderId="0" xfId="3" applyFont="1" applyFill="1" applyAlignment="1">
      <alignment vertical="center"/>
    </xf>
    <xf numFmtId="0" fontId="12" fillId="19" borderId="3" xfId="4" applyFont="1" applyFill="1" applyBorder="1">
      <alignment horizontal="left" vertical="center" indent="1"/>
    </xf>
    <xf numFmtId="1" fontId="12" fillId="20" borderId="3" xfId="5" applyNumberFormat="1" applyFont="1" applyFill="1" applyAlignment="1">
      <alignment horizontal="left" vertical="center" indent="1"/>
    </xf>
    <xf numFmtId="44" fontId="12" fillId="20" borderId="32" xfId="1" applyFont="1" applyFill="1" applyBorder="1" applyAlignment="1">
      <alignment horizontal="center" vertical="center"/>
    </xf>
    <xf numFmtId="165" fontId="12" fillId="20" borderId="32" xfId="5" applyNumberFormat="1" applyFont="1" applyFill="1" applyBorder="1">
      <alignment horizontal="center" vertical="center"/>
    </xf>
    <xf numFmtId="44" fontId="9" fillId="19" borderId="32" xfId="1" applyFont="1" applyFill="1" applyBorder="1" applyAlignment="1">
      <alignment horizontal="center" vertical="center"/>
    </xf>
    <xf numFmtId="0" fontId="7" fillId="20" borderId="32" xfId="5" applyNumberFormat="1" applyFont="1" applyFill="1" applyBorder="1">
      <alignment horizontal="center" vertical="center"/>
    </xf>
    <xf numFmtId="0" fontId="12" fillId="19" borderId="32" xfId="8" applyFont="1" applyFill="1" applyBorder="1" applyAlignment="1">
      <alignment horizontal="left" vertical="center" wrapText="1"/>
    </xf>
    <xf numFmtId="44" fontId="12" fillId="20" borderId="29" xfId="1" applyFont="1" applyFill="1" applyBorder="1" applyAlignment="1">
      <alignment horizontal="center" vertical="center"/>
    </xf>
    <xf numFmtId="165" fontId="12" fillId="20" borderId="29" xfId="5" applyNumberFormat="1" applyFont="1" applyFill="1" applyBorder="1">
      <alignment horizontal="center" vertical="center"/>
    </xf>
    <xf numFmtId="44" fontId="9" fillId="19" borderId="29" xfId="1" applyFont="1" applyFill="1" applyBorder="1" applyAlignment="1">
      <alignment horizontal="center" vertical="center"/>
    </xf>
    <xf numFmtId="0" fontId="7" fillId="20" borderId="29" xfId="5" applyNumberFormat="1" applyFont="1" applyFill="1" applyBorder="1">
      <alignment horizontal="center" vertical="center"/>
    </xf>
    <xf numFmtId="0" fontId="12" fillId="19" borderId="29" xfId="8" applyFont="1" applyFill="1" applyBorder="1" applyAlignment="1">
      <alignment horizontal="left" vertical="center" wrapText="1"/>
    </xf>
    <xf numFmtId="0" fontId="12" fillId="8" borderId="1" xfId="3" applyFont="1" applyFill="1" applyBorder="1" applyAlignment="1">
      <alignment vertical="center"/>
    </xf>
    <xf numFmtId="0" fontId="12" fillId="8" borderId="33" xfId="3" applyFont="1" applyFill="1" applyBorder="1" applyAlignment="1">
      <alignment vertical="center"/>
    </xf>
    <xf numFmtId="0" fontId="12" fillId="8" borderId="19" xfId="3" applyFont="1" applyFill="1" applyBorder="1" applyAlignment="1">
      <alignment horizontal="left" vertical="center"/>
    </xf>
    <xf numFmtId="0" fontId="12" fillId="20" borderId="5" xfId="5" applyNumberFormat="1" applyFont="1" applyFill="1" applyBorder="1">
      <alignment horizontal="center" vertical="center"/>
    </xf>
    <xf numFmtId="0" fontId="7" fillId="20" borderId="3" xfId="5" applyNumberFormat="1" applyFont="1" applyFill="1" applyAlignment="1">
      <alignment vertical="center"/>
    </xf>
    <xf numFmtId="0" fontId="12" fillId="20" borderId="32" xfId="5" applyNumberFormat="1" applyFont="1" applyFill="1" applyBorder="1">
      <alignment horizontal="center" vertical="center"/>
    </xf>
    <xf numFmtId="0" fontId="12" fillId="20" borderId="29" xfId="5" applyNumberFormat="1" applyFont="1" applyFill="1" applyBorder="1">
      <alignment horizontal="center" vertical="center"/>
    </xf>
    <xf numFmtId="44" fontId="12" fillId="20" borderId="34" xfId="1" applyFont="1" applyFill="1" applyBorder="1" applyAlignment="1">
      <alignment horizontal="center" vertical="center"/>
    </xf>
    <xf numFmtId="165" fontId="12" fillId="20" borderId="34" xfId="5" applyNumberFormat="1" applyFont="1" applyFill="1" applyBorder="1">
      <alignment horizontal="center" vertical="center"/>
    </xf>
    <xf numFmtId="44" fontId="9" fillId="19" borderId="34" xfId="1" applyFont="1" applyFill="1" applyBorder="1" applyAlignment="1">
      <alignment horizontal="center" vertical="center"/>
    </xf>
    <xf numFmtId="0" fontId="7" fillId="20" borderId="5" xfId="5" applyNumberFormat="1" applyFont="1" applyFill="1" applyBorder="1" applyAlignment="1">
      <alignment vertical="center"/>
    </xf>
    <xf numFmtId="0" fontId="7" fillId="20" borderId="34" xfId="5" applyNumberFormat="1" applyFont="1" applyFill="1" applyBorder="1">
      <alignment horizontal="center" vertical="center"/>
    </xf>
    <xf numFmtId="0" fontId="12" fillId="19" borderId="21" xfId="8" applyFont="1" applyFill="1" applyBorder="1" applyAlignment="1">
      <alignment horizontal="left" vertical="center" wrapText="1"/>
    </xf>
    <xf numFmtId="44" fontId="12" fillId="20" borderId="0" xfId="1" applyFont="1" applyFill="1" applyBorder="1" applyAlignment="1">
      <alignment horizontal="center" vertical="center"/>
    </xf>
    <xf numFmtId="165" fontId="12" fillId="20" borderId="0" xfId="5" applyNumberFormat="1" applyFont="1" applyFill="1" applyBorder="1">
      <alignment horizontal="center" vertical="center"/>
    </xf>
    <xf numFmtId="44" fontId="9" fillId="19" borderId="0" xfId="1" applyFont="1" applyFill="1" applyBorder="1" applyAlignment="1">
      <alignment horizontal="center" vertical="center"/>
    </xf>
    <xf numFmtId="0" fontId="7" fillId="20" borderId="32" xfId="5" applyNumberFormat="1" applyFont="1" applyFill="1" applyBorder="1" applyAlignment="1">
      <alignment vertical="center"/>
    </xf>
    <xf numFmtId="0" fontId="7" fillId="20" borderId="0" xfId="5" applyNumberFormat="1" applyFont="1" applyFill="1" applyBorder="1">
      <alignment horizontal="center" vertical="center"/>
    </xf>
    <xf numFmtId="0" fontId="12" fillId="19" borderId="35" xfId="8" applyFont="1" applyFill="1" applyBorder="1" applyAlignment="1">
      <alignment horizontal="left" vertical="center" wrapText="1"/>
    </xf>
    <xf numFmtId="0" fontId="7" fillId="20" borderId="29" xfId="5" applyNumberFormat="1" applyFont="1" applyFill="1" applyBorder="1" applyAlignment="1">
      <alignment vertical="center"/>
    </xf>
    <xf numFmtId="44" fontId="12" fillId="20" borderId="31" xfId="1" applyFont="1" applyFill="1" applyBorder="1" applyAlignment="1">
      <alignment horizontal="center" vertical="center"/>
    </xf>
    <xf numFmtId="0" fontId="7" fillId="20" borderId="31" xfId="5" applyNumberFormat="1" applyFont="1" applyFill="1" applyBorder="1">
      <alignment horizontal="center" vertical="center"/>
    </xf>
    <xf numFmtId="44" fontId="12" fillId="20" borderId="31" xfId="1" applyFont="1" applyFill="1" applyBorder="1" applyAlignment="1">
      <alignment horizontal="center" vertical="center"/>
    </xf>
    <xf numFmtId="165" fontId="12" fillId="20" borderId="31" xfId="5" applyNumberFormat="1" applyFont="1" applyFill="1" applyBorder="1">
      <alignment horizontal="center" vertical="center"/>
    </xf>
    <xf numFmtId="44" fontId="9" fillId="19" borderId="31" xfId="1" applyFont="1" applyFill="1" applyBorder="1" applyAlignment="1">
      <alignment horizontal="center" vertical="center"/>
    </xf>
    <xf numFmtId="0" fontId="7" fillId="20" borderId="31" xfId="5" applyNumberFormat="1" applyFont="1" applyFill="1" applyBorder="1">
      <alignment horizontal="center" vertical="center"/>
    </xf>
    <xf numFmtId="0" fontId="12" fillId="19" borderId="36" xfId="8" applyFont="1" applyFill="1" applyBorder="1" applyAlignment="1">
      <alignment horizontal="left" vertical="center" wrapText="1"/>
    </xf>
    <xf numFmtId="9" fontId="12" fillId="2" borderId="0" xfId="2" applyFont="1" applyFill="1" applyBorder="1" applyAlignment="1">
      <alignment vertical="center"/>
    </xf>
    <xf numFmtId="0" fontId="12" fillId="0" borderId="0" xfId="3" applyFont="1" applyAlignment="1">
      <alignment vertical="center"/>
    </xf>
    <xf numFmtId="0" fontId="38" fillId="0" borderId="0" xfId="3" applyFont="1" applyAlignment="1">
      <alignment vertical="center"/>
    </xf>
    <xf numFmtId="0" fontId="19" fillId="0" borderId="0" xfId="3" applyFont="1" applyAlignment="1">
      <alignment horizontal="left" vertical="center"/>
    </xf>
    <xf numFmtId="0" fontId="39" fillId="2" borderId="0" xfId="11" applyFont="1" applyFill="1" applyAlignment="1">
      <alignment horizontal="left" vertical="center"/>
    </xf>
    <xf numFmtId="0" fontId="38" fillId="8" borderId="0" xfId="3" applyFont="1" applyFill="1" applyAlignment="1">
      <alignment vertical="center"/>
    </xf>
    <xf numFmtId="0" fontId="12" fillId="19" borderId="29" xfId="4" applyFont="1" applyFill="1" applyBorder="1" applyAlignment="1">
      <alignment horizontal="left" vertical="center"/>
    </xf>
    <xf numFmtId="167" fontId="9" fillId="20" borderId="29" xfId="5" applyNumberFormat="1" applyFont="1" applyFill="1" applyBorder="1" applyAlignment="1">
      <alignment horizontal="left" vertical="center"/>
    </xf>
    <xf numFmtId="44" fontId="12" fillId="20" borderId="3" xfId="1" applyFont="1" applyFill="1" applyBorder="1" applyAlignment="1">
      <alignment horizontal="center" vertical="center"/>
    </xf>
    <xf numFmtId="0" fontId="12" fillId="20" borderId="3" xfId="5" applyNumberFormat="1" applyFont="1" applyFill="1">
      <alignment horizontal="center" vertical="center"/>
    </xf>
    <xf numFmtId="44" fontId="9" fillId="19" borderId="3" xfId="1" applyFont="1" applyFill="1" applyBorder="1" applyAlignment="1">
      <alignment horizontal="center" vertical="center"/>
    </xf>
    <xf numFmtId="0" fontId="7" fillId="20" borderId="3" xfId="5" applyNumberFormat="1" applyFont="1" applyFill="1">
      <alignment horizontal="center" vertical="center"/>
    </xf>
    <xf numFmtId="0" fontId="12" fillId="19" borderId="3" xfId="8" applyFont="1" applyFill="1" applyBorder="1" applyAlignment="1">
      <alignment horizontal="left" vertical="center" wrapText="1"/>
    </xf>
    <xf numFmtId="0" fontId="12" fillId="2" borderId="29" xfId="4" applyFont="1" applyFill="1" applyBorder="1" applyAlignment="1">
      <alignment horizontal="left" vertical="center"/>
    </xf>
    <xf numFmtId="167" fontId="9" fillId="2" borderId="20" xfId="5" applyNumberFormat="1" applyFont="1" applyFill="1" applyBorder="1" applyAlignment="1">
      <alignment horizontal="left" vertical="center"/>
    </xf>
    <xf numFmtId="168" fontId="12" fillId="2" borderId="0" xfId="5" applyNumberFormat="1" applyFont="1" applyFill="1" applyBorder="1">
      <alignment horizontal="center" vertical="center"/>
    </xf>
    <xf numFmtId="0" fontId="12" fillId="2" borderId="0" xfId="5" applyNumberFormat="1" applyFont="1" applyFill="1" applyBorder="1">
      <alignment horizontal="center" vertical="center"/>
    </xf>
    <xf numFmtId="168" fontId="12" fillId="2" borderId="0" xfId="8" applyNumberFormat="1" applyFont="1" applyFill="1" applyBorder="1">
      <alignment horizontal="center" vertical="center"/>
    </xf>
    <xf numFmtId="0" fontId="12" fillId="2" borderId="0" xfId="8" applyFont="1" applyFill="1" applyBorder="1" applyAlignment="1">
      <alignment horizontal="left" vertical="center" wrapText="1"/>
    </xf>
    <xf numFmtId="0" fontId="40" fillId="0" borderId="0" xfId="3" applyFont="1" applyAlignment="1">
      <alignment horizontal="left" vertical="center"/>
    </xf>
    <xf numFmtId="0" fontId="9" fillId="19" borderId="29" xfId="4" applyFont="1" applyFill="1" applyBorder="1" applyAlignment="1">
      <alignment horizontal="left" vertical="center"/>
    </xf>
    <xf numFmtId="0" fontId="9" fillId="19" borderId="33" xfId="4" applyFont="1" applyFill="1" applyBorder="1" applyAlignment="1">
      <alignment vertical="center"/>
    </xf>
    <xf numFmtId="0" fontId="12" fillId="19" borderId="29" xfId="8" applyFont="1" applyFill="1" applyBorder="1" applyAlignment="1">
      <alignment horizontal="left" vertical="center" wrapText="1"/>
    </xf>
    <xf numFmtId="0" fontId="12" fillId="19" borderId="29" xfId="4" applyFont="1" applyFill="1" applyBorder="1">
      <alignment horizontal="left" vertical="center" indent="1"/>
    </xf>
    <xf numFmtId="0" fontId="12" fillId="19" borderId="5" xfId="8" applyFont="1" applyFill="1" applyAlignment="1">
      <alignment horizontal="center" vertical="center" wrapText="1"/>
    </xf>
    <xf numFmtId="0" fontId="12" fillId="19" borderId="32" xfId="8" applyFont="1" applyFill="1" applyBorder="1" applyAlignment="1">
      <alignment horizontal="center" vertical="center" wrapText="1"/>
    </xf>
    <xf numFmtId="0" fontId="12" fillId="19" borderId="29" xfId="8" applyFont="1" applyFill="1" applyBorder="1" applyAlignment="1">
      <alignment horizontal="center" vertical="center" wrapText="1"/>
    </xf>
    <xf numFmtId="0" fontId="1" fillId="2" borderId="5" xfId="6" applyFill="1" applyBorder="1" applyAlignment="1">
      <alignment vertical="center"/>
    </xf>
    <xf numFmtId="0" fontId="1" fillId="2" borderId="32" xfId="6" applyFill="1" applyBorder="1" applyAlignment="1">
      <alignment vertical="center"/>
    </xf>
    <xf numFmtId="0" fontId="41" fillId="2" borderId="32" xfId="6" applyFont="1" applyFill="1" applyBorder="1" applyAlignment="1">
      <alignment horizontal="center" vertical="center"/>
    </xf>
    <xf numFmtId="0" fontId="39" fillId="2" borderId="3" xfId="11" applyFont="1" applyFill="1" applyBorder="1" applyAlignment="1">
      <alignment horizontal="left" vertical="center"/>
    </xf>
    <xf numFmtId="0" fontId="12" fillId="19" borderId="3" xfId="8" applyFont="1" applyFill="1" applyBorder="1" applyAlignment="1">
      <alignment horizontal="center" vertical="center" wrapText="1"/>
    </xf>
    <xf numFmtId="0" fontId="12" fillId="0" borderId="29" xfId="4" applyFont="1" applyFill="1" applyBorder="1" applyAlignment="1">
      <alignment horizontal="left" vertical="center"/>
    </xf>
    <xf numFmtId="167" fontId="9" fillId="0" borderId="29" xfId="5" applyNumberFormat="1" applyFont="1" applyFill="1" applyBorder="1" applyAlignment="1">
      <alignment horizontal="left" vertical="center"/>
    </xf>
    <xf numFmtId="168" fontId="12" fillId="0" borderId="29" xfId="5" applyNumberFormat="1" applyFont="1" applyFill="1" applyBorder="1">
      <alignment horizontal="center" vertical="center"/>
    </xf>
    <xf numFmtId="0" fontId="12" fillId="0" borderId="29" xfId="5" applyNumberFormat="1" applyFont="1" applyFill="1" applyBorder="1">
      <alignment horizontal="center" vertical="center"/>
    </xf>
    <xf numFmtId="168" fontId="12" fillId="0" borderId="29" xfId="8" applyNumberFormat="1" applyFont="1" applyFill="1" applyBorder="1">
      <alignment horizontal="center" vertical="center"/>
    </xf>
    <xf numFmtId="0" fontId="9" fillId="0" borderId="29" xfId="5" applyNumberFormat="1" applyFont="1" applyFill="1" applyBorder="1">
      <alignment horizontal="center" vertical="center"/>
    </xf>
    <xf numFmtId="0" fontId="12" fillId="0" borderId="29" xfId="8" applyFont="1" applyFill="1" applyBorder="1" applyAlignment="1">
      <alignment horizontal="left" vertical="center" wrapText="1"/>
    </xf>
    <xf numFmtId="0" fontId="39" fillId="2" borderId="21" xfId="11" applyFont="1" applyFill="1" applyBorder="1" applyAlignment="1">
      <alignment horizontal="left" vertical="center"/>
    </xf>
    <xf numFmtId="0" fontId="39" fillId="2" borderId="5" xfId="11" applyFont="1" applyFill="1" applyBorder="1" applyAlignment="1">
      <alignment horizontal="left" vertical="center"/>
    </xf>
    <xf numFmtId="0" fontId="1" fillId="2" borderId="29" xfId="6" applyFill="1" applyBorder="1" applyAlignment="1">
      <alignment vertical="center"/>
    </xf>
    <xf numFmtId="0" fontId="1" fillId="2" borderId="20" xfId="6" applyFill="1" applyBorder="1" applyAlignment="1">
      <alignment vertical="center"/>
    </xf>
    <xf numFmtId="0" fontId="41" fillId="2" borderId="0" xfId="6" applyFont="1" applyFill="1" applyAlignment="1">
      <alignment horizontal="center" vertical="center"/>
    </xf>
    <xf numFmtId="0" fontId="12" fillId="19" borderId="19" xfId="8" applyFont="1" applyFill="1" applyBorder="1" applyAlignment="1">
      <alignment horizontal="left" vertical="center" wrapText="1"/>
    </xf>
    <xf numFmtId="1" fontId="9" fillId="2" borderId="29" xfId="5" applyNumberFormat="1" applyFont="1" applyFill="1" applyBorder="1" applyAlignment="1">
      <alignment horizontal="left" vertical="center"/>
    </xf>
    <xf numFmtId="168" fontId="9" fillId="2" borderId="29" xfId="5" applyNumberFormat="1" applyFont="1" applyFill="1" applyBorder="1">
      <alignment horizontal="center" vertical="center"/>
    </xf>
    <xf numFmtId="0" fontId="9" fillId="2" borderId="29" xfId="5" applyNumberFormat="1" applyFont="1" applyFill="1" applyBorder="1">
      <alignment horizontal="center" vertical="center"/>
    </xf>
    <xf numFmtId="168" fontId="12" fillId="2" borderId="29" xfId="8" applyNumberFormat="1" applyFont="1" applyFill="1" applyBorder="1">
      <alignment horizontal="center" vertical="center"/>
    </xf>
    <xf numFmtId="0" fontId="42" fillId="0" borderId="0" xfId="3" applyFont="1" applyAlignment="1">
      <alignment vertical="center"/>
    </xf>
    <xf numFmtId="0" fontId="3" fillId="2" borderId="3" xfId="12" applyFont="1" applyFill="1" applyBorder="1" applyAlignment="1">
      <alignment horizontal="left" vertical="center"/>
    </xf>
    <xf numFmtId="0" fontId="43" fillId="2" borderId="3" xfId="6" applyFont="1" applyFill="1" applyBorder="1" applyAlignment="1">
      <alignment vertical="center"/>
    </xf>
    <xf numFmtId="0" fontId="44" fillId="0" borderId="0" xfId="3" applyFont="1" applyAlignment="1">
      <alignment vertical="center"/>
    </xf>
    <xf numFmtId="164" fontId="45" fillId="2" borderId="0" xfId="3" applyNumberFormat="1" applyFont="1" applyFill="1" applyAlignment="1">
      <alignment horizontal="left" vertical="center"/>
    </xf>
    <xf numFmtId="0" fontId="18" fillId="2" borderId="20" xfId="4" applyFont="1" applyFill="1" applyBorder="1" applyAlignment="1">
      <alignment horizontal="left" vertical="center"/>
    </xf>
    <xf numFmtId="0" fontId="18" fillId="2" borderId="31" xfId="4" applyFont="1" applyFill="1" applyBorder="1" applyAlignment="1">
      <alignment horizontal="left" vertical="center"/>
    </xf>
    <xf numFmtId="0" fontId="18" fillId="2" borderId="36" xfId="4" applyFont="1" applyFill="1" applyBorder="1" applyAlignment="1">
      <alignment horizontal="left" vertical="center"/>
    </xf>
    <xf numFmtId="0" fontId="18" fillId="2" borderId="1" xfId="4" applyFont="1" applyFill="1" applyAlignment="1">
      <alignment horizontal="left" vertical="center"/>
    </xf>
    <xf numFmtId="0" fontId="18" fillId="2" borderId="33" xfId="4" applyFont="1" applyFill="1" applyBorder="1" applyAlignment="1">
      <alignment horizontal="left" vertical="center"/>
    </xf>
    <xf numFmtId="0" fontId="18" fillId="2" borderId="19" xfId="4" applyFont="1" applyFill="1" applyBorder="1" applyAlignment="1">
      <alignment horizontal="left" vertical="center"/>
    </xf>
    <xf numFmtId="0" fontId="18" fillId="2" borderId="30" xfId="4" applyFont="1" applyFill="1" applyBorder="1" applyAlignment="1">
      <alignment horizontal="left" vertical="center"/>
    </xf>
    <xf numFmtId="0" fontId="18" fillId="2" borderId="34" xfId="4" applyFont="1" applyFill="1" applyBorder="1" applyAlignment="1">
      <alignment horizontal="left" vertical="center"/>
    </xf>
    <xf numFmtId="0" fontId="18" fillId="2" borderId="21" xfId="4" applyFont="1" applyFill="1" applyBorder="1" applyAlignment="1">
      <alignment horizontal="left" vertical="center"/>
    </xf>
    <xf numFmtId="0" fontId="37" fillId="8" borderId="3" xfId="8" applyFont="1" applyFill="1" applyBorder="1" applyAlignment="1">
      <alignment horizontal="center" vertical="center" wrapText="1"/>
    </xf>
    <xf numFmtId="1" fontId="12" fillId="20" borderId="3" xfId="5" applyNumberFormat="1" applyFont="1" applyFill="1" applyAlignment="1">
      <alignment horizontal="left" vertical="center" wrapText="1" indent="1"/>
    </xf>
    <xf numFmtId="165" fontId="12" fillId="20" borderId="34" xfId="5" applyNumberFormat="1" applyFont="1" applyFill="1" applyBorder="1" applyAlignment="1">
      <alignment horizontal="center" vertical="center" wrapText="1"/>
    </xf>
    <xf numFmtId="165" fontId="12" fillId="20" borderId="0" xfId="5" applyNumberFormat="1" applyFont="1" applyFill="1" applyBorder="1" applyAlignment="1">
      <alignment horizontal="center" vertical="center" wrapText="1"/>
    </xf>
    <xf numFmtId="165" fontId="12" fillId="20" borderId="31" xfId="5" applyNumberFormat="1" applyFont="1" applyFill="1" applyBorder="1" applyAlignment="1">
      <alignment horizontal="center" vertical="center" wrapText="1"/>
    </xf>
    <xf numFmtId="0" fontId="12" fillId="19" borderId="3" xfId="4" applyFont="1" applyFill="1" applyBorder="1" applyAlignment="1">
      <alignment horizontal="left" vertical="center" wrapText="1" indent="1"/>
    </xf>
    <xf numFmtId="0" fontId="12" fillId="19" borderId="3" xfId="4" applyFont="1" applyFill="1" applyBorder="1" applyAlignment="1">
      <alignment horizontal="left" vertical="center"/>
    </xf>
    <xf numFmtId="0" fontId="12" fillId="19" borderId="3" xfId="4" applyFont="1" applyFill="1" applyBorder="1" applyAlignment="1">
      <alignment horizontal="left" vertical="center" wrapText="1"/>
    </xf>
    <xf numFmtId="0" fontId="46" fillId="2" borderId="0" xfId="3" applyFont="1" applyFill="1" applyAlignment="1">
      <alignment vertical="center"/>
    </xf>
    <xf numFmtId="0" fontId="7" fillId="8" borderId="0" xfId="3" applyFont="1" applyFill="1" applyAlignment="1">
      <alignment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34" fillId="21" borderId="0" xfId="3" applyFont="1" applyFill="1" applyAlignment="1">
      <alignment horizontal="center" vertical="center"/>
    </xf>
    <xf numFmtId="0" fontId="49" fillId="2" borderId="0" xfId="3" applyFont="1" applyFill="1" applyAlignment="1">
      <alignment horizontal="center" vertical="center"/>
    </xf>
    <xf numFmtId="0" fontId="7" fillId="2" borderId="0" xfId="3" applyFont="1" applyFill="1" applyAlignment="1">
      <alignment horizontal="center" vertical="center"/>
    </xf>
    <xf numFmtId="169" fontId="7" fillId="0" borderId="0" xfId="3" applyNumberFormat="1" applyFont="1" applyAlignment="1">
      <alignment vertical="center"/>
    </xf>
    <xf numFmtId="0" fontId="50" fillId="19" borderId="14" xfId="3" applyFont="1" applyFill="1" applyBorder="1" applyAlignment="1">
      <alignment horizontal="center" vertical="center"/>
    </xf>
    <xf numFmtId="0" fontId="50" fillId="19" borderId="37" xfId="3" applyFont="1" applyFill="1" applyBorder="1" applyAlignment="1">
      <alignment horizontal="center" vertical="center"/>
    </xf>
    <xf numFmtId="0" fontId="50" fillId="19" borderId="38" xfId="3" applyFont="1" applyFill="1" applyBorder="1" applyAlignment="1">
      <alignment horizontal="center" vertical="center"/>
    </xf>
    <xf numFmtId="0" fontId="26" fillId="2" borderId="0" xfId="3" applyFont="1" applyFill="1" applyAlignment="1">
      <alignment vertical="center"/>
    </xf>
    <xf numFmtId="44" fontId="50" fillId="19" borderId="14" xfId="3" applyNumberFormat="1" applyFont="1" applyFill="1" applyBorder="1" applyAlignment="1">
      <alignment horizontal="center" vertical="center"/>
    </xf>
    <xf numFmtId="170" fontId="26" fillId="2" borderId="0" xfId="3" applyNumberFormat="1" applyFont="1" applyFill="1" applyAlignment="1">
      <alignment vertical="top"/>
    </xf>
    <xf numFmtId="8" fontId="50" fillId="2" borderId="0" xfId="3" applyNumberFormat="1" applyFont="1" applyFill="1" applyAlignment="1">
      <alignment horizontal="right" vertical="top"/>
    </xf>
    <xf numFmtId="44" fontId="50" fillId="2" borderId="0" xfId="3" applyNumberFormat="1" applyFont="1" applyFill="1" applyAlignment="1">
      <alignment horizontal="left" vertical="top"/>
    </xf>
    <xf numFmtId="9" fontId="51" fillId="2" borderId="0" xfId="3" applyNumberFormat="1" applyFont="1" applyFill="1" applyAlignment="1">
      <alignment vertical="center"/>
    </xf>
    <xf numFmtId="0" fontId="52" fillId="19" borderId="14" xfId="3" applyFont="1" applyFill="1" applyBorder="1" applyAlignment="1">
      <alignment horizontal="center" vertical="center" wrapText="1"/>
    </xf>
    <xf numFmtId="0" fontId="52" fillId="19" borderId="37" xfId="3" applyFont="1" applyFill="1" applyBorder="1" applyAlignment="1">
      <alignment horizontal="center" vertical="center"/>
    </xf>
    <xf numFmtId="0" fontId="52" fillId="19" borderId="38" xfId="3" applyFont="1" applyFill="1" applyBorder="1" applyAlignment="1">
      <alignment horizontal="center" vertical="center"/>
    </xf>
    <xf numFmtId="0" fontId="50" fillId="2" borderId="0" xfId="3" applyFont="1" applyFill="1" applyAlignment="1">
      <alignment vertical="center"/>
    </xf>
    <xf numFmtId="0" fontId="48" fillId="2" borderId="0" xfId="3" applyFont="1" applyFill="1" applyAlignment="1">
      <alignment horizontal="center" vertical="top"/>
    </xf>
    <xf numFmtId="0" fontId="26" fillId="2" borderId="0" xfId="3" applyFont="1" applyFill="1" applyAlignment="1">
      <alignment vertical="top"/>
    </xf>
    <xf numFmtId="0" fontId="7" fillId="2" borderId="0" xfId="3" applyFont="1" applyFill="1" applyAlignment="1">
      <alignment vertical="top"/>
    </xf>
    <xf numFmtId="0" fontId="7" fillId="8" borderId="0" xfId="3" applyFont="1" applyFill="1" applyAlignment="1">
      <alignment vertical="top"/>
    </xf>
    <xf numFmtId="0" fontId="7" fillId="0" borderId="0" xfId="3" applyFont="1" applyAlignment="1">
      <alignment vertical="top"/>
    </xf>
    <xf numFmtId="49" fontId="51" fillId="0" borderId="0" xfId="3" applyNumberFormat="1" applyFont="1" applyAlignment="1">
      <alignment vertical="top"/>
    </xf>
    <xf numFmtId="2" fontId="50" fillId="19" borderId="14" xfId="3" applyNumberFormat="1" applyFont="1" applyFill="1" applyBorder="1" applyAlignment="1">
      <alignment horizontal="center" vertical="center"/>
    </xf>
    <xf numFmtId="0" fontId="53" fillId="19" borderId="14" xfId="3" applyFont="1" applyFill="1" applyBorder="1" applyAlignment="1">
      <alignment horizontal="center" vertical="center" wrapText="1"/>
    </xf>
    <xf numFmtId="0" fontId="53" fillId="19" borderId="37" xfId="3" applyFont="1" applyFill="1" applyBorder="1" applyAlignment="1">
      <alignment horizontal="center" vertical="center" wrapText="1"/>
    </xf>
    <xf numFmtId="0" fontId="53" fillId="19" borderId="38" xfId="3" applyFont="1" applyFill="1" applyBorder="1" applyAlignment="1">
      <alignment horizontal="center" vertical="center" wrapText="1"/>
    </xf>
    <xf numFmtId="9" fontId="51" fillId="2" borderId="0" xfId="3" applyNumberFormat="1" applyFont="1" applyFill="1" applyAlignment="1">
      <alignment vertical="top"/>
    </xf>
    <xf numFmtId="0" fontId="49" fillId="2" borderId="0" xfId="3" applyFont="1" applyFill="1" applyAlignment="1">
      <alignment vertical="center"/>
    </xf>
    <xf numFmtId="0" fontId="54" fillId="2" borderId="0" xfId="3" applyFont="1" applyFill="1" applyAlignment="1">
      <alignment horizontal="left" vertical="center"/>
    </xf>
    <xf numFmtId="0" fontId="55" fillId="2" borderId="0" xfId="3" applyFont="1" applyFill="1" applyAlignment="1">
      <alignment vertical="center"/>
    </xf>
    <xf numFmtId="0" fontId="55" fillId="2" borderId="0" xfId="3" applyFont="1" applyFill="1" applyAlignment="1">
      <alignment horizontal="left" vertical="center" wrapText="1"/>
    </xf>
    <xf numFmtId="0" fontId="49" fillId="2" borderId="39" xfId="3" applyFont="1" applyFill="1" applyBorder="1" applyAlignment="1">
      <alignment horizontal="center" vertical="center"/>
    </xf>
    <xf numFmtId="0" fontId="55" fillId="2" borderId="39" xfId="3" applyFont="1" applyFill="1" applyBorder="1" applyAlignment="1">
      <alignment horizontal="left" vertical="center"/>
    </xf>
    <xf numFmtId="0" fontId="7" fillId="2" borderId="39" xfId="3" applyFont="1" applyFill="1" applyBorder="1" applyAlignment="1">
      <alignment vertical="center"/>
    </xf>
    <xf numFmtId="0" fontId="7" fillId="2" borderId="39" xfId="3" applyFont="1" applyFill="1" applyBorder="1" applyAlignment="1">
      <alignment horizontal="left" vertical="center"/>
    </xf>
    <xf numFmtId="0" fontId="56" fillId="2" borderId="39" xfId="3" applyFont="1" applyFill="1" applyBorder="1" applyAlignment="1">
      <alignment horizontal="left" vertical="center"/>
    </xf>
    <xf numFmtId="0" fontId="56" fillId="2" borderId="39" xfId="3" applyFont="1" applyFill="1" applyBorder="1" applyAlignment="1">
      <alignment vertical="center"/>
    </xf>
    <xf numFmtId="0" fontId="7" fillId="0" borderId="39" xfId="3" applyFont="1" applyBorder="1" applyAlignment="1">
      <alignment vertical="center"/>
    </xf>
    <xf numFmtId="0" fontId="56" fillId="2" borderId="39" xfId="3" applyFont="1" applyFill="1" applyBorder="1" applyAlignment="1">
      <alignment horizontal="right" vertical="center"/>
    </xf>
    <xf numFmtId="14" fontId="56" fillId="2" borderId="39" xfId="3" applyNumberFormat="1" applyFont="1" applyFill="1" applyBorder="1" applyAlignment="1">
      <alignment horizontal="left" vertical="center"/>
    </xf>
    <xf numFmtId="0" fontId="57" fillId="0" borderId="0" xfId="3" applyFont="1" applyAlignment="1">
      <alignment vertical="center"/>
    </xf>
    <xf numFmtId="0" fontId="58" fillId="21" borderId="0" xfId="3" applyFont="1" applyFill="1" applyAlignment="1">
      <alignment vertical="center"/>
    </xf>
    <xf numFmtId="0" fontId="59" fillId="21" borderId="0" xfId="3" applyFont="1" applyFill="1" applyAlignment="1">
      <alignment vertical="center"/>
    </xf>
    <xf numFmtId="0" fontId="58" fillId="21" borderId="0" xfId="3" applyFont="1" applyFill="1" applyAlignment="1">
      <alignment horizontal="left" vertical="center"/>
    </xf>
    <xf numFmtId="0" fontId="59" fillId="21" borderId="0" xfId="3" applyFont="1" applyFill="1" applyAlignment="1">
      <alignment horizontal="left" vertical="center"/>
    </xf>
    <xf numFmtId="0" fontId="56" fillId="2" borderId="0" xfId="3" applyFont="1" applyFill="1" applyAlignment="1">
      <alignment vertical="center"/>
    </xf>
    <xf numFmtId="49" fontId="58" fillId="21" borderId="0" xfId="13" applyNumberFormat="1" applyFont="1" applyFill="1" applyBorder="1" applyAlignment="1">
      <alignment vertical="center"/>
    </xf>
    <xf numFmtId="0" fontId="57" fillId="2" borderId="0" xfId="3" applyFont="1" applyFill="1" applyAlignment="1">
      <alignment vertical="center"/>
    </xf>
    <xf numFmtId="0" fontId="59" fillId="21" borderId="0" xfId="3" applyFont="1" applyFill="1" applyAlignment="1">
      <alignment horizontal="center" vertical="center"/>
    </xf>
    <xf numFmtId="0" fontId="60" fillId="2" borderId="0" xfId="3" applyFont="1" applyFill="1" applyAlignment="1">
      <alignment horizontal="right" vertical="center" wrapText="1"/>
    </xf>
    <xf numFmtId="164" fontId="7" fillId="2" borderId="0" xfId="13" applyNumberFormat="1" applyFont="1" applyFill="1" applyBorder="1" applyAlignment="1">
      <alignment horizontal="left" vertical="center"/>
    </xf>
    <xf numFmtId="0" fontId="61" fillId="2" borderId="0" xfId="3" applyFont="1" applyFill="1" applyAlignment="1">
      <alignment vertical="center"/>
    </xf>
    <xf numFmtId="0" fontId="7" fillId="2" borderId="0" xfId="3" applyFont="1" applyFill="1" applyAlignment="1">
      <alignment horizontal="right" vertical="center"/>
    </xf>
    <xf numFmtId="0" fontId="62" fillId="2" borderId="0" xfId="3" applyFont="1" applyFill="1" applyAlignment="1">
      <alignment horizontal="center" vertical="center"/>
    </xf>
    <xf numFmtId="0" fontId="46" fillId="0" borderId="0" xfId="3" applyFont="1" applyAlignment="1">
      <alignment vertical="center"/>
    </xf>
    <xf numFmtId="0" fontId="55" fillId="0" borderId="0" xfId="3" applyFont="1" applyAlignment="1">
      <alignment vertical="center"/>
    </xf>
    <xf numFmtId="0" fontId="26" fillId="0" borderId="0" xfId="4" applyFont="1" applyFill="1" applyBorder="1" applyAlignment="1">
      <alignment horizontal="center" vertical="center" wrapText="1"/>
    </xf>
    <xf numFmtId="0" fontId="63" fillId="0" borderId="0" xfId="5" applyNumberFormat="1" applyFont="1" applyFill="1" applyBorder="1">
      <alignment horizontal="center" vertical="center"/>
    </xf>
    <xf numFmtId="10" fontId="1" fillId="0" borderId="0" xfId="13" applyNumberFormat="1" applyFont="1" applyBorder="1" applyAlignment="1">
      <alignment vertical="center"/>
    </xf>
    <xf numFmtId="164" fontId="60" fillId="2" borderId="0" xfId="3" applyNumberFormat="1" applyFont="1" applyFill="1" applyAlignment="1">
      <alignment horizontal="left" vertical="center"/>
    </xf>
    <xf numFmtId="0" fontId="45" fillId="19" borderId="14" xfId="3" applyFont="1" applyFill="1" applyBorder="1" applyAlignment="1">
      <alignment horizontal="center" vertical="center"/>
    </xf>
    <xf numFmtId="0" fontId="45" fillId="19" borderId="37" xfId="3" applyFont="1" applyFill="1" applyBorder="1" applyAlignment="1">
      <alignment horizontal="center" vertical="center"/>
    </xf>
    <xf numFmtId="0" fontId="45" fillId="19" borderId="38" xfId="3" applyFont="1" applyFill="1" applyBorder="1" applyAlignment="1">
      <alignment horizontal="center" vertical="center"/>
    </xf>
    <xf numFmtId="171" fontId="26" fillId="2" borderId="0" xfId="3" applyNumberFormat="1" applyFont="1" applyFill="1" applyAlignment="1">
      <alignment vertical="top"/>
    </xf>
    <xf numFmtId="172" fontId="50" fillId="2" borderId="0" xfId="3" applyNumberFormat="1" applyFont="1" applyFill="1" applyAlignment="1">
      <alignment horizontal="right" vertical="top"/>
    </xf>
    <xf numFmtId="0" fontId="37" fillId="19" borderId="14" xfId="3" applyFont="1" applyFill="1" applyBorder="1" applyAlignment="1">
      <alignment horizontal="center" vertical="center"/>
    </xf>
    <xf numFmtId="0" fontId="37" fillId="19" borderId="37" xfId="3" applyFont="1" applyFill="1" applyBorder="1" applyAlignment="1">
      <alignment horizontal="center" vertical="center"/>
    </xf>
    <xf numFmtId="0" fontId="37" fillId="19" borderId="38" xfId="3" applyFont="1" applyFill="1" applyBorder="1" applyAlignment="1">
      <alignment horizontal="center" vertical="center"/>
    </xf>
    <xf numFmtId="172" fontId="9" fillId="2" borderId="0" xfId="3" applyNumberFormat="1" applyFont="1" applyFill="1" applyAlignment="1">
      <alignment horizontal="right" vertical="top"/>
    </xf>
    <xf numFmtId="0" fontId="9" fillId="19" borderId="14" xfId="3" applyFont="1" applyFill="1" applyBorder="1" applyAlignment="1">
      <alignment horizontal="center" vertical="center" wrapText="1"/>
    </xf>
    <xf numFmtId="0" fontId="9" fillId="19" borderId="37" xfId="3" applyFont="1" applyFill="1" applyBorder="1" applyAlignment="1">
      <alignment horizontal="center" vertical="center" wrapText="1"/>
    </xf>
    <xf numFmtId="0" fontId="9" fillId="19" borderId="38" xfId="3" applyFont="1" applyFill="1" applyBorder="1" applyAlignment="1">
      <alignment horizontal="center" vertical="center" wrapText="1"/>
    </xf>
  </cellXfs>
  <cellStyles count="14">
    <cellStyle name="200, 16, 46 - HONDA Red" xfId="7" xr:uid="{D87F3284-2B17-4336-8B06-015B6DB0FFF1}"/>
    <cellStyle name="Currency" xfId="1" builtinId="4"/>
    <cellStyle name="Normal" xfId="0" builtinId="0"/>
    <cellStyle name="Normal 100" xfId="3" xr:uid="{F5F1910D-BC6B-4CF1-AA7B-2838150A6A01}"/>
    <cellStyle name="Normal 11" xfId="9" xr:uid="{B7741CDF-0AD3-4C8C-900C-B542941F9ABF}"/>
    <cellStyle name="Normal 5 16 6" xfId="6" xr:uid="{9EB1E619-E179-42F6-B6A5-35572CBC0E0A}"/>
    <cellStyle name="Normal 5 2 2 2 4 2 2" xfId="11" xr:uid="{AB64EDDD-1977-4CDD-9A66-D06511128014}"/>
    <cellStyle name="Normal 5 4 9 2 5 10" xfId="12" xr:uid="{1268FF8E-7B48-4CE7-9EA3-5215521AE763}"/>
    <cellStyle name="Percent" xfId="2" builtinId="5"/>
    <cellStyle name="Percent 2" xfId="13" xr:uid="{B746B08C-4C7A-49C2-8F72-C1AC7F5944FF}"/>
    <cellStyle name="sch-data" xfId="4" xr:uid="{10B259D2-55E9-467E-AE51-1ECC8BABBCDA}"/>
    <cellStyle name="sch-heads" xfId="10" xr:uid="{F59CE5AB-7FAE-4778-9066-F218342AB220}"/>
    <cellStyle name="sch-inputs" xfId="5" xr:uid="{602F4FA5-EE6C-4E13-9011-CB0DFA628A2B}"/>
    <cellStyle name="sch-subheads" xfId="8" xr:uid="{45482B15-CA71-47B2-BEA6-BB942F6AD75B}"/>
  </cellStyles>
  <dxfs count="8">
    <dxf>
      <font>
        <color rgb="FFFF0000"/>
      </font>
    </dxf>
    <dxf>
      <font>
        <color rgb="FFFF0000"/>
      </font>
    </dxf>
    <dxf>
      <font>
        <color rgb="FFFF0000"/>
      </font>
    </dxf>
    <dxf>
      <font>
        <color rgb="FFFF0000"/>
      </font>
    </dxf>
    <dxf>
      <font>
        <color rgb="FFFF0000"/>
      </font>
    </dxf>
    <dxf>
      <font>
        <color rgb="FF9C0006"/>
      </font>
      <fill>
        <patternFill>
          <bgColor rgb="FFFFC7CE"/>
        </patternFill>
      </fill>
    </dxf>
    <dxf>
      <fill>
        <patternFill patternType="solid">
          <bgColor rgb="FF99FF99"/>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25MY_ACCORD_APP_FR'!A1"/><Relationship Id="rId2" Type="http://schemas.openxmlformats.org/officeDocument/2006/relationships/hyperlink" Target="#'25MY_ACCORD_APP_EN'!A1"/><Relationship Id="rId1" Type="http://schemas.openxmlformats.org/officeDocument/2006/relationships/hyperlink" Target="#'25MY_ACCORD_SELL_EN'!A1"/><Relationship Id="rId4" Type="http://schemas.openxmlformats.org/officeDocument/2006/relationships/hyperlink" Target="#'25MY_ACCORD_SELL_FR'!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617220</xdr:colOff>
      <xdr:row>3</xdr:row>
      <xdr:rowOff>58103</xdr:rowOff>
    </xdr:from>
    <xdr:to>
      <xdr:col>10</xdr:col>
      <xdr:colOff>193001</xdr:colOff>
      <xdr:row>5</xdr:row>
      <xdr:rowOff>138630</xdr:rowOff>
    </xdr:to>
    <xdr:sp macro="" textlink="">
      <xdr:nvSpPr>
        <xdr:cNvPr id="2" name="Rounded Rectangle 18">
          <a:hlinkClick xmlns:r="http://schemas.openxmlformats.org/officeDocument/2006/relationships" r:id="rId1"/>
          <a:extLst>
            <a:ext uri="{FF2B5EF4-FFF2-40B4-BE49-F238E27FC236}">
              <a16:creationId xmlns:a16="http://schemas.microsoft.com/office/drawing/2014/main" id="{8F0488D6-1BD0-43BE-A847-C8D55E3D6DCC}"/>
            </a:ext>
          </a:extLst>
        </xdr:cNvPr>
        <xdr:cNvSpPr/>
      </xdr:nvSpPr>
      <xdr:spPr>
        <a:xfrm>
          <a:off x="7618095" y="991553"/>
          <a:ext cx="2023706" cy="471052"/>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SELL</a:t>
          </a:r>
          <a:r>
            <a:rPr lang="en-CA" sz="1200" b="1" baseline="0"/>
            <a:t> SHEET </a:t>
          </a:r>
          <a:endParaRPr lang="en-CA" sz="1200" b="1"/>
        </a:p>
      </xdr:txBody>
    </xdr:sp>
    <xdr:clientData/>
  </xdr:twoCellAnchor>
  <xdr:twoCellAnchor>
    <xdr:from>
      <xdr:col>6</xdr:col>
      <xdr:colOff>623410</xdr:colOff>
      <xdr:row>0</xdr:row>
      <xdr:rowOff>432434</xdr:rowOff>
    </xdr:from>
    <xdr:to>
      <xdr:col>10</xdr:col>
      <xdr:colOff>194905</xdr:colOff>
      <xdr:row>2</xdr:row>
      <xdr:rowOff>101958</xdr:rowOff>
    </xdr:to>
    <xdr:sp macro="" textlink="">
      <xdr:nvSpPr>
        <xdr:cNvPr id="3" name="Rounded Rectangle 44">
          <a:hlinkClick xmlns:r="http://schemas.openxmlformats.org/officeDocument/2006/relationships" r:id="rId2"/>
          <a:extLst>
            <a:ext uri="{FF2B5EF4-FFF2-40B4-BE49-F238E27FC236}">
              <a16:creationId xmlns:a16="http://schemas.microsoft.com/office/drawing/2014/main" id="{A015485D-B0F2-41BD-AC46-2CDA6A0DAD69}"/>
            </a:ext>
          </a:extLst>
        </xdr:cNvPr>
        <xdr:cNvSpPr/>
      </xdr:nvSpPr>
      <xdr:spPr>
        <a:xfrm>
          <a:off x="7624285" y="432434"/>
          <a:ext cx="2019420" cy="431524"/>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APPLICATION CHART</a:t>
          </a:r>
        </a:p>
      </xdr:txBody>
    </xdr:sp>
    <xdr:clientData/>
  </xdr:twoCellAnchor>
  <xdr:twoCellAnchor>
    <xdr:from>
      <xdr:col>7</xdr:col>
      <xdr:colOff>0</xdr:colOff>
      <xdr:row>11</xdr:row>
      <xdr:rowOff>64769</xdr:rowOff>
    </xdr:from>
    <xdr:to>
      <xdr:col>10</xdr:col>
      <xdr:colOff>191096</xdr:colOff>
      <xdr:row>13</xdr:row>
      <xdr:rowOff>154346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0B2924A2-34DB-4C64-8701-7444A3E31346}"/>
            </a:ext>
          </a:extLst>
        </xdr:cNvPr>
        <xdr:cNvSpPr/>
      </xdr:nvSpPr>
      <xdr:spPr>
        <a:xfrm>
          <a:off x="7620000" y="2369819"/>
          <a:ext cx="2019896" cy="422952"/>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CHARTE D'APPLICATION</a:t>
          </a:r>
          <a:endParaRPr lang="en-CA" sz="1200" b="1"/>
        </a:p>
      </xdr:txBody>
    </xdr:sp>
    <xdr:clientData/>
  </xdr:twoCellAnchor>
  <xdr:twoCellAnchor>
    <xdr:from>
      <xdr:col>7</xdr:col>
      <xdr:colOff>0</xdr:colOff>
      <xdr:row>14</xdr:row>
      <xdr:rowOff>87630</xdr:rowOff>
    </xdr:from>
    <xdr:to>
      <xdr:col>10</xdr:col>
      <xdr:colOff>193001</xdr:colOff>
      <xdr:row>17</xdr:row>
      <xdr:rowOff>9566</xdr:rowOff>
    </xdr:to>
    <xdr:sp macro="" textlink="">
      <xdr:nvSpPr>
        <xdr:cNvPr id="5" name="Rounded Rectangle 39">
          <a:hlinkClick xmlns:r="http://schemas.openxmlformats.org/officeDocument/2006/relationships" r:id="rId4"/>
          <a:extLst>
            <a:ext uri="{FF2B5EF4-FFF2-40B4-BE49-F238E27FC236}">
              <a16:creationId xmlns:a16="http://schemas.microsoft.com/office/drawing/2014/main" id="{11D18A55-7DD1-49EF-BC31-46A34A9D9E69}"/>
            </a:ext>
          </a:extLst>
        </xdr:cNvPr>
        <xdr:cNvSpPr/>
      </xdr:nvSpPr>
      <xdr:spPr>
        <a:xfrm>
          <a:off x="7620000" y="2887980"/>
          <a:ext cx="2021801" cy="417236"/>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FICHE DE VENTE </a:t>
          </a:r>
          <a:endParaRPr lang="en-CA"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3692752</xdr:colOff>
      <xdr:row>9</xdr:row>
      <xdr:rowOff>40416</xdr:rowOff>
    </xdr:to>
    <xdr:pic>
      <xdr:nvPicPr>
        <xdr:cNvPr id="2" name="Picture 1">
          <a:extLst>
            <a:ext uri="{FF2B5EF4-FFF2-40B4-BE49-F238E27FC236}">
              <a16:creationId xmlns:a16="http://schemas.microsoft.com/office/drawing/2014/main" id="{FF9735E2-296F-4B58-8673-38B0F1D9DA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20513" y="708626"/>
          <a:ext cx="2335439" cy="141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3673702</xdr:colOff>
      <xdr:row>8</xdr:row>
      <xdr:rowOff>157664</xdr:rowOff>
    </xdr:to>
    <xdr:pic>
      <xdr:nvPicPr>
        <xdr:cNvPr id="2" name="Picture 1">
          <a:extLst>
            <a:ext uri="{FF2B5EF4-FFF2-40B4-BE49-F238E27FC236}">
              <a16:creationId xmlns:a16="http://schemas.microsoft.com/office/drawing/2014/main" id="{91E5C269-93ED-4A5F-B235-C9DA955C80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06313" y="708626"/>
          <a:ext cx="2316389" cy="14207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298451</xdr:colOff>
      <xdr:row>27</xdr:row>
      <xdr:rowOff>82550</xdr:rowOff>
    </xdr:from>
    <xdr:to>
      <xdr:col>16</xdr:col>
      <xdr:colOff>400052</xdr:colOff>
      <xdr:row>29</xdr:row>
      <xdr:rowOff>118718</xdr:rowOff>
    </xdr:to>
    <xdr:pic>
      <xdr:nvPicPr>
        <xdr:cNvPr id="2" name="Picture 1">
          <a:extLst>
            <a:ext uri="{FF2B5EF4-FFF2-40B4-BE49-F238E27FC236}">
              <a16:creationId xmlns:a16="http://schemas.microsoft.com/office/drawing/2014/main" id="{BD00AA1B-2F37-4C6F-88DB-25AF1AC994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09151" y="13255625"/>
          <a:ext cx="806451" cy="521943"/>
        </a:xfrm>
        <a:prstGeom prst="rect">
          <a:avLst/>
        </a:prstGeom>
      </xdr:spPr>
    </xdr:pic>
    <xdr:clientData/>
  </xdr:twoCellAnchor>
  <xdr:twoCellAnchor editAs="oneCell">
    <xdr:from>
      <xdr:col>9</xdr:col>
      <xdr:colOff>228599</xdr:colOff>
      <xdr:row>2</xdr:row>
      <xdr:rowOff>311150</xdr:rowOff>
    </xdr:from>
    <xdr:to>
      <xdr:col>16</xdr:col>
      <xdr:colOff>514387</xdr:colOff>
      <xdr:row>4</xdr:row>
      <xdr:rowOff>131085</xdr:rowOff>
    </xdr:to>
    <xdr:pic>
      <xdr:nvPicPr>
        <xdr:cNvPr id="3" name="Picture 2">
          <a:extLst>
            <a:ext uri="{FF2B5EF4-FFF2-40B4-BE49-F238E27FC236}">
              <a16:creationId xmlns:a16="http://schemas.microsoft.com/office/drawing/2014/main" id="{C70B9460-C5DA-4BFB-942F-4929F84F425A}"/>
            </a:ext>
          </a:extLst>
        </xdr:cNvPr>
        <xdr:cNvPicPr>
          <a:picLocks noChangeAspect="1"/>
        </xdr:cNvPicPr>
      </xdr:nvPicPr>
      <xdr:blipFill>
        <a:blip xmlns:r="http://schemas.openxmlformats.org/officeDocument/2006/relationships" r:embed="rId2"/>
        <a:stretch>
          <a:fillRect/>
        </a:stretch>
      </xdr:blipFill>
      <xdr:spPr>
        <a:xfrm>
          <a:off x="5895974" y="701675"/>
          <a:ext cx="4733963" cy="2134510"/>
        </a:xfrm>
        <a:prstGeom prst="rect">
          <a:avLst/>
        </a:prstGeom>
      </xdr:spPr>
    </xdr:pic>
    <xdr:clientData/>
  </xdr:twoCellAnchor>
  <xdr:twoCellAnchor editAs="oneCell">
    <xdr:from>
      <xdr:col>1</xdr:col>
      <xdr:colOff>409575</xdr:colOff>
      <xdr:row>3</xdr:row>
      <xdr:rowOff>106365</xdr:rowOff>
    </xdr:from>
    <xdr:to>
      <xdr:col>9</xdr:col>
      <xdr:colOff>29370</xdr:colOff>
      <xdr:row>5</xdr:row>
      <xdr:rowOff>4078</xdr:rowOff>
    </xdr:to>
    <xdr:pic>
      <xdr:nvPicPr>
        <xdr:cNvPr id="4" name="Picture 3">
          <a:extLst>
            <a:ext uri="{FF2B5EF4-FFF2-40B4-BE49-F238E27FC236}">
              <a16:creationId xmlns:a16="http://schemas.microsoft.com/office/drawing/2014/main" id="{893AB8D6-E212-455B-80C0-217AAD55D37C}"/>
            </a:ext>
          </a:extLst>
        </xdr:cNvPr>
        <xdr:cNvPicPr>
          <a:picLocks noChangeAspect="1"/>
        </xdr:cNvPicPr>
      </xdr:nvPicPr>
      <xdr:blipFill>
        <a:blip xmlns:r="http://schemas.openxmlformats.org/officeDocument/2006/relationships" r:embed="rId3"/>
        <a:stretch>
          <a:fillRect/>
        </a:stretch>
      </xdr:blipFill>
      <xdr:spPr>
        <a:xfrm>
          <a:off x="1000125" y="811215"/>
          <a:ext cx="4696620" cy="2088463"/>
        </a:xfrm>
        <a:prstGeom prst="rect">
          <a:avLst/>
        </a:prstGeom>
      </xdr:spPr>
    </xdr:pic>
    <xdr:clientData/>
  </xdr:twoCellAnchor>
  <xdr:twoCellAnchor editAs="oneCell">
    <xdr:from>
      <xdr:col>12</xdr:col>
      <xdr:colOff>83343</xdr:colOff>
      <xdr:row>17</xdr:row>
      <xdr:rowOff>587259</xdr:rowOff>
    </xdr:from>
    <xdr:to>
      <xdr:col>16</xdr:col>
      <xdr:colOff>4762</xdr:colOff>
      <xdr:row>17</xdr:row>
      <xdr:rowOff>1865312</xdr:rowOff>
    </xdr:to>
    <xdr:pic>
      <xdr:nvPicPr>
        <xdr:cNvPr id="5" name="Picture 4">
          <a:extLst>
            <a:ext uri="{FF2B5EF4-FFF2-40B4-BE49-F238E27FC236}">
              <a16:creationId xmlns:a16="http://schemas.microsoft.com/office/drawing/2014/main" id="{53846170-6155-463B-AB93-FCFD864DC478}"/>
            </a:ext>
          </a:extLst>
        </xdr:cNvPr>
        <xdr:cNvPicPr>
          <a:picLocks noChangeAspect="1"/>
        </xdr:cNvPicPr>
      </xdr:nvPicPr>
      <xdr:blipFill>
        <a:blip xmlns:r="http://schemas.openxmlformats.org/officeDocument/2006/relationships" r:embed="rId4"/>
        <a:stretch>
          <a:fillRect/>
        </a:stretch>
      </xdr:blipFill>
      <xdr:spPr>
        <a:xfrm>
          <a:off x="7512843" y="9359784"/>
          <a:ext cx="2607469" cy="1278053"/>
        </a:xfrm>
        <a:prstGeom prst="rect">
          <a:avLst/>
        </a:prstGeom>
      </xdr:spPr>
    </xdr:pic>
    <xdr:clientData/>
  </xdr:twoCellAnchor>
  <xdr:twoCellAnchor editAs="oneCell">
    <xdr:from>
      <xdr:col>7</xdr:col>
      <xdr:colOff>496094</xdr:colOff>
      <xdr:row>12</xdr:row>
      <xdr:rowOff>96575</xdr:rowOff>
    </xdr:from>
    <xdr:to>
      <xdr:col>10</xdr:col>
      <xdr:colOff>299154</xdr:colOff>
      <xdr:row>13</xdr:row>
      <xdr:rowOff>31751</xdr:rowOff>
    </xdr:to>
    <xdr:pic>
      <xdr:nvPicPr>
        <xdr:cNvPr id="6" name="Picture 5">
          <a:extLst>
            <a:ext uri="{FF2B5EF4-FFF2-40B4-BE49-F238E27FC236}">
              <a16:creationId xmlns:a16="http://schemas.microsoft.com/office/drawing/2014/main" id="{D2E012FC-577E-47F1-8756-B116C94E2FE9}"/>
            </a:ext>
          </a:extLst>
        </xdr:cNvPr>
        <xdr:cNvPicPr>
          <a:picLocks noChangeAspect="1"/>
        </xdr:cNvPicPr>
      </xdr:nvPicPr>
      <xdr:blipFill>
        <a:blip xmlns:r="http://schemas.openxmlformats.org/officeDocument/2006/relationships" r:embed="rId5"/>
        <a:stretch>
          <a:fillRect/>
        </a:stretch>
      </xdr:blipFill>
      <xdr:spPr>
        <a:xfrm>
          <a:off x="4753769" y="6183050"/>
          <a:ext cx="1784260" cy="1840176"/>
        </a:xfrm>
        <a:prstGeom prst="rect">
          <a:avLst/>
        </a:prstGeom>
      </xdr:spPr>
    </xdr:pic>
    <xdr:clientData/>
  </xdr:twoCellAnchor>
  <xdr:twoCellAnchor editAs="oneCell">
    <xdr:from>
      <xdr:col>12</xdr:col>
      <xdr:colOff>7936</xdr:colOff>
      <xdr:row>12</xdr:row>
      <xdr:rowOff>15875</xdr:rowOff>
    </xdr:from>
    <xdr:to>
      <xdr:col>15</xdr:col>
      <xdr:colOff>701674</xdr:colOff>
      <xdr:row>13</xdr:row>
      <xdr:rowOff>23815</xdr:rowOff>
    </xdr:to>
    <xdr:pic>
      <xdr:nvPicPr>
        <xdr:cNvPr id="7" name="Picture 6">
          <a:extLst>
            <a:ext uri="{FF2B5EF4-FFF2-40B4-BE49-F238E27FC236}">
              <a16:creationId xmlns:a16="http://schemas.microsoft.com/office/drawing/2014/main" id="{F6763AA6-26A2-4B07-8E89-633F65BF29A4}"/>
            </a:ext>
          </a:extLst>
        </xdr:cNvPr>
        <xdr:cNvPicPr>
          <a:picLocks noChangeAspect="1"/>
        </xdr:cNvPicPr>
      </xdr:nvPicPr>
      <xdr:blipFill>
        <a:blip xmlns:r="http://schemas.openxmlformats.org/officeDocument/2006/relationships" r:embed="rId6"/>
        <a:stretch>
          <a:fillRect/>
        </a:stretch>
      </xdr:blipFill>
      <xdr:spPr>
        <a:xfrm>
          <a:off x="7437436" y="6102350"/>
          <a:ext cx="2674938" cy="1912940"/>
        </a:xfrm>
        <a:prstGeom prst="rect">
          <a:avLst/>
        </a:prstGeom>
        <a:ln>
          <a:solidFill>
            <a:sysClr val="windowText" lastClr="000000"/>
          </a:solidFill>
        </a:ln>
      </xdr:spPr>
    </xdr:pic>
    <xdr:clientData/>
  </xdr:twoCellAnchor>
  <xdr:twoCellAnchor editAs="oneCell">
    <xdr:from>
      <xdr:col>2</xdr:col>
      <xdr:colOff>11908</xdr:colOff>
      <xdr:row>7</xdr:row>
      <xdr:rowOff>31750</xdr:rowOff>
    </xdr:from>
    <xdr:to>
      <xdr:col>6</xdr:col>
      <xdr:colOff>1926</xdr:colOff>
      <xdr:row>8</xdr:row>
      <xdr:rowOff>23812</xdr:rowOff>
    </xdr:to>
    <xdr:pic>
      <xdr:nvPicPr>
        <xdr:cNvPr id="8" name="Picture 7">
          <a:extLst>
            <a:ext uri="{FF2B5EF4-FFF2-40B4-BE49-F238E27FC236}">
              <a16:creationId xmlns:a16="http://schemas.microsoft.com/office/drawing/2014/main" id="{0CB10424-F58B-4CB8-8B85-3568E2089DD4}"/>
            </a:ext>
          </a:extLst>
        </xdr:cNvPr>
        <xdr:cNvPicPr>
          <a:picLocks noChangeAspect="1"/>
        </xdr:cNvPicPr>
      </xdr:nvPicPr>
      <xdr:blipFill>
        <a:blip xmlns:r="http://schemas.openxmlformats.org/officeDocument/2006/relationships" r:embed="rId7"/>
        <a:stretch>
          <a:fillRect/>
        </a:stretch>
      </xdr:blipFill>
      <xdr:spPr>
        <a:xfrm>
          <a:off x="1212058" y="3470275"/>
          <a:ext cx="2628443" cy="1897062"/>
        </a:xfrm>
        <a:prstGeom prst="rect">
          <a:avLst/>
        </a:prstGeom>
        <a:ln>
          <a:solidFill>
            <a:sysClr val="windowText" lastClr="000000"/>
          </a:solidFill>
        </a:ln>
      </xdr:spPr>
    </xdr:pic>
    <xdr:clientData/>
  </xdr:twoCellAnchor>
  <xdr:twoCellAnchor editAs="oneCell">
    <xdr:from>
      <xdr:col>7</xdr:col>
      <xdr:colOff>31750</xdr:colOff>
      <xdr:row>7</xdr:row>
      <xdr:rowOff>24586</xdr:rowOff>
    </xdr:from>
    <xdr:to>
      <xdr:col>11</xdr:col>
      <xdr:colOff>3967</xdr:colOff>
      <xdr:row>8</xdr:row>
      <xdr:rowOff>33796</xdr:rowOff>
    </xdr:to>
    <xdr:pic>
      <xdr:nvPicPr>
        <xdr:cNvPr id="9" name="Picture 8">
          <a:extLst>
            <a:ext uri="{FF2B5EF4-FFF2-40B4-BE49-F238E27FC236}">
              <a16:creationId xmlns:a16="http://schemas.microsoft.com/office/drawing/2014/main" id="{FE9A103C-C4A3-44EA-8BF2-BF2ABFF61788}"/>
            </a:ext>
          </a:extLst>
        </xdr:cNvPr>
        <xdr:cNvPicPr>
          <a:picLocks noChangeAspect="1"/>
        </xdr:cNvPicPr>
      </xdr:nvPicPr>
      <xdr:blipFill>
        <a:blip xmlns:r="http://schemas.openxmlformats.org/officeDocument/2006/relationships" r:embed="rId8"/>
        <a:stretch>
          <a:fillRect/>
        </a:stretch>
      </xdr:blipFill>
      <xdr:spPr>
        <a:xfrm>
          <a:off x="4289425" y="3463111"/>
          <a:ext cx="2658267" cy="1914210"/>
        </a:xfrm>
        <a:prstGeom prst="rect">
          <a:avLst/>
        </a:prstGeom>
        <a:ln>
          <a:solidFill>
            <a:sysClr val="windowText" lastClr="000000"/>
          </a:solidFill>
        </a:ln>
      </xdr:spPr>
    </xdr:pic>
    <xdr:clientData/>
  </xdr:twoCellAnchor>
  <xdr:twoCellAnchor editAs="oneCell">
    <xdr:from>
      <xdr:col>12</xdr:col>
      <xdr:colOff>25501</xdr:colOff>
      <xdr:row>7</xdr:row>
      <xdr:rowOff>13406</xdr:rowOff>
    </xdr:from>
    <xdr:to>
      <xdr:col>16</xdr:col>
      <xdr:colOff>15876</xdr:colOff>
      <xdr:row>8</xdr:row>
      <xdr:rowOff>19317</xdr:rowOff>
    </xdr:to>
    <xdr:pic>
      <xdr:nvPicPr>
        <xdr:cNvPr id="10" name="Picture 9">
          <a:extLst>
            <a:ext uri="{FF2B5EF4-FFF2-40B4-BE49-F238E27FC236}">
              <a16:creationId xmlns:a16="http://schemas.microsoft.com/office/drawing/2014/main" id="{E26394C1-B9ED-42AE-8C71-4FD18B3BFE07}"/>
            </a:ext>
          </a:extLst>
        </xdr:cNvPr>
        <xdr:cNvPicPr>
          <a:picLocks noChangeAspect="1"/>
        </xdr:cNvPicPr>
      </xdr:nvPicPr>
      <xdr:blipFill>
        <a:blip xmlns:r="http://schemas.openxmlformats.org/officeDocument/2006/relationships" r:embed="rId9"/>
        <a:stretch>
          <a:fillRect/>
        </a:stretch>
      </xdr:blipFill>
      <xdr:spPr>
        <a:xfrm>
          <a:off x="7455001" y="3451931"/>
          <a:ext cx="2676425" cy="1910911"/>
        </a:xfrm>
        <a:prstGeom prst="rect">
          <a:avLst/>
        </a:prstGeom>
        <a:ln>
          <a:solidFill>
            <a:sysClr val="windowText" lastClr="000000"/>
          </a:solidFill>
        </a:ln>
      </xdr:spPr>
    </xdr:pic>
    <xdr:clientData/>
  </xdr:twoCellAnchor>
  <xdr:twoCellAnchor editAs="oneCell">
    <xdr:from>
      <xdr:col>2</xdr:col>
      <xdr:colOff>35718</xdr:colOff>
      <xdr:row>12</xdr:row>
      <xdr:rowOff>27782</xdr:rowOff>
    </xdr:from>
    <xdr:to>
      <xdr:col>6</xdr:col>
      <xdr:colOff>2382</xdr:colOff>
      <xdr:row>13</xdr:row>
      <xdr:rowOff>23536</xdr:rowOff>
    </xdr:to>
    <xdr:pic>
      <xdr:nvPicPr>
        <xdr:cNvPr id="11" name="Picture 10">
          <a:extLst>
            <a:ext uri="{FF2B5EF4-FFF2-40B4-BE49-F238E27FC236}">
              <a16:creationId xmlns:a16="http://schemas.microsoft.com/office/drawing/2014/main" id="{21FBDC8E-C820-4853-98EA-CA3D2408A032}"/>
            </a:ext>
          </a:extLst>
        </xdr:cNvPr>
        <xdr:cNvPicPr>
          <a:picLocks noChangeAspect="1"/>
        </xdr:cNvPicPr>
      </xdr:nvPicPr>
      <xdr:blipFill>
        <a:blip xmlns:r="http://schemas.openxmlformats.org/officeDocument/2006/relationships" r:embed="rId10"/>
        <a:stretch>
          <a:fillRect/>
        </a:stretch>
      </xdr:blipFill>
      <xdr:spPr>
        <a:xfrm>
          <a:off x="1235868" y="6114257"/>
          <a:ext cx="2605089" cy="1900754"/>
        </a:xfrm>
        <a:prstGeom prst="rect">
          <a:avLst/>
        </a:prstGeom>
        <a:ln>
          <a:solidFill>
            <a:sysClr val="windowText" lastClr="000000"/>
          </a:solidFill>
        </a:ln>
      </xdr:spPr>
    </xdr:pic>
    <xdr:clientData/>
  </xdr:twoCellAnchor>
  <xdr:twoCellAnchor editAs="oneCell">
    <xdr:from>
      <xdr:col>2</xdr:col>
      <xdr:colOff>23814</xdr:colOff>
      <xdr:row>17</xdr:row>
      <xdr:rowOff>83661</xdr:rowOff>
    </xdr:from>
    <xdr:to>
      <xdr:col>6</xdr:col>
      <xdr:colOff>795</xdr:colOff>
      <xdr:row>18</xdr:row>
      <xdr:rowOff>37390</xdr:rowOff>
    </xdr:to>
    <xdr:pic>
      <xdr:nvPicPr>
        <xdr:cNvPr id="12" name="Picture 11">
          <a:extLst>
            <a:ext uri="{FF2B5EF4-FFF2-40B4-BE49-F238E27FC236}">
              <a16:creationId xmlns:a16="http://schemas.microsoft.com/office/drawing/2014/main" id="{7E283A2A-F400-47BF-8DCD-40354BFCDE76}"/>
            </a:ext>
          </a:extLst>
        </xdr:cNvPr>
        <xdr:cNvPicPr>
          <a:picLocks noChangeAspect="1"/>
        </xdr:cNvPicPr>
      </xdr:nvPicPr>
      <xdr:blipFill rotWithShape="1">
        <a:blip xmlns:r="http://schemas.openxmlformats.org/officeDocument/2006/relationships" r:embed="rId11"/>
        <a:srcRect b="6187"/>
        <a:stretch/>
      </xdr:blipFill>
      <xdr:spPr>
        <a:xfrm>
          <a:off x="1223964" y="8856186"/>
          <a:ext cx="2615406" cy="1858729"/>
        </a:xfrm>
        <a:prstGeom prst="rect">
          <a:avLst/>
        </a:prstGeom>
        <a:ln>
          <a:solidFill>
            <a:sysClr val="windowText" lastClr="000000"/>
          </a:solidFill>
        </a:ln>
      </xdr:spPr>
    </xdr:pic>
    <xdr:clientData/>
  </xdr:twoCellAnchor>
  <xdr:twoCellAnchor editAs="oneCell">
    <xdr:from>
      <xdr:col>7</xdr:col>
      <xdr:colOff>39686</xdr:colOff>
      <xdr:row>17</xdr:row>
      <xdr:rowOff>102978</xdr:rowOff>
    </xdr:from>
    <xdr:to>
      <xdr:col>10</xdr:col>
      <xdr:colOff>701675</xdr:colOff>
      <xdr:row>18</xdr:row>
      <xdr:rowOff>46793</xdr:rowOff>
    </xdr:to>
    <xdr:pic>
      <xdr:nvPicPr>
        <xdr:cNvPr id="13" name="Picture 12">
          <a:extLst>
            <a:ext uri="{FF2B5EF4-FFF2-40B4-BE49-F238E27FC236}">
              <a16:creationId xmlns:a16="http://schemas.microsoft.com/office/drawing/2014/main" id="{26B9B109-A53A-496B-B447-0F434FFB5BCE}"/>
            </a:ext>
          </a:extLst>
        </xdr:cNvPr>
        <xdr:cNvPicPr>
          <a:picLocks noChangeAspect="1"/>
        </xdr:cNvPicPr>
      </xdr:nvPicPr>
      <xdr:blipFill>
        <a:blip xmlns:r="http://schemas.openxmlformats.org/officeDocument/2006/relationships" r:embed="rId12"/>
        <a:stretch>
          <a:fillRect/>
        </a:stretch>
      </xdr:blipFill>
      <xdr:spPr>
        <a:xfrm>
          <a:off x="4297361" y="8875503"/>
          <a:ext cx="2643189" cy="1848815"/>
        </a:xfrm>
        <a:prstGeom prst="rect">
          <a:avLst/>
        </a:prstGeom>
        <a:ln>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298451</xdr:colOff>
      <xdr:row>27</xdr:row>
      <xdr:rowOff>82550</xdr:rowOff>
    </xdr:from>
    <xdr:to>
      <xdr:col>16</xdr:col>
      <xdr:colOff>400051</xdr:colOff>
      <xdr:row>29</xdr:row>
      <xdr:rowOff>118718</xdr:rowOff>
    </xdr:to>
    <xdr:pic>
      <xdr:nvPicPr>
        <xdr:cNvPr id="2" name="Picture 1">
          <a:extLst>
            <a:ext uri="{FF2B5EF4-FFF2-40B4-BE49-F238E27FC236}">
              <a16:creationId xmlns:a16="http://schemas.microsoft.com/office/drawing/2014/main" id="{68397D92-2C4B-48C3-A647-934DCEF3E9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32951" y="13169900"/>
          <a:ext cx="806450" cy="521943"/>
        </a:xfrm>
        <a:prstGeom prst="rect">
          <a:avLst/>
        </a:prstGeom>
      </xdr:spPr>
    </xdr:pic>
    <xdr:clientData/>
  </xdr:twoCellAnchor>
  <xdr:twoCellAnchor editAs="oneCell">
    <xdr:from>
      <xdr:col>9</xdr:col>
      <xdr:colOff>143351</xdr:colOff>
      <xdr:row>3</xdr:row>
      <xdr:rowOff>69152</xdr:rowOff>
    </xdr:from>
    <xdr:to>
      <xdr:col>16</xdr:col>
      <xdr:colOff>62755</xdr:colOff>
      <xdr:row>4</xdr:row>
      <xdr:rowOff>288426</xdr:rowOff>
    </xdr:to>
    <xdr:pic>
      <xdr:nvPicPr>
        <xdr:cNvPr id="3" name="Picture 2">
          <a:extLst>
            <a:ext uri="{FF2B5EF4-FFF2-40B4-BE49-F238E27FC236}">
              <a16:creationId xmlns:a16="http://schemas.microsoft.com/office/drawing/2014/main" id="{19B6D02E-A732-4F4A-BA33-754DA8C833A3}"/>
            </a:ext>
          </a:extLst>
        </xdr:cNvPr>
        <xdr:cNvPicPr>
          <a:picLocks noChangeAspect="1"/>
        </xdr:cNvPicPr>
      </xdr:nvPicPr>
      <xdr:blipFill>
        <a:blip xmlns:r="http://schemas.openxmlformats.org/officeDocument/2006/relationships" r:embed="rId2"/>
        <a:stretch>
          <a:fillRect/>
        </a:stretch>
      </xdr:blipFill>
      <xdr:spPr>
        <a:xfrm>
          <a:off x="5867876" y="640652"/>
          <a:ext cx="4234229" cy="1924249"/>
        </a:xfrm>
        <a:prstGeom prst="rect">
          <a:avLst/>
        </a:prstGeom>
      </xdr:spPr>
    </xdr:pic>
    <xdr:clientData/>
  </xdr:twoCellAnchor>
  <xdr:twoCellAnchor editAs="oneCell">
    <xdr:from>
      <xdr:col>1</xdr:col>
      <xdr:colOff>609601</xdr:colOff>
      <xdr:row>3</xdr:row>
      <xdr:rowOff>26809</xdr:rowOff>
    </xdr:from>
    <xdr:to>
      <xdr:col>8</xdr:col>
      <xdr:colOff>504985</xdr:colOff>
      <xdr:row>4</xdr:row>
      <xdr:rowOff>322317</xdr:rowOff>
    </xdr:to>
    <xdr:pic>
      <xdr:nvPicPr>
        <xdr:cNvPr id="4" name="Picture 3">
          <a:extLst>
            <a:ext uri="{FF2B5EF4-FFF2-40B4-BE49-F238E27FC236}">
              <a16:creationId xmlns:a16="http://schemas.microsoft.com/office/drawing/2014/main" id="{DC47496C-083D-49DA-871F-52D65AC1A2FE}"/>
            </a:ext>
          </a:extLst>
        </xdr:cNvPr>
        <xdr:cNvPicPr>
          <a:picLocks noChangeAspect="1"/>
        </xdr:cNvPicPr>
      </xdr:nvPicPr>
      <xdr:blipFill>
        <a:blip xmlns:r="http://schemas.openxmlformats.org/officeDocument/2006/relationships" r:embed="rId3"/>
        <a:stretch>
          <a:fillRect/>
        </a:stretch>
      </xdr:blipFill>
      <xdr:spPr>
        <a:xfrm>
          <a:off x="1200151" y="598309"/>
          <a:ext cx="4457859" cy="2000483"/>
        </a:xfrm>
        <a:prstGeom prst="rect">
          <a:avLst/>
        </a:prstGeom>
      </xdr:spPr>
    </xdr:pic>
    <xdr:clientData/>
  </xdr:twoCellAnchor>
  <xdr:twoCellAnchor editAs="oneCell">
    <xdr:from>
      <xdr:col>12</xdr:col>
      <xdr:colOff>63499</xdr:colOff>
      <xdr:row>17</xdr:row>
      <xdr:rowOff>473552</xdr:rowOff>
    </xdr:from>
    <xdr:to>
      <xdr:col>15</xdr:col>
      <xdr:colOff>692006</xdr:colOff>
      <xdr:row>17</xdr:row>
      <xdr:rowOff>1751605</xdr:rowOff>
    </xdr:to>
    <xdr:pic>
      <xdr:nvPicPr>
        <xdr:cNvPr id="5" name="Picture 4">
          <a:extLst>
            <a:ext uri="{FF2B5EF4-FFF2-40B4-BE49-F238E27FC236}">
              <a16:creationId xmlns:a16="http://schemas.microsoft.com/office/drawing/2014/main" id="{A8902637-4EB9-4866-A794-E932145D0F5F}"/>
            </a:ext>
          </a:extLst>
        </xdr:cNvPr>
        <xdr:cNvPicPr>
          <a:picLocks noChangeAspect="1"/>
        </xdr:cNvPicPr>
      </xdr:nvPicPr>
      <xdr:blipFill>
        <a:blip xmlns:r="http://schemas.openxmlformats.org/officeDocument/2006/relationships" r:embed="rId4"/>
        <a:stretch>
          <a:fillRect/>
        </a:stretch>
      </xdr:blipFill>
      <xdr:spPr>
        <a:xfrm>
          <a:off x="7416799" y="8950802"/>
          <a:ext cx="2609707" cy="1278053"/>
        </a:xfrm>
        <a:prstGeom prst="rect">
          <a:avLst/>
        </a:prstGeom>
      </xdr:spPr>
    </xdr:pic>
    <xdr:clientData/>
  </xdr:twoCellAnchor>
  <xdr:twoCellAnchor editAs="oneCell">
    <xdr:from>
      <xdr:col>7</xdr:col>
      <xdr:colOff>487073</xdr:colOff>
      <xdr:row>12</xdr:row>
      <xdr:rowOff>70902</xdr:rowOff>
    </xdr:from>
    <xdr:to>
      <xdr:col>10</xdr:col>
      <xdr:colOff>275701</xdr:colOff>
      <xdr:row>13</xdr:row>
      <xdr:rowOff>6078</xdr:rowOff>
    </xdr:to>
    <xdr:pic>
      <xdr:nvPicPr>
        <xdr:cNvPr id="6" name="Picture 5">
          <a:extLst>
            <a:ext uri="{FF2B5EF4-FFF2-40B4-BE49-F238E27FC236}">
              <a16:creationId xmlns:a16="http://schemas.microsoft.com/office/drawing/2014/main" id="{9A2CA6B8-C935-434A-B5D0-DD25EE38479A}"/>
            </a:ext>
          </a:extLst>
        </xdr:cNvPr>
        <xdr:cNvPicPr>
          <a:picLocks noChangeAspect="1"/>
        </xdr:cNvPicPr>
      </xdr:nvPicPr>
      <xdr:blipFill>
        <a:blip xmlns:r="http://schemas.openxmlformats.org/officeDocument/2006/relationships" r:embed="rId5"/>
        <a:stretch>
          <a:fillRect/>
        </a:stretch>
      </xdr:blipFill>
      <xdr:spPr>
        <a:xfrm>
          <a:off x="4801898" y="5862102"/>
          <a:ext cx="1769828" cy="1840176"/>
        </a:xfrm>
        <a:prstGeom prst="rect">
          <a:avLst/>
        </a:prstGeom>
      </xdr:spPr>
    </xdr:pic>
    <xdr:clientData/>
  </xdr:twoCellAnchor>
  <xdr:twoCellAnchor editAs="oneCell">
    <xdr:from>
      <xdr:col>12</xdr:col>
      <xdr:colOff>12337</xdr:colOff>
      <xdr:row>12</xdr:row>
      <xdr:rowOff>40425</xdr:rowOff>
    </xdr:from>
    <xdr:to>
      <xdr:col>16</xdr:col>
      <xdr:colOff>1803</xdr:colOff>
      <xdr:row>13</xdr:row>
      <xdr:rowOff>42592</xdr:rowOff>
    </xdr:to>
    <xdr:pic>
      <xdr:nvPicPr>
        <xdr:cNvPr id="7" name="Picture 6">
          <a:extLst>
            <a:ext uri="{FF2B5EF4-FFF2-40B4-BE49-F238E27FC236}">
              <a16:creationId xmlns:a16="http://schemas.microsoft.com/office/drawing/2014/main" id="{A5EBEFD8-9444-4134-ABE0-7A5313676F00}"/>
            </a:ext>
          </a:extLst>
        </xdr:cNvPr>
        <xdr:cNvPicPr>
          <a:picLocks noChangeAspect="1"/>
        </xdr:cNvPicPr>
      </xdr:nvPicPr>
      <xdr:blipFill>
        <a:blip xmlns:r="http://schemas.openxmlformats.org/officeDocument/2006/relationships" r:embed="rId6"/>
        <a:stretch>
          <a:fillRect/>
        </a:stretch>
      </xdr:blipFill>
      <xdr:spPr>
        <a:xfrm>
          <a:off x="7365637" y="5831625"/>
          <a:ext cx="2675516" cy="1907167"/>
        </a:xfrm>
        <a:prstGeom prst="rect">
          <a:avLst/>
        </a:prstGeom>
        <a:ln>
          <a:solidFill>
            <a:sysClr val="windowText" lastClr="000000"/>
          </a:solidFill>
        </a:ln>
      </xdr:spPr>
    </xdr:pic>
    <xdr:clientData/>
  </xdr:twoCellAnchor>
  <xdr:twoCellAnchor editAs="oneCell">
    <xdr:from>
      <xdr:col>2</xdr:col>
      <xdr:colOff>25400</xdr:colOff>
      <xdr:row>7</xdr:row>
      <xdr:rowOff>24695</xdr:rowOff>
    </xdr:from>
    <xdr:to>
      <xdr:col>6</xdr:col>
      <xdr:colOff>6400</xdr:colOff>
      <xdr:row>8</xdr:row>
      <xdr:rowOff>31750</xdr:rowOff>
    </xdr:to>
    <xdr:pic>
      <xdr:nvPicPr>
        <xdr:cNvPr id="8" name="Picture 7">
          <a:extLst>
            <a:ext uri="{FF2B5EF4-FFF2-40B4-BE49-F238E27FC236}">
              <a16:creationId xmlns:a16="http://schemas.microsoft.com/office/drawing/2014/main" id="{028D76A6-E7A6-49A5-8AAE-29C2519402FC}"/>
            </a:ext>
          </a:extLst>
        </xdr:cNvPr>
        <xdr:cNvPicPr>
          <a:picLocks noChangeAspect="1"/>
        </xdr:cNvPicPr>
      </xdr:nvPicPr>
      <xdr:blipFill rotWithShape="1">
        <a:blip xmlns:r="http://schemas.openxmlformats.org/officeDocument/2006/relationships" r:embed="rId7"/>
        <a:srcRect b="2892"/>
        <a:stretch/>
      </xdr:blipFill>
      <xdr:spPr>
        <a:xfrm>
          <a:off x="1225550" y="3167945"/>
          <a:ext cx="2667050" cy="1912055"/>
        </a:xfrm>
        <a:prstGeom prst="rect">
          <a:avLst/>
        </a:prstGeom>
        <a:ln>
          <a:solidFill>
            <a:sysClr val="windowText" lastClr="000000"/>
          </a:solidFill>
        </a:ln>
      </xdr:spPr>
    </xdr:pic>
    <xdr:clientData/>
  </xdr:twoCellAnchor>
  <xdr:twoCellAnchor editAs="oneCell">
    <xdr:from>
      <xdr:col>7</xdr:col>
      <xdr:colOff>29079</xdr:colOff>
      <xdr:row>7</xdr:row>
      <xdr:rowOff>17531</xdr:rowOff>
    </xdr:from>
    <xdr:to>
      <xdr:col>10</xdr:col>
      <xdr:colOff>689333</xdr:colOff>
      <xdr:row>8</xdr:row>
      <xdr:rowOff>26741</xdr:rowOff>
    </xdr:to>
    <xdr:pic>
      <xdr:nvPicPr>
        <xdr:cNvPr id="9" name="Picture 8">
          <a:extLst>
            <a:ext uri="{FF2B5EF4-FFF2-40B4-BE49-F238E27FC236}">
              <a16:creationId xmlns:a16="http://schemas.microsoft.com/office/drawing/2014/main" id="{6B3B149D-EC66-41AD-9AA4-F76B5A7E8C10}"/>
            </a:ext>
          </a:extLst>
        </xdr:cNvPr>
        <xdr:cNvPicPr>
          <a:picLocks noChangeAspect="1"/>
        </xdr:cNvPicPr>
      </xdr:nvPicPr>
      <xdr:blipFill>
        <a:blip xmlns:r="http://schemas.openxmlformats.org/officeDocument/2006/relationships" r:embed="rId8"/>
        <a:stretch>
          <a:fillRect/>
        </a:stretch>
      </xdr:blipFill>
      <xdr:spPr>
        <a:xfrm>
          <a:off x="4343904" y="3160781"/>
          <a:ext cx="2641454" cy="1914210"/>
        </a:xfrm>
        <a:prstGeom prst="rect">
          <a:avLst/>
        </a:prstGeom>
        <a:ln>
          <a:solidFill>
            <a:sysClr val="windowText" lastClr="000000"/>
          </a:solidFill>
        </a:ln>
      </xdr:spPr>
    </xdr:pic>
    <xdr:clientData/>
  </xdr:twoCellAnchor>
  <xdr:twoCellAnchor editAs="oneCell">
    <xdr:from>
      <xdr:col>12</xdr:col>
      <xdr:colOff>10852</xdr:colOff>
      <xdr:row>7</xdr:row>
      <xdr:rowOff>19051</xdr:rowOff>
    </xdr:from>
    <xdr:to>
      <xdr:col>15</xdr:col>
      <xdr:colOff>701892</xdr:colOff>
      <xdr:row>8</xdr:row>
      <xdr:rowOff>24962</xdr:rowOff>
    </xdr:to>
    <xdr:pic>
      <xdr:nvPicPr>
        <xdr:cNvPr id="10" name="Picture 9">
          <a:extLst>
            <a:ext uri="{FF2B5EF4-FFF2-40B4-BE49-F238E27FC236}">
              <a16:creationId xmlns:a16="http://schemas.microsoft.com/office/drawing/2014/main" id="{1337F1FA-9B3E-44DB-9435-C99A31A9BFCB}"/>
            </a:ext>
          </a:extLst>
        </xdr:cNvPr>
        <xdr:cNvPicPr>
          <a:picLocks noChangeAspect="1"/>
        </xdr:cNvPicPr>
      </xdr:nvPicPr>
      <xdr:blipFill>
        <a:blip xmlns:r="http://schemas.openxmlformats.org/officeDocument/2006/relationships" r:embed="rId9"/>
        <a:stretch>
          <a:fillRect/>
        </a:stretch>
      </xdr:blipFill>
      <xdr:spPr>
        <a:xfrm>
          <a:off x="7364152" y="3162301"/>
          <a:ext cx="2672240" cy="1910911"/>
        </a:xfrm>
        <a:prstGeom prst="rect">
          <a:avLst/>
        </a:prstGeom>
        <a:ln>
          <a:solidFill>
            <a:sysClr val="windowText" lastClr="000000"/>
          </a:solidFill>
        </a:ln>
      </xdr:spPr>
    </xdr:pic>
    <xdr:clientData/>
  </xdr:twoCellAnchor>
  <xdr:twoCellAnchor editAs="oneCell">
    <xdr:from>
      <xdr:col>2</xdr:col>
      <xdr:colOff>22078</xdr:colOff>
      <xdr:row>12</xdr:row>
      <xdr:rowOff>30601</xdr:rowOff>
    </xdr:from>
    <xdr:to>
      <xdr:col>6</xdr:col>
      <xdr:colOff>6350</xdr:colOff>
      <xdr:row>13</xdr:row>
      <xdr:rowOff>42312</xdr:rowOff>
    </xdr:to>
    <xdr:pic>
      <xdr:nvPicPr>
        <xdr:cNvPr id="11" name="Picture 10">
          <a:extLst>
            <a:ext uri="{FF2B5EF4-FFF2-40B4-BE49-F238E27FC236}">
              <a16:creationId xmlns:a16="http://schemas.microsoft.com/office/drawing/2014/main" id="{F3857DFB-A40A-454B-9095-5AC054A54C36}"/>
            </a:ext>
          </a:extLst>
        </xdr:cNvPr>
        <xdr:cNvPicPr>
          <a:picLocks noChangeAspect="1"/>
        </xdr:cNvPicPr>
      </xdr:nvPicPr>
      <xdr:blipFill>
        <a:blip xmlns:r="http://schemas.openxmlformats.org/officeDocument/2006/relationships" r:embed="rId10"/>
        <a:stretch>
          <a:fillRect/>
        </a:stretch>
      </xdr:blipFill>
      <xdr:spPr>
        <a:xfrm>
          <a:off x="1222228" y="5821801"/>
          <a:ext cx="2670322" cy="1916711"/>
        </a:xfrm>
        <a:prstGeom prst="rect">
          <a:avLst/>
        </a:prstGeom>
        <a:ln>
          <a:solidFill>
            <a:sysClr val="windowText" lastClr="000000"/>
          </a:solidFill>
        </a:ln>
      </xdr:spPr>
    </xdr:pic>
    <xdr:clientData/>
  </xdr:twoCellAnchor>
  <xdr:twoCellAnchor editAs="oneCell">
    <xdr:from>
      <xdr:col>2</xdr:col>
      <xdr:colOff>3824</xdr:colOff>
      <xdr:row>17</xdr:row>
      <xdr:rowOff>82522</xdr:rowOff>
    </xdr:from>
    <xdr:to>
      <xdr:col>6</xdr:col>
      <xdr:colOff>1031</xdr:colOff>
      <xdr:row>18</xdr:row>
      <xdr:rowOff>38099</xdr:rowOff>
    </xdr:to>
    <xdr:pic>
      <xdr:nvPicPr>
        <xdr:cNvPr id="12" name="Picture 11">
          <a:extLst>
            <a:ext uri="{FF2B5EF4-FFF2-40B4-BE49-F238E27FC236}">
              <a16:creationId xmlns:a16="http://schemas.microsoft.com/office/drawing/2014/main" id="{FB8154FB-BC0F-48F0-BFF7-6B391E8F07C2}"/>
            </a:ext>
          </a:extLst>
        </xdr:cNvPr>
        <xdr:cNvPicPr>
          <a:picLocks noChangeAspect="1"/>
        </xdr:cNvPicPr>
      </xdr:nvPicPr>
      <xdr:blipFill rotWithShape="1">
        <a:blip xmlns:r="http://schemas.openxmlformats.org/officeDocument/2006/relationships" r:embed="rId11"/>
        <a:srcRect t="-1" r="664" b="9619"/>
        <a:stretch/>
      </xdr:blipFill>
      <xdr:spPr>
        <a:xfrm>
          <a:off x="1203974" y="8559772"/>
          <a:ext cx="2683257" cy="1860577"/>
        </a:xfrm>
        <a:prstGeom prst="rect">
          <a:avLst/>
        </a:prstGeom>
        <a:ln>
          <a:solidFill>
            <a:sysClr val="windowText" lastClr="000000"/>
          </a:solidFill>
        </a:ln>
      </xdr:spPr>
    </xdr:pic>
    <xdr:clientData/>
  </xdr:twoCellAnchor>
  <xdr:twoCellAnchor editAs="oneCell">
    <xdr:from>
      <xdr:col>7</xdr:col>
      <xdr:colOff>17965</xdr:colOff>
      <xdr:row>17</xdr:row>
      <xdr:rowOff>94334</xdr:rowOff>
    </xdr:from>
    <xdr:to>
      <xdr:col>10</xdr:col>
      <xdr:colOff>694097</xdr:colOff>
      <xdr:row>18</xdr:row>
      <xdr:rowOff>38148</xdr:rowOff>
    </xdr:to>
    <xdr:pic>
      <xdr:nvPicPr>
        <xdr:cNvPr id="13" name="Picture 12">
          <a:extLst>
            <a:ext uri="{FF2B5EF4-FFF2-40B4-BE49-F238E27FC236}">
              <a16:creationId xmlns:a16="http://schemas.microsoft.com/office/drawing/2014/main" id="{D7D01C1E-4BCA-4CE2-81AF-75EBBC3EFDCC}"/>
            </a:ext>
          </a:extLst>
        </xdr:cNvPr>
        <xdr:cNvPicPr>
          <a:picLocks noChangeAspect="1"/>
        </xdr:cNvPicPr>
      </xdr:nvPicPr>
      <xdr:blipFill>
        <a:blip xmlns:r="http://schemas.openxmlformats.org/officeDocument/2006/relationships" r:embed="rId12"/>
        <a:stretch>
          <a:fillRect/>
        </a:stretch>
      </xdr:blipFill>
      <xdr:spPr>
        <a:xfrm>
          <a:off x="4332790" y="8571584"/>
          <a:ext cx="2657332" cy="1848814"/>
        </a:xfrm>
        <a:prstGeom prst="rect">
          <a:avLst/>
        </a:prstGeom>
        <a:ln>
          <a:solidFill>
            <a:sysClr val="windowText" lastClr="000000"/>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CDSSRV1\corpdfsshr$\PARTS-DIV\SH$ALL\Parts%20Marketing\ACCESSORY%20INFO\00_Honda%20App%20Chart%20Pricing%20MASTER.xlsx" TargetMode="External"/><Relationship Id="rId1" Type="http://schemas.openxmlformats.org/officeDocument/2006/relationships/externalLinkPath" Target="file:///\\CHCDSSRV1\corpdfsshr$\PARTS-DIV\SH$ALL\Parts%20Marketing\ACCESSORY%20INFO\00_Honda%20App%20Chart%20Pricing%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PART LIST"/>
      <sheetName val="Sheet4"/>
      <sheetName val="Sheet3"/>
      <sheetName val="July 10"/>
      <sheetName val="Aug 20"/>
      <sheetName val="older"/>
    </sheetNames>
    <sheetDataSet>
      <sheetData sheetId="0">
        <row r="1">
          <cell r="C1"/>
          <cell r="D1"/>
        </row>
        <row r="2">
          <cell r="C2"/>
          <cell r="D2"/>
        </row>
        <row r="3">
          <cell r="B3" t="str">
            <v>Part Number</v>
          </cell>
          <cell r="C3" t="str">
            <v>Dealer Net</v>
          </cell>
          <cell r="D3" t="str">
            <v>List Price</v>
          </cell>
        </row>
        <row r="4">
          <cell r="B4" t="str">
            <v>08P05-30A-130</v>
          </cell>
          <cell r="C4">
            <v>231.88</v>
          </cell>
          <cell r="D4">
            <v>386.8</v>
          </cell>
        </row>
        <row r="5">
          <cell r="B5" t="str">
            <v>08P05-30A-1F0</v>
          </cell>
          <cell r="C5">
            <v>231.88</v>
          </cell>
          <cell r="D5">
            <v>386.8</v>
          </cell>
        </row>
        <row r="6">
          <cell r="B6" t="str">
            <v>08P05-30A-1G0</v>
          </cell>
          <cell r="C6">
            <v>231.88</v>
          </cell>
          <cell r="D6">
            <v>386.8</v>
          </cell>
        </row>
        <row r="7">
          <cell r="B7" t="str">
            <v>08P20-30A-130</v>
          </cell>
          <cell r="C7">
            <v>175.45</v>
          </cell>
          <cell r="D7">
            <v>292.41000000000003</v>
          </cell>
        </row>
        <row r="8">
          <cell r="B8" t="str">
            <v>08P20-30A-1F0</v>
          </cell>
          <cell r="C8">
            <v>175.45</v>
          </cell>
          <cell r="D8">
            <v>292.41000000000003</v>
          </cell>
        </row>
        <row r="9">
          <cell r="B9" t="str">
            <v>08P20-30A-1G0</v>
          </cell>
          <cell r="C9">
            <v>175.45</v>
          </cell>
          <cell r="D9">
            <v>292.41000000000003</v>
          </cell>
        </row>
        <row r="10">
          <cell r="B10" t="str">
            <v>08W19-30A-300</v>
          </cell>
          <cell r="C10">
            <v>657</v>
          </cell>
          <cell r="D10">
            <v>939</v>
          </cell>
        </row>
        <row r="11">
          <cell r="B11" t="str">
            <v>08F04-30A-1F0</v>
          </cell>
          <cell r="C11">
            <v>432</v>
          </cell>
          <cell r="D11">
            <v>720</v>
          </cell>
        </row>
        <row r="12">
          <cell r="B12" t="str">
            <v>08F10-30A-110</v>
          </cell>
          <cell r="C12">
            <v>386</v>
          </cell>
          <cell r="D12">
            <v>643</v>
          </cell>
        </row>
        <row r="13">
          <cell r="B13" t="str">
            <v>08F10-30A-140</v>
          </cell>
          <cell r="C13">
            <v>386</v>
          </cell>
          <cell r="D13">
            <v>643</v>
          </cell>
        </row>
        <row r="14">
          <cell r="B14" t="str">
            <v>08F10-30A-150</v>
          </cell>
          <cell r="C14">
            <v>386</v>
          </cell>
          <cell r="D14">
            <v>643</v>
          </cell>
        </row>
        <row r="15">
          <cell r="B15" t="str">
            <v>08F10-30A-170</v>
          </cell>
          <cell r="C15">
            <v>386</v>
          </cell>
          <cell r="D15">
            <v>643</v>
          </cell>
        </row>
        <row r="16">
          <cell r="B16" t="str">
            <v>08F10-30A-1A0</v>
          </cell>
          <cell r="C16">
            <v>386</v>
          </cell>
          <cell r="D16">
            <v>643</v>
          </cell>
        </row>
        <row r="17">
          <cell r="B17" t="str">
            <v>08F10-30A-1C0</v>
          </cell>
          <cell r="C17">
            <v>386</v>
          </cell>
          <cell r="D17">
            <v>643</v>
          </cell>
        </row>
        <row r="18">
          <cell r="B18" t="str">
            <v>08F10-30A-1D0</v>
          </cell>
          <cell r="C18">
            <v>386</v>
          </cell>
          <cell r="D18">
            <v>643</v>
          </cell>
        </row>
        <row r="19">
          <cell r="B19" t="str">
            <v>08F10-30A-1H0</v>
          </cell>
          <cell r="C19">
            <v>386</v>
          </cell>
          <cell r="D19">
            <v>643</v>
          </cell>
        </row>
        <row r="20">
          <cell r="B20" t="str">
            <v>08U58-30A-110A</v>
          </cell>
          <cell r="C20">
            <v>383</v>
          </cell>
          <cell r="D20">
            <v>547</v>
          </cell>
        </row>
        <row r="21">
          <cell r="B21" t="str">
            <v>08U58-30A-110B</v>
          </cell>
          <cell r="C21">
            <v>383</v>
          </cell>
          <cell r="D21">
            <v>547</v>
          </cell>
        </row>
        <row r="22">
          <cell r="B22" t="str">
            <v>08P98-30A-1F0</v>
          </cell>
          <cell r="C22">
            <v>350</v>
          </cell>
          <cell r="D22">
            <v>583</v>
          </cell>
        </row>
        <row r="23">
          <cell r="B23" t="str">
            <v>08P99-30A-1F0</v>
          </cell>
          <cell r="C23">
            <v>350</v>
          </cell>
          <cell r="D23">
            <v>583</v>
          </cell>
        </row>
        <row r="24">
          <cell r="B24" t="str">
            <v>08E12-30A-110</v>
          </cell>
          <cell r="C24">
            <v>302</v>
          </cell>
          <cell r="D24">
            <v>465</v>
          </cell>
        </row>
        <row r="25">
          <cell r="B25" t="str">
            <v>08P05-30A-110</v>
          </cell>
          <cell r="C25">
            <v>232</v>
          </cell>
          <cell r="D25">
            <v>387</v>
          </cell>
        </row>
        <row r="26">
          <cell r="B26" t="str">
            <v>08P05-30A-140</v>
          </cell>
          <cell r="C26">
            <v>232</v>
          </cell>
          <cell r="D26">
            <v>387</v>
          </cell>
        </row>
        <row r="27">
          <cell r="B27" t="str">
            <v>08P05-30A-150</v>
          </cell>
          <cell r="C27">
            <v>232</v>
          </cell>
          <cell r="D27">
            <v>387</v>
          </cell>
        </row>
        <row r="28">
          <cell r="B28" t="str">
            <v>08P05-30A-170</v>
          </cell>
          <cell r="C28">
            <v>232</v>
          </cell>
          <cell r="D28">
            <v>387</v>
          </cell>
        </row>
        <row r="29">
          <cell r="B29" t="str">
            <v>08P05-30A-1A0</v>
          </cell>
          <cell r="C29">
            <v>232</v>
          </cell>
          <cell r="D29">
            <v>387</v>
          </cell>
        </row>
        <row r="30">
          <cell r="B30" t="str">
            <v>08P05-30A-1C0</v>
          </cell>
          <cell r="C30">
            <v>232</v>
          </cell>
          <cell r="D30">
            <v>387</v>
          </cell>
        </row>
        <row r="31">
          <cell r="B31" t="str">
            <v>08P05-30A-1D0</v>
          </cell>
          <cell r="C31">
            <v>232</v>
          </cell>
          <cell r="D31">
            <v>387</v>
          </cell>
        </row>
        <row r="32">
          <cell r="B32" t="str">
            <v>08P05-30A-1H0</v>
          </cell>
          <cell r="C32">
            <v>232</v>
          </cell>
          <cell r="D32">
            <v>387</v>
          </cell>
        </row>
        <row r="33">
          <cell r="B33" t="str">
            <v>08R06-30A-110</v>
          </cell>
          <cell r="C33">
            <v>210</v>
          </cell>
          <cell r="D33">
            <v>350</v>
          </cell>
        </row>
        <row r="34">
          <cell r="B34" t="str">
            <v>08R06-30A-110A</v>
          </cell>
          <cell r="C34">
            <v>210</v>
          </cell>
          <cell r="D34">
            <v>350</v>
          </cell>
        </row>
        <row r="35">
          <cell r="B35" t="str">
            <v>08R01-30A-300</v>
          </cell>
          <cell r="C35">
            <v>200</v>
          </cell>
          <cell r="D35">
            <v>333</v>
          </cell>
        </row>
        <row r="36">
          <cell r="B36" t="str">
            <v>08R04-TVA-101</v>
          </cell>
          <cell r="C36">
            <v>200</v>
          </cell>
          <cell r="D36">
            <v>333</v>
          </cell>
        </row>
        <row r="37">
          <cell r="B37" t="str">
            <v>08R13-30A-100</v>
          </cell>
          <cell r="C37">
            <v>180</v>
          </cell>
          <cell r="D37">
            <v>300</v>
          </cell>
        </row>
        <row r="38">
          <cell r="B38" t="str">
            <v>08P20-30A-110</v>
          </cell>
          <cell r="C38">
            <v>176</v>
          </cell>
          <cell r="D38">
            <v>293</v>
          </cell>
        </row>
        <row r="39">
          <cell r="B39" t="str">
            <v>08P20-30A-140</v>
          </cell>
          <cell r="C39">
            <v>176</v>
          </cell>
          <cell r="D39">
            <v>293</v>
          </cell>
        </row>
        <row r="40">
          <cell r="B40" t="str">
            <v>08P20-30A-150</v>
          </cell>
          <cell r="C40">
            <v>176</v>
          </cell>
          <cell r="D40">
            <v>293</v>
          </cell>
        </row>
        <row r="41">
          <cell r="B41" t="str">
            <v>08P20-30A-170</v>
          </cell>
          <cell r="C41">
            <v>176</v>
          </cell>
          <cell r="D41">
            <v>293</v>
          </cell>
        </row>
        <row r="42">
          <cell r="B42" t="str">
            <v>08P20-30A-1A0</v>
          </cell>
          <cell r="C42">
            <v>176</v>
          </cell>
          <cell r="D42">
            <v>293</v>
          </cell>
        </row>
        <row r="43">
          <cell r="B43" t="str">
            <v>08P20-30A-1C0</v>
          </cell>
          <cell r="C43">
            <v>176</v>
          </cell>
          <cell r="D43">
            <v>293</v>
          </cell>
        </row>
        <row r="44">
          <cell r="B44" t="str">
            <v>08P20-30A-1D0</v>
          </cell>
          <cell r="C44">
            <v>176</v>
          </cell>
          <cell r="D44">
            <v>293</v>
          </cell>
        </row>
        <row r="45">
          <cell r="B45" t="str">
            <v>08P20-30A-1H0</v>
          </cell>
          <cell r="C45">
            <v>176</v>
          </cell>
          <cell r="D45">
            <v>293</v>
          </cell>
        </row>
        <row r="46">
          <cell r="B46" t="str">
            <v>08P17-30A-110</v>
          </cell>
          <cell r="C46">
            <v>175</v>
          </cell>
          <cell r="D46">
            <v>292</v>
          </cell>
        </row>
        <row r="47">
          <cell r="B47" t="str">
            <v>08T44-30B-300A</v>
          </cell>
          <cell r="C47">
            <v>171</v>
          </cell>
          <cell r="D47">
            <v>285</v>
          </cell>
        </row>
        <row r="48">
          <cell r="B48" t="str">
            <v>08T44-30A-300A</v>
          </cell>
          <cell r="C48">
            <v>144</v>
          </cell>
          <cell r="D48">
            <v>240</v>
          </cell>
        </row>
        <row r="49">
          <cell r="B49" t="str">
            <v>08P48-30A-100</v>
          </cell>
          <cell r="C49">
            <v>131</v>
          </cell>
          <cell r="D49">
            <v>218</v>
          </cell>
        </row>
        <row r="50">
          <cell r="B50" t="str">
            <v>08U45-30A-100</v>
          </cell>
          <cell r="C50">
            <v>129</v>
          </cell>
          <cell r="D50">
            <v>215</v>
          </cell>
        </row>
        <row r="51">
          <cell r="B51" t="str">
            <v>08P04-30A-100</v>
          </cell>
          <cell r="C51">
            <v>106</v>
          </cell>
          <cell r="D51">
            <v>177</v>
          </cell>
        </row>
        <row r="52">
          <cell r="B52" t="str">
            <v>08F59-30A-100</v>
          </cell>
          <cell r="C52">
            <v>94</v>
          </cell>
          <cell r="D52">
            <v>157</v>
          </cell>
        </row>
        <row r="53">
          <cell r="B53" t="str">
            <v>08F20-30A-100</v>
          </cell>
          <cell r="C53">
            <v>75</v>
          </cell>
          <cell r="D53">
            <v>125</v>
          </cell>
        </row>
        <row r="54">
          <cell r="B54" t="str">
            <v>08F20-30A-100B</v>
          </cell>
          <cell r="C54">
            <v>71</v>
          </cell>
          <cell r="D54">
            <v>118</v>
          </cell>
        </row>
        <row r="55">
          <cell r="B55" t="str">
            <v>08P20-30A-100A</v>
          </cell>
          <cell r="C55">
            <v>71</v>
          </cell>
          <cell r="D55">
            <v>118</v>
          </cell>
        </row>
        <row r="56">
          <cell r="B56" t="str">
            <v>08V03-30A-100</v>
          </cell>
          <cell r="C56">
            <v>70</v>
          </cell>
          <cell r="D56">
            <v>117</v>
          </cell>
        </row>
        <row r="57">
          <cell r="B57" t="str">
            <v>08E12-30A-100A</v>
          </cell>
          <cell r="C57">
            <v>66</v>
          </cell>
          <cell r="D57">
            <v>94</v>
          </cell>
        </row>
        <row r="58">
          <cell r="B58" t="str">
            <v>08P09-30A-300</v>
          </cell>
          <cell r="C58">
            <v>50</v>
          </cell>
          <cell r="D58">
            <v>83</v>
          </cell>
        </row>
        <row r="59">
          <cell r="B59" t="str">
            <v>08F20-3A0-100C</v>
          </cell>
          <cell r="C59">
            <v>44</v>
          </cell>
          <cell r="D59">
            <v>73</v>
          </cell>
        </row>
        <row r="60">
          <cell r="B60" t="str">
            <v>08F20-3V0-100B</v>
          </cell>
          <cell r="C60">
            <v>44</v>
          </cell>
          <cell r="D60">
            <v>73</v>
          </cell>
        </row>
        <row r="61">
          <cell r="B61" t="str">
            <v>08L96-TVA-300</v>
          </cell>
          <cell r="C61">
            <v>26.99</v>
          </cell>
          <cell r="D61">
            <v>58</v>
          </cell>
        </row>
        <row r="62">
          <cell r="B62" t="str">
            <v>08L96-TA0-301A</v>
          </cell>
          <cell r="C62">
            <v>17</v>
          </cell>
          <cell r="D62">
            <v>28</v>
          </cell>
        </row>
        <row r="63">
          <cell r="B63" t="str">
            <v>08L33-T90-100B</v>
          </cell>
          <cell r="C63">
            <v>961</v>
          </cell>
          <cell r="D63">
            <v>1373</v>
          </cell>
        </row>
        <row r="64">
          <cell r="B64" t="str">
            <v>08U35-T90-300A</v>
          </cell>
          <cell r="C64">
            <v>785</v>
          </cell>
          <cell r="D64">
            <v>1121</v>
          </cell>
        </row>
        <row r="65">
          <cell r="B65" t="str">
            <v>08L33-T90-100</v>
          </cell>
          <cell r="C65">
            <v>763</v>
          </cell>
          <cell r="D65">
            <v>1090</v>
          </cell>
        </row>
        <row r="66">
          <cell r="B66" t="str">
            <v>08W20-T90-300B</v>
          </cell>
          <cell r="C66">
            <v>727</v>
          </cell>
          <cell r="D66">
            <v>1212</v>
          </cell>
        </row>
        <row r="67">
          <cell r="B67" t="str">
            <v>08W20-T90-300A</v>
          </cell>
          <cell r="C67">
            <v>706</v>
          </cell>
          <cell r="D67">
            <v>1177</v>
          </cell>
        </row>
        <row r="68">
          <cell r="B68" t="str">
            <v>08P32-T90-310C</v>
          </cell>
          <cell r="C68">
            <v>657</v>
          </cell>
          <cell r="D68">
            <v>939</v>
          </cell>
        </row>
        <row r="69">
          <cell r="B69" t="str">
            <v>08W18-T90-300</v>
          </cell>
          <cell r="C69">
            <v>575</v>
          </cell>
          <cell r="D69">
            <v>821</v>
          </cell>
        </row>
        <row r="70">
          <cell r="B70" t="str">
            <v>08P21-T90-100</v>
          </cell>
          <cell r="C70">
            <v>565</v>
          </cell>
          <cell r="D70">
            <v>942</v>
          </cell>
        </row>
        <row r="71">
          <cell r="B71" t="str">
            <v>08P32-T90-310A</v>
          </cell>
          <cell r="C71">
            <v>549</v>
          </cell>
          <cell r="D71">
            <v>784</v>
          </cell>
        </row>
        <row r="72">
          <cell r="B72" t="str">
            <v>08P32-T90-310F</v>
          </cell>
          <cell r="C72">
            <v>493</v>
          </cell>
          <cell r="D72">
            <v>704</v>
          </cell>
        </row>
        <row r="73">
          <cell r="B73" t="str">
            <v>08L02-T90-100B</v>
          </cell>
          <cell r="C73">
            <v>484</v>
          </cell>
          <cell r="D73">
            <v>807</v>
          </cell>
        </row>
        <row r="74">
          <cell r="B74" t="str">
            <v>08L92-T90-100</v>
          </cell>
          <cell r="C74">
            <v>444</v>
          </cell>
          <cell r="D74">
            <v>740</v>
          </cell>
        </row>
        <row r="75">
          <cell r="B75" t="str">
            <v>08E12-T90-100</v>
          </cell>
          <cell r="C75">
            <v>371</v>
          </cell>
          <cell r="D75">
            <v>571</v>
          </cell>
        </row>
        <row r="76">
          <cell r="B76" t="str">
            <v>08F30-T90-100B</v>
          </cell>
          <cell r="C76">
            <v>360</v>
          </cell>
          <cell r="D76">
            <v>514</v>
          </cell>
        </row>
        <row r="77">
          <cell r="B77" t="str">
            <v>08L91-T90-300</v>
          </cell>
          <cell r="C77">
            <v>345</v>
          </cell>
          <cell r="D77">
            <v>575</v>
          </cell>
        </row>
        <row r="78">
          <cell r="B78" t="str">
            <v>08L91-T90-300A</v>
          </cell>
          <cell r="C78">
            <v>336</v>
          </cell>
          <cell r="D78">
            <v>480</v>
          </cell>
        </row>
        <row r="79">
          <cell r="B79" t="str">
            <v>08F04-T90-100</v>
          </cell>
          <cell r="C79">
            <v>333</v>
          </cell>
          <cell r="D79">
            <v>555</v>
          </cell>
        </row>
        <row r="80">
          <cell r="B80" t="str">
            <v>08P32-T90-310E</v>
          </cell>
          <cell r="C80">
            <v>280.99</v>
          </cell>
          <cell r="D80">
            <v>570</v>
          </cell>
        </row>
        <row r="81">
          <cell r="B81" t="str">
            <v>08U35-T90-110</v>
          </cell>
          <cell r="C81">
            <v>279</v>
          </cell>
          <cell r="D81">
            <v>465</v>
          </cell>
        </row>
        <row r="82">
          <cell r="B82" t="str">
            <v>08R04-T90-100</v>
          </cell>
          <cell r="C82">
            <v>265</v>
          </cell>
          <cell r="D82">
            <v>442</v>
          </cell>
        </row>
        <row r="83">
          <cell r="B83" t="str">
            <v>08F21-T90-100A</v>
          </cell>
          <cell r="C83">
            <v>254</v>
          </cell>
          <cell r="D83">
            <v>423</v>
          </cell>
        </row>
        <row r="84">
          <cell r="B84" t="str">
            <v>08L04-T90-300</v>
          </cell>
          <cell r="C84">
            <v>253</v>
          </cell>
          <cell r="D84">
            <v>422</v>
          </cell>
        </row>
        <row r="85">
          <cell r="B85" t="str">
            <v>08V27-T90-100F</v>
          </cell>
          <cell r="C85">
            <v>251</v>
          </cell>
          <cell r="D85">
            <v>418</v>
          </cell>
        </row>
        <row r="86">
          <cell r="B86" t="str">
            <v>08F30-T90-100A</v>
          </cell>
          <cell r="C86">
            <v>235</v>
          </cell>
          <cell r="D86">
            <v>336</v>
          </cell>
        </row>
        <row r="87">
          <cell r="B87" t="str">
            <v>08P05-T90-110</v>
          </cell>
          <cell r="C87">
            <v>230</v>
          </cell>
          <cell r="D87">
            <v>383</v>
          </cell>
        </row>
        <row r="88">
          <cell r="B88" t="str">
            <v>08P17-T90-110</v>
          </cell>
          <cell r="C88">
            <v>221</v>
          </cell>
          <cell r="D88">
            <v>368</v>
          </cell>
        </row>
        <row r="89">
          <cell r="B89" t="str">
            <v>08P17-T90-310C</v>
          </cell>
          <cell r="C89">
            <v>221</v>
          </cell>
          <cell r="D89">
            <v>368</v>
          </cell>
        </row>
        <row r="90">
          <cell r="B90" t="str">
            <v>08F30-T90-100</v>
          </cell>
          <cell r="C90">
            <v>205</v>
          </cell>
          <cell r="D90">
            <v>293</v>
          </cell>
        </row>
        <row r="91">
          <cell r="B91" t="str">
            <v>08P20-T90-110A</v>
          </cell>
          <cell r="C91">
            <v>173</v>
          </cell>
          <cell r="D91">
            <v>288</v>
          </cell>
        </row>
        <row r="92">
          <cell r="B92" t="str">
            <v>08P42-T90-100A</v>
          </cell>
          <cell r="C92">
            <v>157</v>
          </cell>
          <cell r="D92">
            <v>262</v>
          </cell>
        </row>
        <row r="93">
          <cell r="B93" t="str">
            <v>08F20-T90-100C</v>
          </cell>
          <cell r="C93">
            <v>148</v>
          </cell>
          <cell r="D93">
            <v>211</v>
          </cell>
        </row>
        <row r="94">
          <cell r="B94" t="str">
            <v>08P04-T90-100</v>
          </cell>
          <cell r="C94">
            <v>128</v>
          </cell>
          <cell r="D94">
            <v>213</v>
          </cell>
        </row>
        <row r="95">
          <cell r="B95" t="str">
            <v>08P42-T90-100B</v>
          </cell>
          <cell r="C95">
            <v>127</v>
          </cell>
          <cell r="D95">
            <v>212</v>
          </cell>
        </row>
        <row r="96">
          <cell r="B96" t="str">
            <v>08U45-T90-100</v>
          </cell>
          <cell r="C96">
            <v>121</v>
          </cell>
          <cell r="D96">
            <v>202</v>
          </cell>
        </row>
        <row r="97">
          <cell r="B97" t="str">
            <v>08P42-T90-100C</v>
          </cell>
          <cell r="C97">
            <v>110</v>
          </cell>
          <cell r="D97">
            <v>169</v>
          </cell>
        </row>
        <row r="98">
          <cell r="B98" t="str">
            <v>08L92-T90-300B</v>
          </cell>
          <cell r="C98">
            <v>105</v>
          </cell>
          <cell r="D98">
            <v>175</v>
          </cell>
        </row>
        <row r="99">
          <cell r="B99" t="str">
            <v>08L92-T90-300C</v>
          </cell>
          <cell r="C99">
            <v>105</v>
          </cell>
          <cell r="D99">
            <v>175</v>
          </cell>
        </row>
        <row r="100">
          <cell r="B100" t="str">
            <v>08P48-T90-100</v>
          </cell>
          <cell r="C100">
            <v>78</v>
          </cell>
          <cell r="D100">
            <v>130</v>
          </cell>
        </row>
        <row r="101">
          <cell r="B101" t="str">
            <v>08L92-T90-100A</v>
          </cell>
          <cell r="C101">
            <v>59</v>
          </cell>
          <cell r="D101">
            <v>98</v>
          </cell>
        </row>
        <row r="102">
          <cell r="B102" t="str">
            <v>08L96-T90-300</v>
          </cell>
          <cell r="C102">
            <v>59</v>
          </cell>
          <cell r="D102">
            <v>98</v>
          </cell>
        </row>
        <row r="103">
          <cell r="B103" t="str">
            <v>08P20-T90-100</v>
          </cell>
          <cell r="C103">
            <v>54</v>
          </cell>
          <cell r="D103">
            <v>90</v>
          </cell>
        </row>
        <row r="104">
          <cell r="B104" t="str">
            <v>08F20-T90-100</v>
          </cell>
          <cell r="C104">
            <v>43</v>
          </cell>
          <cell r="D104">
            <v>72</v>
          </cell>
        </row>
        <row r="105">
          <cell r="B105" t="str">
            <v>08P48-T90-100A</v>
          </cell>
          <cell r="C105">
            <v>41</v>
          </cell>
          <cell r="D105">
            <v>68</v>
          </cell>
        </row>
        <row r="106">
          <cell r="B106" t="str">
            <v>08F20-T90-100A</v>
          </cell>
          <cell r="C106">
            <v>36</v>
          </cell>
          <cell r="D106">
            <v>60</v>
          </cell>
        </row>
        <row r="107">
          <cell r="B107" t="str">
            <v>08F02-T60-100</v>
          </cell>
          <cell r="C107">
            <v>3022</v>
          </cell>
          <cell r="D107">
            <v>5037</v>
          </cell>
        </row>
        <row r="108">
          <cell r="B108" t="str">
            <v>08W19-T60-100</v>
          </cell>
          <cell r="C108">
            <v>1166</v>
          </cell>
          <cell r="D108">
            <v>1666</v>
          </cell>
        </row>
        <row r="109">
          <cell r="B109" t="str">
            <v>08U97-T60-110</v>
          </cell>
          <cell r="C109">
            <v>563</v>
          </cell>
          <cell r="D109">
            <v>866</v>
          </cell>
        </row>
        <row r="110">
          <cell r="B110" t="str">
            <v>08P34-T60-100</v>
          </cell>
          <cell r="C110">
            <v>450</v>
          </cell>
          <cell r="D110">
            <v>750</v>
          </cell>
        </row>
        <row r="111">
          <cell r="B111" t="str">
            <v>08U92-T60-110</v>
          </cell>
          <cell r="C111">
            <v>343</v>
          </cell>
          <cell r="D111">
            <v>528</v>
          </cell>
        </row>
        <row r="112">
          <cell r="B112" t="str">
            <v>08P15-T60-110</v>
          </cell>
          <cell r="C112">
            <v>321</v>
          </cell>
          <cell r="D112">
            <v>535</v>
          </cell>
        </row>
        <row r="113">
          <cell r="B113" t="str">
            <v>08E12-T60-100</v>
          </cell>
          <cell r="C113">
            <v>288</v>
          </cell>
          <cell r="D113">
            <v>480</v>
          </cell>
        </row>
        <row r="114">
          <cell r="B114" t="str">
            <v>08P48-T60-100</v>
          </cell>
          <cell r="C114">
            <v>169</v>
          </cell>
          <cell r="D114">
            <v>282</v>
          </cell>
        </row>
        <row r="115">
          <cell r="B115" t="str">
            <v>08U45-T60-100</v>
          </cell>
          <cell r="C115">
            <v>124</v>
          </cell>
          <cell r="D115">
            <v>207</v>
          </cell>
        </row>
        <row r="116">
          <cell r="B116">
            <v>34417</v>
          </cell>
          <cell r="C116">
            <v>208.14</v>
          </cell>
          <cell r="D116">
            <v>250</v>
          </cell>
        </row>
        <row r="117">
          <cell r="B117" t="str">
            <v>08F20-TVA-100C</v>
          </cell>
          <cell r="C117">
            <v>44</v>
          </cell>
          <cell r="D117">
            <v>73</v>
          </cell>
        </row>
        <row r="118">
          <cell r="B118" t="str">
            <v>08F20-30A-100C</v>
          </cell>
          <cell r="C118">
            <v>37</v>
          </cell>
          <cell r="D118">
            <v>62</v>
          </cell>
        </row>
        <row r="119">
          <cell r="B119" t="str">
            <v>08F20-30A-100D</v>
          </cell>
          <cell r="C119">
            <v>37</v>
          </cell>
          <cell r="D119">
            <v>62</v>
          </cell>
        </row>
        <row r="120">
          <cell r="B120" t="str">
            <v>08W18-T20-100</v>
          </cell>
          <cell r="C120">
            <v>579</v>
          </cell>
          <cell r="D120">
            <v>891</v>
          </cell>
        </row>
        <row r="121">
          <cell r="B121" t="str">
            <v>08W18-TBA-100B</v>
          </cell>
          <cell r="C121">
            <v>579</v>
          </cell>
          <cell r="D121">
            <v>891</v>
          </cell>
        </row>
        <row r="122">
          <cell r="B122" t="str">
            <v>08F01-T20-130A</v>
          </cell>
          <cell r="C122">
            <v>262</v>
          </cell>
          <cell r="D122">
            <v>437</v>
          </cell>
        </row>
        <row r="123">
          <cell r="B123" t="str">
            <v>08F01-T20-170A</v>
          </cell>
          <cell r="C123">
            <v>262</v>
          </cell>
          <cell r="D123">
            <v>437</v>
          </cell>
        </row>
        <row r="124">
          <cell r="B124" t="str">
            <v>08F01-T20-180A</v>
          </cell>
          <cell r="C124">
            <v>262</v>
          </cell>
          <cell r="D124">
            <v>437</v>
          </cell>
        </row>
        <row r="125">
          <cell r="B125" t="str">
            <v>08F01-T20-190A</v>
          </cell>
          <cell r="C125">
            <v>262</v>
          </cell>
          <cell r="D125">
            <v>437</v>
          </cell>
        </row>
        <row r="126">
          <cell r="B126" t="str">
            <v>08F01-T20-1J0A</v>
          </cell>
          <cell r="C126">
            <v>262</v>
          </cell>
          <cell r="D126">
            <v>437</v>
          </cell>
        </row>
        <row r="127">
          <cell r="B127" t="str">
            <v>08F01-T20-1K0A</v>
          </cell>
          <cell r="C127">
            <v>262</v>
          </cell>
          <cell r="D127">
            <v>437</v>
          </cell>
        </row>
        <row r="128">
          <cell r="B128" t="str">
            <v>08F01-T20-1P0A</v>
          </cell>
          <cell r="C128">
            <v>262</v>
          </cell>
          <cell r="D128">
            <v>437</v>
          </cell>
        </row>
        <row r="129">
          <cell r="B129" t="str">
            <v>08F01-T20-1U0A</v>
          </cell>
          <cell r="C129">
            <v>262</v>
          </cell>
          <cell r="D129">
            <v>437</v>
          </cell>
        </row>
        <row r="130">
          <cell r="B130" t="str">
            <v>08F01-T20-1Z0A</v>
          </cell>
          <cell r="C130">
            <v>262</v>
          </cell>
          <cell r="D130">
            <v>437</v>
          </cell>
        </row>
        <row r="131">
          <cell r="B131" t="str">
            <v>08P05-T20-1F0</v>
          </cell>
          <cell r="C131">
            <v>215</v>
          </cell>
          <cell r="D131">
            <v>358</v>
          </cell>
        </row>
        <row r="132">
          <cell r="B132" t="str">
            <v>08P05-T20-1G0</v>
          </cell>
          <cell r="C132">
            <v>215</v>
          </cell>
          <cell r="D132">
            <v>358</v>
          </cell>
        </row>
        <row r="133">
          <cell r="B133" t="str">
            <v>08P05-T20-1Z0</v>
          </cell>
          <cell r="C133">
            <v>215</v>
          </cell>
          <cell r="D133">
            <v>358</v>
          </cell>
        </row>
        <row r="134">
          <cell r="B134" t="str">
            <v>08P17-T20-110A</v>
          </cell>
          <cell r="C134">
            <v>149</v>
          </cell>
          <cell r="D134">
            <v>248</v>
          </cell>
        </row>
        <row r="135">
          <cell r="B135" t="str">
            <v>08P20-T20-1J0</v>
          </cell>
          <cell r="C135">
            <v>140</v>
          </cell>
          <cell r="D135">
            <v>200</v>
          </cell>
        </row>
        <row r="136">
          <cell r="B136" t="str">
            <v>08P20-T20-1P0</v>
          </cell>
          <cell r="C136">
            <v>140</v>
          </cell>
          <cell r="D136">
            <v>200</v>
          </cell>
        </row>
        <row r="137">
          <cell r="B137" t="str">
            <v>08P20-T20-1Z0</v>
          </cell>
          <cell r="C137">
            <v>140</v>
          </cell>
          <cell r="D137">
            <v>200</v>
          </cell>
        </row>
        <row r="138">
          <cell r="B138" t="str">
            <v>08F20-T47-100E</v>
          </cell>
          <cell r="C138">
            <v>86</v>
          </cell>
          <cell r="D138">
            <v>123</v>
          </cell>
        </row>
        <row r="139">
          <cell r="B139" t="str">
            <v>08F20-T20-100B</v>
          </cell>
          <cell r="C139">
            <v>46</v>
          </cell>
          <cell r="D139">
            <v>77</v>
          </cell>
        </row>
        <row r="140">
          <cell r="B140" t="str">
            <v>08L02-T47-300</v>
          </cell>
          <cell r="C140">
            <v>498</v>
          </cell>
          <cell r="D140">
            <v>830</v>
          </cell>
        </row>
        <row r="141">
          <cell r="B141" t="str">
            <v>08F02-T47-130</v>
          </cell>
          <cell r="C141">
            <v>472</v>
          </cell>
          <cell r="D141">
            <v>787</v>
          </cell>
        </row>
        <row r="142">
          <cell r="B142" t="str">
            <v>08F02-T47-150</v>
          </cell>
          <cell r="C142">
            <v>472</v>
          </cell>
          <cell r="D142">
            <v>787</v>
          </cell>
        </row>
        <row r="143">
          <cell r="B143" t="str">
            <v>08F02-T47-160</v>
          </cell>
          <cell r="C143">
            <v>472</v>
          </cell>
          <cell r="D143">
            <v>787</v>
          </cell>
        </row>
        <row r="144">
          <cell r="B144" t="str">
            <v>08F02-T47-170</v>
          </cell>
          <cell r="C144">
            <v>472</v>
          </cell>
          <cell r="D144">
            <v>787</v>
          </cell>
        </row>
        <row r="145">
          <cell r="B145" t="str">
            <v>08F02-T47-180</v>
          </cell>
          <cell r="C145">
            <v>472</v>
          </cell>
          <cell r="D145">
            <v>787</v>
          </cell>
        </row>
        <row r="146">
          <cell r="B146" t="str">
            <v>08F02-T47-190</v>
          </cell>
          <cell r="C146">
            <v>472</v>
          </cell>
          <cell r="D146">
            <v>787</v>
          </cell>
        </row>
        <row r="147">
          <cell r="B147" t="str">
            <v>08F02-T47-1J0</v>
          </cell>
          <cell r="C147">
            <v>472</v>
          </cell>
          <cell r="D147">
            <v>787</v>
          </cell>
        </row>
        <row r="148">
          <cell r="B148" t="str">
            <v>08F02-T47-1K0</v>
          </cell>
          <cell r="C148">
            <v>472</v>
          </cell>
          <cell r="D148">
            <v>787</v>
          </cell>
        </row>
        <row r="149">
          <cell r="B149" t="str">
            <v>08F02-T47-1U0</v>
          </cell>
          <cell r="C149">
            <v>472</v>
          </cell>
          <cell r="D149">
            <v>787</v>
          </cell>
        </row>
        <row r="150">
          <cell r="B150" t="str">
            <v>08F02-T47-1Y0</v>
          </cell>
          <cell r="C150">
            <v>472</v>
          </cell>
          <cell r="D150">
            <v>787</v>
          </cell>
        </row>
        <row r="151">
          <cell r="B151" t="str">
            <v>08F02-T47-1Z0</v>
          </cell>
          <cell r="C151">
            <v>472</v>
          </cell>
          <cell r="D151">
            <v>787</v>
          </cell>
        </row>
        <row r="152">
          <cell r="B152" t="str">
            <v>08F04-T20-100</v>
          </cell>
          <cell r="C152">
            <v>391</v>
          </cell>
          <cell r="D152">
            <v>652</v>
          </cell>
        </row>
        <row r="153">
          <cell r="B153" t="str">
            <v>08F10-T20-110</v>
          </cell>
          <cell r="C153">
            <v>292</v>
          </cell>
          <cell r="D153">
            <v>487</v>
          </cell>
        </row>
        <row r="154">
          <cell r="B154" t="str">
            <v>08F10-T20-110A</v>
          </cell>
          <cell r="C154">
            <v>292</v>
          </cell>
          <cell r="D154">
            <v>487</v>
          </cell>
        </row>
        <row r="155">
          <cell r="B155" t="str">
            <v>08E12-T20-100B</v>
          </cell>
          <cell r="C155">
            <v>256</v>
          </cell>
          <cell r="D155">
            <v>427</v>
          </cell>
        </row>
        <row r="156">
          <cell r="B156" t="str">
            <v>08P15-T20-110</v>
          </cell>
          <cell r="C156">
            <v>238</v>
          </cell>
          <cell r="D156">
            <v>397</v>
          </cell>
        </row>
        <row r="157">
          <cell r="B157" t="str">
            <v>08F24-T20-100</v>
          </cell>
          <cell r="C157">
            <v>230</v>
          </cell>
          <cell r="D157">
            <v>383</v>
          </cell>
        </row>
        <row r="158">
          <cell r="B158" t="str">
            <v>08P47-T20-300</v>
          </cell>
          <cell r="C158">
            <v>221</v>
          </cell>
          <cell r="D158">
            <v>368</v>
          </cell>
        </row>
        <row r="159">
          <cell r="B159" t="str">
            <v>08P05-T20-130</v>
          </cell>
          <cell r="C159">
            <v>215</v>
          </cell>
          <cell r="D159">
            <v>358</v>
          </cell>
        </row>
        <row r="160">
          <cell r="B160" t="str">
            <v>08P05-T20-150</v>
          </cell>
          <cell r="C160">
            <v>215</v>
          </cell>
          <cell r="D160">
            <v>358</v>
          </cell>
        </row>
        <row r="161">
          <cell r="B161" t="str">
            <v>08P05-T20-160</v>
          </cell>
          <cell r="C161">
            <v>215</v>
          </cell>
          <cell r="D161">
            <v>358</v>
          </cell>
        </row>
        <row r="162">
          <cell r="B162" t="str">
            <v>08P05-T20-170</v>
          </cell>
          <cell r="C162">
            <v>215</v>
          </cell>
          <cell r="D162">
            <v>358</v>
          </cell>
        </row>
        <row r="163">
          <cell r="B163" t="str">
            <v>08P05-T20-180</v>
          </cell>
          <cell r="C163">
            <v>215</v>
          </cell>
          <cell r="D163">
            <v>358</v>
          </cell>
        </row>
        <row r="164">
          <cell r="B164" t="str">
            <v>08P05-T20-190</v>
          </cell>
          <cell r="C164">
            <v>215</v>
          </cell>
          <cell r="D164">
            <v>358</v>
          </cell>
        </row>
        <row r="165">
          <cell r="B165" t="str">
            <v>08P05-T20-1E0</v>
          </cell>
          <cell r="C165">
            <v>215</v>
          </cell>
          <cell r="D165">
            <v>358</v>
          </cell>
        </row>
        <row r="166">
          <cell r="B166" t="str">
            <v>08P05-T20-1H0</v>
          </cell>
          <cell r="C166">
            <v>215</v>
          </cell>
          <cell r="D166">
            <v>358</v>
          </cell>
        </row>
        <row r="167">
          <cell r="B167" t="str">
            <v>08P05-T20-1Q0</v>
          </cell>
          <cell r="C167">
            <v>215</v>
          </cell>
          <cell r="D167">
            <v>358</v>
          </cell>
        </row>
        <row r="168">
          <cell r="B168" t="str">
            <v>08P05-T20-1U0</v>
          </cell>
          <cell r="C168">
            <v>215</v>
          </cell>
          <cell r="D168">
            <v>358</v>
          </cell>
        </row>
        <row r="169">
          <cell r="B169" t="str">
            <v>08P05-T20-1V0</v>
          </cell>
          <cell r="C169">
            <v>215</v>
          </cell>
          <cell r="D169">
            <v>358</v>
          </cell>
        </row>
        <row r="170">
          <cell r="B170" t="str">
            <v>08R13-T47-100</v>
          </cell>
          <cell r="C170">
            <v>209</v>
          </cell>
          <cell r="D170">
            <v>322</v>
          </cell>
        </row>
        <row r="171">
          <cell r="B171" t="str">
            <v>08R04-T20-100</v>
          </cell>
          <cell r="C171">
            <v>207</v>
          </cell>
          <cell r="D171">
            <v>345</v>
          </cell>
        </row>
        <row r="172">
          <cell r="B172" t="str">
            <v>08R04-T20-100A</v>
          </cell>
          <cell r="C172">
            <v>207</v>
          </cell>
          <cell r="D172">
            <v>345</v>
          </cell>
        </row>
        <row r="173">
          <cell r="B173" t="str">
            <v>08R04-T47-100</v>
          </cell>
          <cell r="C173">
            <v>207</v>
          </cell>
          <cell r="D173">
            <v>345</v>
          </cell>
        </row>
        <row r="174">
          <cell r="B174" t="str">
            <v>08R04-T47-100A</v>
          </cell>
          <cell r="C174">
            <v>207</v>
          </cell>
          <cell r="D174">
            <v>345</v>
          </cell>
        </row>
        <row r="175">
          <cell r="B175" t="str">
            <v>08R01-T20-300</v>
          </cell>
          <cell r="C175">
            <v>174</v>
          </cell>
          <cell r="D175">
            <v>290</v>
          </cell>
        </row>
        <row r="176">
          <cell r="B176" t="str">
            <v>08F01-T20-100</v>
          </cell>
          <cell r="C176">
            <v>168.99</v>
          </cell>
          <cell r="D176">
            <v>395</v>
          </cell>
        </row>
        <row r="177">
          <cell r="B177" t="str">
            <v>08R13-T20-300</v>
          </cell>
          <cell r="C177">
            <v>168</v>
          </cell>
          <cell r="D177">
            <v>280</v>
          </cell>
        </row>
        <row r="178">
          <cell r="B178" t="str">
            <v>08P30-T47-100</v>
          </cell>
          <cell r="C178">
            <v>157</v>
          </cell>
          <cell r="D178">
            <v>224</v>
          </cell>
        </row>
        <row r="179">
          <cell r="B179" t="str">
            <v>08P17-T20-110</v>
          </cell>
          <cell r="C179">
            <v>149</v>
          </cell>
          <cell r="D179">
            <v>248</v>
          </cell>
        </row>
        <row r="180">
          <cell r="B180" t="str">
            <v>08P20-T20-130</v>
          </cell>
          <cell r="C180">
            <v>140</v>
          </cell>
          <cell r="D180">
            <v>200</v>
          </cell>
        </row>
        <row r="181">
          <cell r="B181" t="str">
            <v>08P20-T20-150</v>
          </cell>
          <cell r="C181">
            <v>140</v>
          </cell>
          <cell r="D181">
            <v>200</v>
          </cell>
        </row>
        <row r="182">
          <cell r="B182" t="str">
            <v>08P20-T20-160</v>
          </cell>
          <cell r="C182">
            <v>140</v>
          </cell>
          <cell r="D182">
            <v>200</v>
          </cell>
        </row>
        <row r="183">
          <cell r="B183" t="str">
            <v>08P20-T20-180</v>
          </cell>
          <cell r="C183">
            <v>140</v>
          </cell>
          <cell r="D183">
            <v>200</v>
          </cell>
        </row>
        <row r="184">
          <cell r="B184" t="str">
            <v>08P20-T20-190</v>
          </cell>
          <cell r="C184">
            <v>140</v>
          </cell>
          <cell r="D184">
            <v>200</v>
          </cell>
        </row>
        <row r="185">
          <cell r="B185" t="str">
            <v>08P20-T20-1H0</v>
          </cell>
          <cell r="C185">
            <v>140</v>
          </cell>
          <cell r="D185">
            <v>200</v>
          </cell>
        </row>
        <row r="186">
          <cell r="B186" t="str">
            <v>08P20-T20-1Q0</v>
          </cell>
          <cell r="C186">
            <v>140</v>
          </cell>
          <cell r="D186">
            <v>200</v>
          </cell>
        </row>
        <row r="187">
          <cell r="B187" t="str">
            <v>08P20-T20-1U0</v>
          </cell>
          <cell r="C187">
            <v>140</v>
          </cell>
          <cell r="D187">
            <v>200</v>
          </cell>
        </row>
        <row r="188">
          <cell r="B188" t="str">
            <v>08P20-T20-1V0</v>
          </cell>
          <cell r="C188">
            <v>140</v>
          </cell>
          <cell r="D188">
            <v>200</v>
          </cell>
        </row>
        <row r="189">
          <cell r="B189" t="str">
            <v>08U45-T20-100</v>
          </cell>
          <cell r="C189">
            <v>118</v>
          </cell>
          <cell r="D189">
            <v>197</v>
          </cell>
        </row>
        <row r="190">
          <cell r="B190" t="str">
            <v>08U45-T47-100</v>
          </cell>
          <cell r="C190">
            <v>118</v>
          </cell>
          <cell r="D190">
            <v>197</v>
          </cell>
        </row>
        <row r="191">
          <cell r="B191" t="str">
            <v>08P20-T20-170</v>
          </cell>
          <cell r="C191">
            <v>115</v>
          </cell>
          <cell r="D191">
            <v>195</v>
          </cell>
        </row>
        <row r="192">
          <cell r="B192" t="str">
            <v>08F20-T20-100</v>
          </cell>
          <cell r="C192">
            <v>105</v>
          </cell>
          <cell r="D192">
            <v>175</v>
          </cell>
        </row>
        <row r="193">
          <cell r="B193" t="str">
            <v>08P04-T20-100</v>
          </cell>
          <cell r="C193">
            <v>103</v>
          </cell>
          <cell r="D193">
            <v>172</v>
          </cell>
        </row>
        <row r="194">
          <cell r="B194" t="str">
            <v>08F20-T47-100A</v>
          </cell>
          <cell r="C194">
            <v>89</v>
          </cell>
          <cell r="D194">
            <v>127</v>
          </cell>
        </row>
        <row r="195">
          <cell r="B195" t="str">
            <v>08F20-T20-100E</v>
          </cell>
          <cell r="C195">
            <v>86</v>
          </cell>
          <cell r="D195">
            <v>123</v>
          </cell>
        </row>
        <row r="196">
          <cell r="B196" t="str">
            <v>08U45-T20-300A</v>
          </cell>
          <cell r="C196">
            <v>77</v>
          </cell>
          <cell r="D196">
            <v>128</v>
          </cell>
        </row>
        <row r="197">
          <cell r="B197" t="str">
            <v>08P48-T20-100A</v>
          </cell>
          <cell r="C197">
            <v>68</v>
          </cell>
          <cell r="D197">
            <v>113</v>
          </cell>
        </row>
        <row r="198">
          <cell r="B198" t="str">
            <v>08P20-T20-100A</v>
          </cell>
          <cell r="C198">
            <v>67</v>
          </cell>
          <cell r="D198">
            <v>112</v>
          </cell>
        </row>
        <row r="199">
          <cell r="B199" t="str">
            <v>08P09-T20-300</v>
          </cell>
          <cell r="C199">
            <v>63</v>
          </cell>
          <cell r="D199">
            <v>105</v>
          </cell>
        </row>
        <row r="200">
          <cell r="B200" t="str">
            <v>08P09-T47-300</v>
          </cell>
          <cell r="C200">
            <v>63</v>
          </cell>
          <cell r="D200">
            <v>105</v>
          </cell>
        </row>
        <row r="201">
          <cell r="B201" t="str">
            <v>08L96-T20-300</v>
          </cell>
          <cell r="C201">
            <v>59</v>
          </cell>
          <cell r="D201">
            <v>98</v>
          </cell>
        </row>
        <row r="202">
          <cell r="B202" t="str">
            <v>08P01-T47-100</v>
          </cell>
          <cell r="C202">
            <v>58</v>
          </cell>
          <cell r="D202">
            <v>83</v>
          </cell>
        </row>
        <row r="203">
          <cell r="B203" t="str">
            <v>08L96-T47-100</v>
          </cell>
          <cell r="C203">
            <v>56</v>
          </cell>
          <cell r="D203">
            <v>80</v>
          </cell>
        </row>
        <row r="204">
          <cell r="B204" t="str">
            <v>08P48-T20-100</v>
          </cell>
          <cell r="C204">
            <v>50</v>
          </cell>
          <cell r="D204">
            <v>83</v>
          </cell>
        </row>
        <row r="205">
          <cell r="B205" t="str">
            <v>08F20-T20-100D</v>
          </cell>
          <cell r="C205">
            <v>46</v>
          </cell>
          <cell r="D205">
            <v>77</v>
          </cell>
        </row>
        <row r="206">
          <cell r="B206" t="str">
            <v>08L20-E09-100D</v>
          </cell>
          <cell r="C206">
            <v>17</v>
          </cell>
          <cell r="D206">
            <v>28</v>
          </cell>
        </row>
        <row r="207">
          <cell r="B207" t="str">
            <v>08U45-T47-100B</v>
          </cell>
          <cell r="C207">
            <v>118</v>
          </cell>
          <cell r="D207">
            <v>197</v>
          </cell>
        </row>
        <row r="208">
          <cell r="B208" t="str">
            <v>06558</v>
          </cell>
          <cell r="C208">
            <v>237.27</v>
          </cell>
          <cell r="D208">
            <v>285</v>
          </cell>
        </row>
        <row r="209">
          <cell r="B209" t="str">
            <v>08V67-T7A-180J</v>
          </cell>
          <cell r="C209">
            <v>253.42</v>
          </cell>
          <cell r="D209">
            <v>422.71</v>
          </cell>
        </row>
        <row r="210">
          <cell r="B210" t="str">
            <v>42700-3A0-A01</v>
          </cell>
          <cell r="C210">
            <v>91.07</v>
          </cell>
          <cell r="D210">
            <v>151.79</v>
          </cell>
        </row>
        <row r="211">
          <cell r="B211" t="str">
            <v>08L33-3A0-100</v>
          </cell>
          <cell r="C211">
            <v>781</v>
          </cell>
          <cell r="D211">
            <v>1116</v>
          </cell>
        </row>
        <row r="212">
          <cell r="B212" t="str">
            <v>08L92-3A0-300</v>
          </cell>
          <cell r="C212">
            <v>555</v>
          </cell>
          <cell r="D212">
            <v>854</v>
          </cell>
        </row>
        <row r="213">
          <cell r="B213" t="str">
            <v>08U97-3A0-110A</v>
          </cell>
          <cell r="C213">
            <v>543</v>
          </cell>
          <cell r="D213">
            <v>835</v>
          </cell>
        </row>
        <row r="214">
          <cell r="B214" t="str">
            <v>08L02-3A0-100</v>
          </cell>
          <cell r="C214">
            <v>529</v>
          </cell>
          <cell r="D214">
            <v>882</v>
          </cell>
        </row>
        <row r="215">
          <cell r="B215" t="str">
            <v>08W18-3A0-300A</v>
          </cell>
          <cell r="C215">
            <v>516</v>
          </cell>
          <cell r="D215">
            <v>737</v>
          </cell>
        </row>
        <row r="216">
          <cell r="B216" t="str">
            <v>08W18-3A0-300B</v>
          </cell>
          <cell r="C216">
            <v>516</v>
          </cell>
          <cell r="D216">
            <v>737</v>
          </cell>
        </row>
        <row r="217">
          <cell r="B217" t="str">
            <v>08P21-3A0-100</v>
          </cell>
          <cell r="C217">
            <v>509</v>
          </cell>
          <cell r="D217">
            <v>848</v>
          </cell>
        </row>
        <row r="218">
          <cell r="B218" t="str">
            <v>08F57-3A0-110</v>
          </cell>
          <cell r="C218">
            <v>472</v>
          </cell>
          <cell r="D218">
            <v>787</v>
          </cell>
        </row>
        <row r="219">
          <cell r="B219" t="str">
            <v>08V67-3A0-301A</v>
          </cell>
          <cell r="C219">
            <v>437</v>
          </cell>
          <cell r="D219">
            <v>583</v>
          </cell>
        </row>
        <row r="220">
          <cell r="B220" t="str">
            <v>08V67-3A0-301B</v>
          </cell>
          <cell r="C220">
            <v>437</v>
          </cell>
          <cell r="D220">
            <v>583</v>
          </cell>
        </row>
        <row r="221">
          <cell r="B221" t="str">
            <v>08F02-3A0-1D0</v>
          </cell>
          <cell r="C221">
            <v>414</v>
          </cell>
          <cell r="D221">
            <v>690</v>
          </cell>
        </row>
        <row r="222">
          <cell r="B222" t="str">
            <v>08F23-3A0-100A</v>
          </cell>
          <cell r="C222">
            <v>376</v>
          </cell>
          <cell r="D222">
            <v>627</v>
          </cell>
        </row>
        <row r="223">
          <cell r="B223" t="str">
            <v>08U58-3A0-110</v>
          </cell>
          <cell r="C223">
            <v>353</v>
          </cell>
          <cell r="D223">
            <v>543</v>
          </cell>
        </row>
        <row r="224">
          <cell r="B224" t="str">
            <v>08F30-3V0-100</v>
          </cell>
          <cell r="C224">
            <v>337</v>
          </cell>
          <cell r="D224">
            <v>562</v>
          </cell>
        </row>
        <row r="225">
          <cell r="B225" t="str">
            <v>08V03-3A0-100</v>
          </cell>
          <cell r="C225">
            <v>324</v>
          </cell>
          <cell r="D225">
            <v>463</v>
          </cell>
        </row>
        <row r="226">
          <cell r="B226" t="str">
            <v>08U58-3A0-110A</v>
          </cell>
          <cell r="C226">
            <v>290</v>
          </cell>
          <cell r="D226">
            <v>530</v>
          </cell>
        </row>
        <row r="227">
          <cell r="B227" t="str">
            <v>08L04-3A0-100</v>
          </cell>
          <cell r="C227">
            <v>289</v>
          </cell>
          <cell r="D227">
            <v>482</v>
          </cell>
        </row>
        <row r="228">
          <cell r="B228" t="str">
            <v>08L91-3A0-300</v>
          </cell>
          <cell r="C228">
            <v>265</v>
          </cell>
          <cell r="D228">
            <v>442</v>
          </cell>
        </row>
        <row r="229">
          <cell r="B229" t="str">
            <v>08L91-3A0-300A</v>
          </cell>
          <cell r="C229">
            <v>265</v>
          </cell>
          <cell r="D229">
            <v>442</v>
          </cell>
        </row>
        <row r="230">
          <cell r="B230" t="str">
            <v>08U59-3A0-100</v>
          </cell>
          <cell r="C230">
            <v>265</v>
          </cell>
          <cell r="D230">
            <v>442</v>
          </cell>
        </row>
        <row r="231">
          <cell r="B231" t="str">
            <v>08P47-3A0-300</v>
          </cell>
          <cell r="C231">
            <v>258</v>
          </cell>
          <cell r="D231">
            <v>430</v>
          </cell>
        </row>
        <row r="232">
          <cell r="B232" t="str">
            <v>08V67-T7A-110J</v>
          </cell>
          <cell r="C232">
            <v>254</v>
          </cell>
          <cell r="D232">
            <v>423</v>
          </cell>
        </row>
        <row r="233">
          <cell r="B233" t="str">
            <v>08V67-T7A-120J</v>
          </cell>
          <cell r="C233">
            <v>254</v>
          </cell>
          <cell r="D233">
            <v>423</v>
          </cell>
        </row>
        <row r="234">
          <cell r="B234" t="str">
            <v>08V67-T7A-130J</v>
          </cell>
          <cell r="C234">
            <v>254</v>
          </cell>
          <cell r="D234">
            <v>423</v>
          </cell>
        </row>
        <row r="235">
          <cell r="B235" t="str">
            <v>08V67-T7A-140J</v>
          </cell>
          <cell r="C235">
            <v>254</v>
          </cell>
          <cell r="D235">
            <v>423</v>
          </cell>
        </row>
        <row r="236">
          <cell r="B236" t="str">
            <v>08V67-T7A-150J</v>
          </cell>
          <cell r="C236">
            <v>254</v>
          </cell>
          <cell r="D236">
            <v>423</v>
          </cell>
        </row>
        <row r="237">
          <cell r="B237" t="str">
            <v>08V67-T7A-160J</v>
          </cell>
          <cell r="C237">
            <v>254</v>
          </cell>
          <cell r="D237">
            <v>423</v>
          </cell>
        </row>
        <row r="238">
          <cell r="B238" t="str">
            <v>08V67-T7A-170J</v>
          </cell>
          <cell r="C238">
            <v>254</v>
          </cell>
          <cell r="D238">
            <v>423</v>
          </cell>
        </row>
        <row r="239">
          <cell r="B239" t="str">
            <v>08V67-T7A-1E0J</v>
          </cell>
          <cell r="C239">
            <v>254</v>
          </cell>
          <cell r="D239">
            <v>423</v>
          </cell>
        </row>
        <row r="240">
          <cell r="B240" t="str">
            <v>08V67-T7A-1Q0J</v>
          </cell>
          <cell r="C240">
            <v>254</v>
          </cell>
          <cell r="D240">
            <v>423</v>
          </cell>
        </row>
        <row r="241">
          <cell r="B241" t="str">
            <v>08E17-3A0-310B</v>
          </cell>
          <cell r="C241">
            <v>249</v>
          </cell>
          <cell r="D241">
            <v>415</v>
          </cell>
        </row>
        <row r="242">
          <cell r="B242" t="str">
            <v>08R13-3A0-300</v>
          </cell>
          <cell r="C242">
            <v>249</v>
          </cell>
          <cell r="D242">
            <v>415</v>
          </cell>
        </row>
        <row r="243">
          <cell r="B243" t="str">
            <v>08Z07-3A0-310</v>
          </cell>
          <cell r="C243">
            <v>243</v>
          </cell>
          <cell r="D243">
            <v>405</v>
          </cell>
        </row>
        <row r="244">
          <cell r="B244" t="str">
            <v>08P05-3A0-110</v>
          </cell>
          <cell r="C244">
            <v>229</v>
          </cell>
          <cell r="D244">
            <v>382</v>
          </cell>
        </row>
        <row r="245">
          <cell r="B245" t="str">
            <v>08P05-3A0-120</v>
          </cell>
          <cell r="C245">
            <v>229</v>
          </cell>
          <cell r="D245">
            <v>382</v>
          </cell>
        </row>
        <row r="246">
          <cell r="B246" t="str">
            <v>08P05-3A0-130</v>
          </cell>
          <cell r="C246">
            <v>229</v>
          </cell>
          <cell r="D246">
            <v>382</v>
          </cell>
        </row>
        <row r="247">
          <cell r="B247" t="str">
            <v>08P05-3A0-140</v>
          </cell>
          <cell r="C247">
            <v>229</v>
          </cell>
          <cell r="D247">
            <v>382</v>
          </cell>
        </row>
        <row r="248">
          <cell r="B248" t="str">
            <v>08P05-3A0-150</v>
          </cell>
          <cell r="C248">
            <v>229</v>
          </cell>
          <cell r="D248">
            <v>382</v>
          </cell>
        </row>
        <row r="249">
          <cell r="B249" t="str">
            <v>08P05-3A0-160</v>
          </cell>
          <cell r="C249">
            <v>229</v>
          </cell>
          <cell r="D249">
            <v>382</v>
          </cell>
        </row>
        <row r="250">
          <cell r="B250" t="str">
            <v>08P05-3A0-170</v>
          </cell>
          <cell r="C250">
            <v>229</v>
          </cell>
          <cell r="D250">
            <v>382</v>
          </cell>
        </row>
        <row r="251">
          <cell r="B251" t="str">
            <v>08P05-3A0-180</v>
          </cell>
          <cell r="C251">
            <v>229</v>
          </cell>
          <cell r="D251">
            <v>382</v>
          </cell>
        </row>
        <row r="252">
          <cell r="B252" t="str">
            <v>08P05-3A0-1H0</v>
          </cell>
          <cell r="C252">
            <v>229</v>
          </cell>
          <cell r="D252">
            <v>382</v>
          </cell>
        </row>
        <row r="253">
          <cell r="B253" t="str">
            <v>08P05-3A0-1J0</v>
          </cell>
          <cell r="C253">
            <v>229</v>
          </cell>
          <cell r="D253">
            <v>382</v>
          </cell>
        </row>
        <row r="254">
          <cell r="B254" t="str">
            <v xml:space="preserve">08F24-3V0-100  </v>
          </cell>
          <cell r="C254">
            <v>228</v>
          </cell>
          <cell r="D254">
            <v>380</v>
          </cell>
        </row>
        <row r="255">
          <cell r="B255" t="str">
            <v xml:space="preserve">08F23-3V0-100  </v>
          </cell>
          <cell r="C255">
            <v>227</v>
          </cell>
          <cell r="D255">
            <v>378</v>
          </cell>
        </row>
        <row r="256">
          <cell r="B256" t="str">
            <v>08R01-3A0-300</v>
          </cell>
          <cell r="C256">
            <v>213</v>
          </cell>
          <cell r="D256">
            <v>355</v>
          </cell>
        </row>
        <row r="257">
          <cell r="B257" t="str">
            <v>08R04-3A0-100</v>
          </cell>
          <cell r="C257">
            <v>209</v>
          </cell>
          <cell r="D257">
            <v>348</v>
          </cell>
        </row>
        <row r="258">
          <cell r="B258" t="str">
            <v>08R04-3A0-100B</v>
          </cell>
          <cell r="C258">
            <v>209</v>
          </cell>
          <cell r="D258">
            <v>348</v>
          </cell>
        </row>
        <row r="259">
          <cell r="B259" t="str">
            <v>08E12-3A0-100</v>
          </cell>
          <cell r="C259">
            <v>208</v>
          </cell>
          <cell r="D259">
            <v>347</v>
          </cell>
        </row>
        <row r="260">
          <cell r="B260" t="str">
            <v>08P20-3A0-110</v>
          </cell>
          <cell r="C260">
            <v>202</v>
          </cell>
          <cell r="D260">
            <v>337</v>
          </cell>
        </row>
        <row r="261">
          <cell r="B261" t="str">
            <v>08P20-3A0-120</v>
          </cell>
          <cell r="C261">
            <v>202</v>
          </cell>
          <cell r="D261">
            <v>337</v>
          </cell>
        </row>
        <row r="262">
          <cell r="B262" t="str">
            <v>08P20-3A0-130</v>
          </cell>
          <cell r="C262">
            <v>202</v>
          </cell>
          <cell r="D262">
            <v>337</v>
          </cell>
        </row>
        <row r="263">
          <cell r="B263" t="str">
            <v>08P20-3A0-140</v>
          </cell>
          <cell r="C263">
            <v>202</v>
          </cell>
          <cell r="D263">
            <v>337</v>
          </cell>
        </row>
        <row r="264">
          <cell r="B264" t="str">
            <v>08P20-3A0-150</v>
          </cell>
          <cell r="C264">
            <v>202</v>
          </cell>
          <cell r="D264">
            <v>337</v>
          </cell>
        </row>
        <row r="265">
          <cell r="B265" t="str">
            <v>08P20-3A0-160</v>
          </cell>
          <cell r="C265">
            <v>202</v>
          </cell>
          <cell r="D265">
            <v>337</v>
          </cell>
        </row>
        <row r="266">
          <cell r="B266" t="str">
            <v>08P20-3A0-170</v>
          </cell>
          <cell r="C266">
            <v>202</v>
          </cell>
          <cell r="D266">
            <v>337</v>
          </cell>
        </row>
        <row r="267">
          <cell r="B267" t="str">
            <v>08P20-3A0-180</v>
          </cell>
          <cell r="C267">
            <v>202</v>
          </cell>
          <cell r="D267">
            <v>337</v>
          </cell>
        </row>
        <row r="268">
          <cell r="B268" t="str">
            <v>08P20-3A0-1H0</v>
          </cell>
          <cell r="C268">
            <v>202</v>
          </cell>
          <cell r="D268">
            <v>337</v>
          </cell>
        </row>
        <row r="269">
          <cell r="B269" t="str">
            <v>08P17-3A0-110A</v>
          </cell>
          <cell r="C269">
            <v>185</v>
          </cell>
          <cell r="D269">
            <v>308</v>
          </cell>
        </row>
        <row r="270">
          <cell r="B270" t="str">
            <v>08W18-3A0-300</v>
          </cell>
          <cell r="C270">
            <v>180.99</v>
          </cell>
          <cell r="D270">
            <v>718</v>
          </cell>
        </row>
        <row r="271">
          <cell r="B271" t="str">
            <v>08W17-3V0-100A</v>
          </cell>
          <cell r="C271">
            <v>170.99</v>
          </cell>
          <cell r="D271">
            <v>560</v>
          </cell>
        </row>
        <row r="272">
          <cell r="B272" t="str">
            <v>08W42-PL4-100</v>
          </cell>
          <cell r="C272">
            <v>170</v>
          </cell>
          <cell r="D272">
            <v>283</v>
          </cell>
        </row>
        <row r="273">
          <cell r="B273" t="str">
            <v>08P30-3A0-100</v>
          </cell>
          <cell r="C273">
            <v>161</v>
          </cell>
          <cell r="D273">
            <v>268</v>
          </cell>
        </row>
        <row r="274">
          <cell r="B274" t="str">
            <v>08P30-3A0-100A</v>
          </cell>
          <cell r="C274">
            <v>161</v>
          </cell>
          <cell r="D274">
            <v>268</v>
          </cell>
        </row>
        <row r="275">
          <cell r="B275" t="str">
            <v>08V67-3A0-300A</v>
          </cell>
          <cell r="C275">
            <v>159.99</v>
          </cell>
          <cell r="D275">
            <v>563</v>
          </cell>
        </row>
        <row r="276">
          <cell r="B276" t="str">
            <v>08F30-3A0-100</v>
          </cell>
          <cell r="C276">
            <v>150.99</v>
          </cell>
          <cell r="D276">
            <v>342</v>
          </cell>
        </row>
        <row r="277">
          <cell r="B277" t="str">
            <v>08E17-3A0-310A</v>
          </cell>
          <cell r="C277">
            <v>150</v>
          </cell>
          <cell r="D277">
            <v>375</v>
          </cell>
        </row>
        <row r="278">
          <cell r="B278" t="str">
            <v>08F59-3A0-100</v>
          </cell>
          <cell r="C278">
            <v>145</v>
          </cell>
          <cell r="D278">
            <v>207</v>
          </cell>
        </row>
        <row r="279">
          <cell r="B279" t="str">
            <v xml:space="preserve">08F20-3V0-100D </v>
          </cell>
          <cell r="C279">
            <v>118</v>
          </cell>
          <cell r="D279">
            <v>197</v>
          </cell>
        </row>
        <row r="280">
          <cell r="B280" t="str">
            <v>08U45-3A0-100A</v>
          </cell>
          <cell r="C280">
            <v>118</v>
          </cell>
          <cell r="D280">
            <v>197</v>
          </cell>
        </row>
        <row r="281">
          <cell r="B281" t="str">
            <v>08U45-3A0-300</v>
          </cell>
          <cell r="C281">
            <v>118</v>
          </cell>
          <cell r="D281">
            <v>197</v>
          </cell>
        </row>
        <row r="282">
          <cell r="B282" t="str">
            <v>08P04-3A0-100</v>
          </cell>
          <cell r="C282">
            <v>115</v>
          </cell>
          <cell r="D282">
            <v>164</v>
          </cell>
        </row>
        <row r="283">
          <cell r="B283" t="str">
            <v>08U57-3A0-100</v>
          </cell>
          <cell r="C283">
            <v>106</v>
          </cell>
          <cell r="D283">
            <v>177</v>
          </cell>
        </row>
        <row r="284">
          <cell r="B284" t="str">
            <v>08F20-3A0-100</v>
          </cell>
          <cell r="C284">
            <v>105</v>
          </cell>
          <cell r="D284">
            <v>175</v>
          </cell>
        </row>
        <row r="285">
          <cell r="B285" t="str">
            <v>08E10-3A0-100</v>
          </cell>
          <cell r="C285">
            <v>82.99</v>
          </cell>
          <cell r="D285">
            <v>198</v>
          </cell>
        </row>
        <row r="286">
          <cell r="B286" t="str">
            <v>08F20-3A0-100B</v>
          </cell>
          <cell r="C286">
            <v>70</v>
          </cell>
          <cell r="D286">
            <v>117</v>
          </cell>
        </row>
        <row r="287">
          <cell r="B287" t="str">
            <v>08L96-TLA-100</v>
          </cell>
          <cell r="C287">
            <v>59</v>
          </cell>
          <cell r="D287">
            <v>98</v>
          </cell>
        </row>
        <row r="288">
          <cell r="B288" t="str">
            <v>08P20-3A0-100A</v>
          </cell>
          <cell r="C288">
            <v>59</v>
          </cell>
          <cell r="D288">
            <v>98</v>
          </cell>
        </row>
        <row r="289">
          <cell r="B289" t="str">
            <v>08F20-3A0-100A</v>
          </cell>
          <cell r="C289">
            <v>44</v>
          </cell>
          <cell r="D289">
            <v>73</v>
          </cell>
        </row>
        <row r="290">
          <cell r="B290" t="str">
            <v>08F20-3A0-100C</v>
          </cell>
          <cell r="C290">
            <v>44</v>
          </cell>
          <cell r="D290">
            <v>73</v>
          </cell>
        </row>
        <row r="291">
          <cell r="B291" t="str">
            <v>08F20-3A0-100D</v>
          </cell>
          <cell r="C291">
            <v>44</v>
          </cell>
          <cell r="D291">
            <v>73</v>
          </cell>
        </row>
        <row r="292">
          <cell r="B292" t="str">
            <v>08P48-3A0-100</v>
          </cell>
          <cell r="C292">
            <v>39</v>
          </cell>
          <cell r="D292">
            <v>65</v>
          </cell>
        </row>
        <row r="293">
          <cell r="B293" t="str">
            <v>08DEF-472015</v>
          </cell>
          <cell r="C293">
            <v>511</v>
          </cell>
          <cell r="D293">
            <v>730</v>
          </cell>
        </row>
        <row r="294">
          <cell r="B294" t="str">
            <v>08DEF-410747</v>
          </cell>
          <cell r="C294">
            <v>221</v>
          </cell>
          <cell r="D294">
            <v>316</v>
          </cell>
        </row>
        <row r="295">
          <cell r="B295" t="str">
            <v>08DEF-410738</v>
          </cell>
          <cell r="C295">
            <v>158</v>
          </cell>
          <cell r="D295">
            <v>220</v>
          </cell>
        </row>
        <row r="296">
          <cell r="B296" t="str">
            <v>08DEF-452080</v>
          </cell>
          <cell r="C296">
            <v>156</v>
          </cell>
          <cell r="D296">
            <v>222</v>
          </cell>
        </row>
        <row r="297">
          <cell r="B297" t="str">
            <v>08DEF-463115</v>
          </cell>
          <cell r="C297">
            <v>104</v>
          </cell>
          <cell r="D297">
            <v>149</v>
          </cell>
        </row>
        <row r="298">
          <cell r="B298" t="str">
            <v>08DEF-461007</v>
          </cell>
          <cell r="C298">
            <v>84</v>
          </cell>
          <cell r="D298">
            <v>120</v>
          </cell>
        </row>
        <row r="299">
          <cell r="B299" t="str">
            <v>08DEF-463114</v>
          </cell>
          <cell r="C299">
            <v>68</v>
          </cell>
          <cell r="D299">
            <v>97</v>
          </cell>
        </row>
        <row r="300">
          <cell r="B300" t="str">
            <v>08DEF-463113</v>
          </cell>
          <cell r="C300">
            <v>51</v>
          </cell>
          <cell r="D300">
            <v>72</v>
          </cell>
        </row>
        <row r="301">
          <cell r="B301" t="str">
            <v>08DEF-463303</v>
          </cell>
          <cell r="C301">
            <v>42</v>
          </cell>
          <cell r="D301">
            <v>60</v>
          </cell>
        </row>
        <row r="302">
          <cell r="B302" t="str">
            <v>08DEF-419004</v>
          </cell>
          <cell r="C302">
            <v>20.5</v>
          </cell>
          <cell r="D302">
            <v>29</v>
          </cell>
        </row>
        <row r="303">
          <cell r="B303" t="str">
            <v>475-880-1250BH</v>
          </cell>
          <cell r="C303">
            <v>290</v>
          </cell>
          <cell r="D303">
            <v>380</v>
          </cell>
        </row>
        <row r="304">
          <cell r="B304" t="str">
            <v>475-880-1250GH</v>
          </cell>
          <cell r="C304">
            <v>290</v>
          </cell>
          <cell r="D304">
            <v>380</v>
          </cell>
        </row>
        <row r="305">
          <cell r="B305" t="str">
            <v>475-880-6540GH</v>
          </cell>
          <cell r="C305">
            <v>290</v>
          </cell>
          <cell r="D305">
            <v>380</v>
          </cell>
        </row>
        <row r="306">
          <cell r="B306" t="str">
            <v>475-880-1250SHN</v>
          </cell>
          <cell r="C306">
            <v>281</v>
          </cell>
          <cell r="D306">
            <v>368</v>
          </cell>
        </row>
        <row r="307">
          <cell r="B307" t="str">
            <v>517-880-6545AH</v>
          </cell>
          <cell r="C307">
            <v>251</v>
          </cell>
          <cell r="D307">
            <v>333</v>
          </cell>
        </row>
        <row r="308">
          <cell r="B308" t="str">
            <v>517-880-6545BH</v>
          </cell>
          <cell r="C308">
            <v>251</v>
          </cell>
          <cell r="D308">
            <v>333</v>
          </cell>
        </row>
        <row r="309">
          <cell r="B309" t="str">
            <v>502-775-6549BH</v>
          </cell>
          <cell r="C309">
            <v>229</v>
          </cell>
          <cell r="D309">
            <v>305</v>
          </cell>
        </row>
        <row r="310">
          <cell r="B310" t="str">
            <v>502-775-6549SH</v>
          </cell>
          <cell r="C310">
            <v>229</v>
          </cell>
          <cell r="D310">
            <v>305</v>
          </cell>
        </row>
        <row r="311">
          <cell r="B311" t="str">
            <v>509-775-6545BH</v>
          </cell>
          <cell r="C311">
            <v>214</v>
          </cell>
          <cell r="D311">
            <v>287</v>
          </cell>
        </row>
        <row r="312">
          <cell r="B312" t="str">
            <v>509-775-6545SH</v>
          </cell>
          <cell r="C312">
            <v>214</v>
          </cell>
          <cell r="D312">
            <v>287</v>
          </cell>
        </row>
        <row r="313">
          <cell r="B313" t="str">
            <v>480-670-6545GB</v>
          </cell>
          <cell r="C313">
            <v>191</v>
          </cell>
          <cell r="D313">
            <v>257</v>
          </cell>
        </row>
        <row r="314">
          <cell r="B314" t="str">
            <v>480-670-6545SP</v>
          </cell>
          <cell r="C314">
            <v>191</v>
          </cell>
          <cell r="D314">
            <v>257</v>
          </cell>
        </row>
        <row r="315">
          <cell r="B315" t="str">
            <v>08F30-3V0-100</v>
          </cell>
          <cell r="C315">
            <v>337</v>
          </cell>
          <cell r="D315">
            <v>562</v>
          </cell>
        </row>
        <row r="316">
          <cell r="B316" t="str">
            <v xml:space="preserve">08W17-3V0-100A </v>
          </cell>
          <cell r="C316">
            <v>170.99</v>
          </cell>
          <cell r="D316">
            <v>560</v>
          </cell>
        </row>
        <row r="317">
          <cell r="B317" t="str">
            <v>08L02-3V0-301</v>
          </cell>
          <cell r="C317">
            <v>531</v>
          </cell>
          <cell r="D317">
            <v>885</v>
          </cell>
        </row>
        <row r="318">
          <cell r="B318" t="str">
            <v>08P21-3V0-100</v>
          </cell>
          <cell r="C318">
            <v>450</v>
          </cell>
          <cell r="D318">
            <v>750</v>
          </cell>
        </row>
        <row r="319">
          <cell r="B319" t="str">
            <v>08W17-3V0-100</v>
          </cell>
          <cell r="C319">
            <v>428</v>
          </cell>
          <cell r="D319">
            <v>611</v>
          </cell>
        </row>
        <row r="320">
          <cell r="B320" t="str">
            <v>08F02-3V0-1Q0</v>
          </cell>
          <cell r="C320">
            <v>399</v>
          </cell>
          <cell r="D320">
            <v>665</v>
          </cell>
        </row>
        <row r="321">
          <cell r="B321" t="str">
            <v>08F30-3V0-100</v>
          </cell>
          <cell r="C321">
            <v>337</v>
          </cell>
          <cell r="D321">
            <v>562</v>
          </cell>
        </row>
        <row r="322">
          <cell r="B322" t="str">
            <v>08F57-3V0-100</v>
          </cell>
          <cell r="C322">
            <v>296</v>
          </cell>
          <cell r="D322">
            <v>493</v>
          </cell>
        </row>
        <row r="323">
          <cell r="B323" t="str">
            <v>08F04-3V0-100</v>
          </cell>
          <cell r="C323">
            <v>275</v>
          </cell>
          <cell r="D323">
            <v>458</v>
          </cell>
        </row>
        <row r="324">
          <cell r="B324" t="str">
            <v>08R04-3V0-100A</v>
          </cell>
          <cell r="C324">
            <v>255</v>
          </cell>
          <cell r="D324">
            <v>425</v>
          </cell>
        </row>
        <row r="325">
          <cell r="B325" t="str">
            <v>08R04-3V0-100B</v>
          </cell>
          <cell r="C325">
            <v>255</v>
          </cell>
          <cell r="D325">
            <v>425</v>
          </cell>
        </row>
        <row r="326">
          <cell r="B326" t="str">
            <v>08P15-3V0-110</v>
          </cell>
          <cell r="C326">
            <v>235</v>
          </cell>
          <cell r="D326">
            <v>392</v>
          </cell>
        </row>
        <row r="327">
          <cell r="B327" t="str">
            <v>08F23-3V0-100A</v>
          </cell>
          <cell r="C327">
            <v>231</v>
          </cell>
          <cell r="D327">
            <v>385</v>
          </cell>
        </row>
        <row r="328">
          <cell r="B328" t="str">
            <v>08F24-3V0-100</v>
          </cell>
          <cell r="C328">
            <v>228</v>
          </cell>
          <cell r="D328">
            <v>380</v>
          </cell>
        </row>
        <row r="329">
          <cell r="B329" t="str">
            <v>08F23-3V0-100</v>
          </cell>
          <cell r="C329">
            <v>227</v>
          </cell>
          <cell r="D329">
            <v>378</v>
          </cell>
        </row>
        <row r="330">
          <cell r="B330" t="str">
            <v>08P05-3V0-110</v>
          </cell>
          <cell r="C330">
            <v>220</v>
          </cell>
          <cell r="D330">
            <v>367</v>
          </cell>
        </row>
        <row r="331">
          <cell r="B331" t="str">
            <v>08P05-3V0-120</v>
          </cell>
          <cell r="C331">
            <v>220</v>
          </cell>
          <cell r="D331">
            <v>367</v>
          </cell>
        </row>
        <row r="332">
          <cell r="B332" t="str">
            <v>08P05-3V0-130</v>
          </cell>
          <cell r="C332">
            <v>220</v>
          </cell>
          <cell r="D332">
            <v>367</v>
          </cell>
        </row>
        <row r="333">
          <cell r="B333" t="str">
            <v>08P05-3V0-140</v>
          </cell>
          <cell r="C333">
            <v>220</v>
          </cell>
          <cell r="D333">
            <v>367</v>
          </cell>
        </row>
        <row r="334">
          <cell r="B334" t="str">
            <v>08P05-3V0-150</v>
          </cell>
          <cell r="C334">
            <v>220</v>
          </cell>
          <cell r="D334">
            <v>367</v>
          </cell>
        </row>
        <row r="335">
          <cell r="B335" t="str">
            <v>08P05-3V0-160</v>
          </cell>
          <cell r="C335">
            <v>220</v>
          </cell>
          <cell r="D335">
            <v>367</v>
          </cell>
        </row>
        <row r="336">
          <cell r="B336" t="str">
            <v>08P05-3V0-180</v>
          </cell>
          <cell r="C336">
            <v>220</v>
          </cell>
          <cell r="D336">
            <v>367</v>
          </cell>
        </row>
        <row r="337">
          <cell r="B337" t="str">
            <v>08P05-3V0-1A0</v>
          </cell>
          <cell r="C337">
            <v>220</v>
          </cell>
          <cell r="D337">
            <v>367</v>
          </cell>
        </row>
        <row r="338">
          <cell r="B338" t="str">
            <v>08P17-3V0-110</v>
          </cell>
          <cell r="C338">
            <v>173</v>
          </cell>
          <cell r="D338">
            <v>288</v>
          </cell>
        </row>
        <row r="339">
          <cell r="B339" t="str">
            <v>08W17-3V0-100A</v>
          </cell>
          <cell r="C339">
            <v>170.99</v>
          </cell>
          <cell r="D339">
            <v>560</v>
          </cell>
        </row>
        <row r="340">
          <cell r="B340" t="str">
            <v>08P20-3V0-110A</v>
          </cell>
          <cell r="C340">
            <v>151</v>
          </cell>
          <cell r="D340">
            <v>252</v>
          </cell>
        </row>
        <row r="341">
          <cell r="B341" t="str">
            <v>08P20-3V0-120A</v>
          </cell>
          <cell r="C341">
            <v>151</v>
          </cell>
          <cell r="D341">
            <v>252</v>
          </cell>
        </row>
        <row r="342">
          <cell r="B342" t="str">
            <v>08P20-3V0-130A</v>
          </cell>
          <cell r="C342">
            <v>151</v>
          </cell>
          <cell r="D342">
            <v>252</v>
          </cell>
        </row>
        <row r="343">
          <cell r="B343" t="str">
            <v>08P20-3V0-140A</v>
          </cell>
          <cell r="C343">
            <v>151</v>
          </cell>
          <cell r="D343">
            <v>252</v>
          </cell>
        </row>
        <row r="344">
          <cell r="B344" t="str">
            <v>08P20-3V0-150A</v>
          </cell>
          <cell r="C344">
            <v>151</v>
          </cell>
          <cell r="D344">
            <v>252</v>
          </cell>
        </row>
        <row r="345">
          <cell r="B345" t="str">
            <v>08P20-3V0-160A</v>
          </cell>
          <cell r="C345">
            <v>151</v>
          </cell>
          <cell r="D345">
            <v>252</v>
          </cell>
        </row>
        <row r="346">
          <cell r="B346" t="str">
            <v>08P20-3V0-180A</v>
          </cell>
          <cell r="C346">
            <v>151</v>
          </cell>
          <cell r="D346">
            <v>252</v>
          </cell>
        </row>
        <row r="347">
          <cell r="B347" t="str">
            <v>08U35-3V0-310</v>
          </cell>
          <cell r="C347">
            <v>144</v>
          </cell>
          <cell r="D347">
            <v>240</v>
          </cell>
        </row>
        <row r="348">
          <cell r="B348" t="str">
            <v>08P30-3V0-100</v>
          </cell>
          <cell r="C348">
            <v>142</v>
          </cell>
          <cell r="D348">
            <v>203</v>
          </cell>
        </row>
        <row r="349">
          <cell r="B349" t="str">
            <v>08F20-3V0-100D</v>
          </cell>
          <cell r="C349">
            <v>118</v>
          </cell>
          <cell r="D349">
            <v>197</v>
          </cell>
        </row>
        <row r="350">
          <cell r="B350" t="str">
            <v>08U45-3V0-100</v>
          </cell>
          <cell r="C350">
            <v>116</v>
          </cell>
          <cell r="D350">
            <v>193</v>
          </cell>
        </row>
        <row r="351">
          <cell r="B351" t="str">
            <v>08F20-3V0-100</v>
          </cell>
          <cell r="C351">
            <v>106</v>
          </cell>
          <cell r="D351">
            <v>177</v>
          </cell>
        </row>
        <row r="352">
          <cell r="B352" t="str">
            <v>08P04-3V0-100</v>
          </cell>
          <cell r="C352">
            <v>105</v>
          </cell>
          <cell r="D352">
            <v>175</v>
          </cell>
        </row>
        <row r="353">
          <cell r="B353" t="str">
            <v>08L96-3V0-300</v>
          </cell>
          <cell r="C353">
            <v>60</v>
          </cell>
          <cell r="D353">
            <v>100</v>
          </cell>
        </row>
        <row r="354">
          <cell r="B354" t="str">
            <v>08F20-3V0-100B</v>
          </cell>
          <cell r="C354">
            <v>44</v>
          </cell>
          <cell r="D354">
            <v>73</v>
          </cell>
        </row>
        <row r="355">
          <cell r="B355" t="str">
            <v>08U97-THR-111A</v>
          </cell>
          <cell r="C355">
            <v>808</v>
          </cell>
          <cell r="D355">
            <v>1154</v>
          </cell>
        </row>
        <row r="356">
          <cell r="B356" t="str">
            <v>08L02-THR-102A</v>
          </cell>
          <cell r="C356">
            <v>673</v>
          </cell>
          <cell r="D356">
            <v>1035</v>
          </cell>
        </row>
        <row r="357">
          <cell r="B357" t="str">
            <v>08L92-THR-300A</v>
          </cell>
          <cell r="C357">
            <v>591</v>
          </cell>
          <cell r="D357">
            <v>985</v>
          </cell>
        </row>
        <row r="358">
          <cell r="B358" t="str">
            <v>08E12-THR-100</v>
          </cell>
          <cell r="C358">
            <v>579</v>
          </cell>
          <cell r="D358">
            <v>891</v>
          </cell>
        </row>
        <row r="359">
          <cell r="B359" t="str">
            <v>08L92-THR-300</v>
          </cell>
          <cell r="C359">
            <v>503</v>
          </cell>
          <cell r="D359">
            <v>838</v>
          </cell>
        </row>
        <row r="360">
          <cell r="B360" t="str">
            <v>08P32-THR-310</v>
          </cell>
          <cell r="C360">
            <v>499</v>
          </cell>
          <cell r="D360">
            <v>713</v>
          </cell>
        </row>
        <row r="361">
          <cell r="B361" t="str">
            <v>08L02-THR-102</v>
          </cell>
          <cell r="C361">
            <v>472</v>
          </cell>
          <cell r="D361">
            <v>787</v>
          </cell>
        </row>
        <row r="362">
          <cell r="B362" t="str">
            <v>08W19-THR-301</v>
          </cell>
          <cell r="C362">
            <v>466</v>
          </cell>
          <cell r="D362">
            <v>621</v>
          </cell>
        </row>
        <row r="363">
          <cell r="B363" t="str">
            <v>08U45-THR-300</v>
          </cell>
          <cell r="C363">
            <v>424</v>
          </cell>
          <cell r="D363">
            <v>707</v>
          </cell>
        </row>
        <row r="364">
          <cell r="B364" t="str">
            <v>08P32-THR-310D</v>
          </cell>
          <cell r="C364">
            <v>405</v>
          </cell>
          <cell r="D364">
            <v>579</v>
          </cell>
        </row>
        <row r="365">
          <cell r="B365" t="str">
            <v>08P32-THR-310F</v>
          </cell>
          <cell r="C365">
            <v>312</v>
          </cell>
          <cell r="D365">
            <v>446</v>
          </cell>
        </row>
        <row r="366">
          <cell r="B366" t="str">
            <v>08P42-THR-100</v>
          </cell>
          <cell r="C366">
            <v>303</v>
          </cell>
          <cell r="D366">
            <v>433</v>
          </cell>
        </row>
        <row r="367">
          <cell r="B367" t="str">
            <v>08P32-THR-310B</v>
          </cell>
          <cell r="C367">
            <v>287</v>
          </cell>
          <cell r="D367">
            <v>478</v>
          </cell>
        </row>
        <row r="368">
          <cell r="B368" t="str">
            <v>08U59-THR-101</v>
          </cell>
          <cell r="C368">
            <v>281</v>
          </cell>
          <cell r="D368">
            <v>401</v>
          </cell>
        </row>
        <row r="369">
          <cell r="B369" t="str">
            <v>08V67-THR-110K</v>
          </cell>
          <cell r="C369">
            <v>279</v>
          </cell>
          <cell r="D369">
            <v>465</v>
          </cell>
        </row>
        <row r="370">
          <cell r="B370" t="str">
            <v>08V67-THR-120K</v>
          </cell>
          <cell r="C370">
            <v>279</v>
          </cell>
          <cell r="D370">
            <v>465</v>
          </cell>
        </row>
        <row r="371">
          <cell r="B371" t="str">
            <v>08V67-THR-130K</v>
          </cell>
          <cell r="C371">
            <v>279</v>
          </cell>
          <cell r="D371">
            <v>465</v>
          </cell>
        </row>
        <row r="372">
          <cell r="B372" t="str">
            <v>08V67-THR-140K</v>
          </cell>
          <cell r="C372">
            <v>279</v>
          </cell>
          <cell r="D372">
            <v>465</v>
          </cell>
        </row>
        <row r="373">
          <cell r="B373" t="str">
            <v>08V67-THR-160K</v>
          </cell>
          <cell r="C373">
            <v>279</v>
          </cell>
          <cell r="D373">
            <v>465</v>
          </cell>
        </row>
        <row r="374">
          <cell r="B374" t="str">
            <v>08V67-THR-170K</v>
          </cell>
          <cell r="C374">
            <v>279</v>
          </cell>
          <cell r="D374">
            <v>465</v>
          </cell>
        </row>
        <row r="375">
          <cell r="B375" t="str">
            <v>08V67-THR-180K</v>
          </cell>
          <cell r="C375">
            <v>279</v>
          </cell>
          <cell r="D375">
            <v>465</v>
          </cell>
        </row>
        <row r="376">
          <cell r="B376" t="str">
            <v>08V67-THR-190K</v>
          </cell>
          <cell r="C376">
            <v>279</v>
          </cell>
          <cell r="D376">
            <v>465</v>
          </cell>
        </row>
        <row r="377">
          <cell r="B377" t="str">
            <v>08V67-THR-1B0K</v>
          </cell>
          <cell r="C377">
            <v>279</v>
          </cell>
          <cell r="D377">
            <v>465</v>
          </cell>
        </row>
        <row r="378">
          <cell r="B378" t="str">
            <v>08V67-THR-300A</v>
          </cell>
          <cell r="C378">
            <v>279</v>
          </cell>
          <cell r="D378">
            <v>465</v>
          </cell>
        </row>
        <row r="379">
          <cell r="B379" t="str">
            <v>08V27-THR-100A</v>
          </cell>
          <cell r="C379">
            <v>270</v>
          </cell>
          <cell r="D379">
            <v>386</v>
          </cell>
        </row>
        <row r="380">
          <cell r="B380" t="str">
            <v>08L91-THR-300A</v>
          </cell>
          <cell r="C380">
            <v>245</v>
          </cell>
          <cell r="D380">
            <v>408</v>
          </cell>
        </row>
        <row r="381">
          <cell r="B381" t="str">
            <v>08R04-THR-102</v>
          </cell>
          <cell r="C381">
            <v>241</v>
          </cell>
          <cell r="D381">
            <v>402</v>
          </cell>
        </row>
        <row r="382">
          <cell r="B382" t="str">
            <v>08P05-THR-121</v>
          </cell>
          <cell r="C382">
            <v>238</v>
          </cell>
          <cell r="D382">
            <v>397</v>
          </cell>
        </row>
        <row r="383">
          <cell r="B383" t="str">
            <v>08P05-THR-131</v>
          </cell>
          <cell r="C383">
            <v>238</v>
          </cell>
          <cell r="D383">
            <v>397</v>
          </cell>
        </row>
        <row r="384">
          <cell r="B384" t="str">
            <v>08P05-THR-141</v>
          </cell>
          <cell r="C384">
            <v>238</v>
          </cell>
          <cell r="D384">
            <v>397</v>
          </cell>
        </row>
        <row r="385">
          <cell r="B385" t="str">
            <v>08P05-THR-161</v>
          </cell>
          <cell r="C385">
            <v>238</v>
          </cell>
          <cell r="D385">
            <v>397</v>
          </cell>
        </row>
        <row r="386">
          <cell r="B386" t="str">
            <v>08P05-THR-191</v>
          </cell>
          <cell r="C386">
            <v>238</v>
          </cell>
          <cell r="D386">
            <v>397</v>
          </cell>
        </row>
        <row r="387">
          <cell r="B387" t="str">
            <v>08P05-THR-1A1</v>
          </cell>
          <cell r="C387">
            <v>238</v>
          </cell>
          <cell r="D387">
            <v>397</v>
          </cell>
        </row>
        <row r="388">
          <cell r="B388" t="str">
            <v>08P05-THR-1B1</v>
          </cell>
          <cell r="C388">
            <v>238</v>
          </cell>
          <cell r="D388">
            <v>397</v>
          </cell>
        </row>
        <row r="389">
          <cell r="B389" t="str">
            <v>08P05-THR-1C1</v>
          </cell>
          <cell r="C389">
            <v>238</v>
          </cell>
          <cell r="D389">
            <v>397</v>
          </cell>
        </row>
        <row r="390">
          <cell r="B390" t="str">
            <v>08P05-THR-1D1</v>
          </cell>
          <cell r="C390">
            <v>238</v>
          </cell>
          <cell r="D390">
            <v>397</v>
          </cell>
        </row>
        <row r="391">
          <cell r="B391" t="str">
            <v>08L04-THR-100</v>
          </cell>
          <cell r="C391">
            <v>222</v>
          </cell>
          <cell r="D391">
            <v>370</v>
          </cell>
        </row>
        <row r="392">
          <cell r="B392" t="str">
            <v>08P47-THR-301</v>
          </cell>
          <cell r="C392">
            <v>210</v>
          </cell>
          <cell r="D392">
            <v>350</v>
          </cell>
        </row>
        <row r="393">
          <cell r="B393" t="str">
            <v>08P17-THR-110A</v>
          </cell>
          <cell r="C393">
            <v>201</v>
          </cell>
          <cell r="D393">
            <v>335</v>
          </cell>
        </row>
        <row r="394">
          <cell r="B394" t="str">
            <v>08R01-THR-301</v>
          </cell>
          <cell r="C394">
            <v>176</v>
          </cell>
          <cell r="D394">
            <v>293</v>
          </cell>
        </row>
        <row r="395">
          <cell r="B395" t="str">
            <v>08L91-THR-300</v>
          </cell>
          <cell r="C395">
            <v>167</v>
          </cell>
          <cell r="D395">
            <v>278</v>
          </cell>
        </row>
        <row r="396">
          <cell r="B396" t="str">
            <v>08U45-THR-100B</v>
          </cell>
          <cell r="C396">
            <v>165</v>
          </cell>
          <cell r="D396">
            <v>275</v>
          </cell>
        </row>
        <row r="397">
          <cell r="B397" t="str">
            <v>08U97-THR-100B</v>
          </cell>
          <cell r="C397">
            <v>146</v>
          </cell>
          <cell r="D397">
            <v>225</v>
          </cell>
        </row>
        <row r="398">
          <cell r="B398" t="str">
            <v>08U45-THR-100A</v>
          </cell>
          <cell r="C398">
            <v>144</v>
          </cell>
          <cell r="D398">
            <v>240</v>
          </cell>
        </row>
        <row r="399">
          <cell r="B399" t="str">
            <v>08F59-THR-100A</v>
          </cell>
          <cell r="C399">
            <v>142</v>
          </cell>
          <cell r="D399">
            <v>203</v>
          </cell>
        </row>
        <row r="400">
          <cell r="B400" t="str">
            <v>08E12-THR-100A</v>
          </cell>
          <cell r="C400">
            <v>138.99</v>
          </cell>
          <cell r="D400">
            <v>390</v>
          </cell>
        </row>
        <row r="401">
          <cell r="B401" t="str">
            <v>08E12-THR-100B</v>
          </cell>
          <cell r="C401">
            <v>138.99</v>
          </cell>
          <cell r="D401">
            <v>658</v>
          </cell>
        </row>
        <row r="402">
          <cell r="B402" t="str">
            <v>08U59-THR-300A</v>
          </cell>
          <cell r="C402">
            <v>130</v>
          </cell>
          <cell r="D402">
            <v>217</v>
          </cell>
        </row>
        <row r="403">
          <cell r="B403" t="str">
            <v>08U59-THR-300B</v>
          </cell>
          <cell r="C403">
            <v>130</v>
          </cell>
          <cell r="D403">
            <v>217</v>
          </cell>
        </row>
        <row r="404">
          <cell r="B404" t="str">
            <v>08E10-THR-100</v>
          </cell>
          <cell r="C404">
            <v>101</v>
          </cell>
          <cell r="D404">
            <v>168</v>
          </cell>
        </row>
        <row r="405">
          <cell r="B405" t="str">
            <v>08P20-THR-110A</v>
          </cell>
          <cell r="C405">
            <v>90</v>
          </cell>
          <cell r="D405">
            <v>150</v>
          </cell>
        </row>
        <row r="406">
          <cell r="B406" t="str">
            <v>08P20-THR-120A</v>
          </cell>
          <cell r="C406">
            <v>90</v>
          </cell>
          <cell r="D406">
            <v>150</v>
          </cell>
        </row>
        <row r="407">
          <cell r="B407" t="str">
            <v>08P20-THR-130A</v>
          </cell>
          <cell r="C407">
            <v>90</v>
          </cell>
          <cell r="D407">
            <v>150</v>
          </cell>
        </row>
        <row r="408">
          <cell r="B408" t="str">
            <v>08P20-THR-140A</v>
          </cell>
          <cell r="C408">
            <v>90</v>
          </cell>
          <cell r="D408">
            <v>150</v>
          </cell>
        </row>
        <row r="409">
          <cell r="B409" t="str">
            <v>08P20-THR-160A</v>
          </cell>
          <cell r="C409">
            <v>90</v>
          </cell>
          <cell r="D409">
            <v>150</v>
          </cell>
        </row>
        <row r="410">
          <cell r="B410" t="str">
            <v>08P20-THR-190A</v>
          </cell>
          <cell r="C410">
            <v>90</v>
          </cell>
          <cell r="D410">
            <v>150</v>
          </cell>
        </row>
        <row r="411">
          <cell r="B411" t="str">
            <v>08P20-THR-1B0A</v>
          </cell>
          <cell r="C411">
            <v>90</v>
          </cell>
          <cell r="D411">
            <v>150</v>
          </cell>
        </row>
        <row r="412">
          <cell r="B412" t="str">
            <v>08P20-THR-1C0A</v>
          </cell>
          <cell r="C412">
            <v>90</v>
          </cell>
          <cell r="D412">
            <v>150</v>
          </cell>
        </row>
        <row r="413">
          <cell r="B413" t="str">
            <v>08P20-THR-1D0A</v>
          </cell>
          <cell r="C413">
            <v>90</v>
          </cell>
          <cell r="D413">
            <v>150</v>
          </cell>
        </row>
        <row r="414">
          <cell r="B414" t="str">
            <v>08P20-THR-170A</v>
          </cell>
          <cell r="C414">
            <v>88</v>
          </cell>
          <cell r="D414">
            <v>147</v>
          </cell>
        </row>
        <row r="415">
          <cell r="B415" t="str">
            <v>08P09-THR-300</v>
          </cell>
          <cell r="C415">
            <v>85</v>
          </cell>
          <cell r="D415">
            <v>142</v>
          </cell>
        </row>
        <row r="416">
          <cell r="B416" t="str">
            <v>08P09-THR-300A</v>
          </cell>
          <cell r="C416">
            <v>85</v>
          </cell>
          <cell r="D416">
            <v>142</v>
          </cell>
        </row>
        <row r="417">
          <cell r="B417" t="str">
            <v>08P20-THR-1A0A</v>
          </cell>
          <cell r="C417">
            <v>79</v>
          </cell>
          <cell r="D417">
            <v>145</v>
          </cell>
        </row>
        <row r="418">
          <cell r="B418" t="str">
            <v>08P32-THR-310A</v>
          </cell>
          <cell r="C418">
            <v>75.989999999999995</v>
          </cell>
          <cell r="D418">
            <v>400</v>
          </cell>
        </row>
        <row r="419">
          <cell r="B419" t="str">
            <v>08F20-TG7-100G</v>
          </cell>
          <cell r="C419">
            <v>72</v>
          </cell>
          <cell r="D419">
            <v>120</v>
          </cell>
        </row>
        <row r="420">
          <cell r="B420" t="str">
            <v>08F20-THR-100</v>
          </cell>
          <cell r="C420">
            <v>71</v>
          </cell>
          <cell r="D420">
            <v>118</v>
          </cell>
        </row>
        <row r="421">
          <cell r="B421" t="str">
            <v>08P05-THR-111</v>
          </cell>
          <cell r="C421">
            <v>70.989999999999995</v>
          </cell>
          <cell r="D421">
            <v>285</v>
          </cell>
        </row>
        <row r="422">
          <cell r="B422" t="str">
            <v>08P05-THR-170</v>
          </cell>
          <cell r="C422">
            <v>70.989999999999995</v>
          </cell>
          <cell r="D422">
            <v>285</v>
          </cell>
        </row>
        <row r="423">
          <cell r="B423" t="str">
            <v>08V27-THR-100</v>
          </cell>
          <cell r="C423">
            <v>60.99</v>
          </cell>
          <cell r="D423">
            <v>220</v>
          </cell>
        </row>
        <row r="424">
          <cell r="B424" t="str">
            <v>08F57-THR-101</v>
          </cell>
          <cell r="C424">
            <v>50.99</v>
          </cell>
          <cell r="D424">
            <v>220</v>
          </cell>
        </row>
        <row r="425">
          <cell r="B425" t="str">
            <v>08U58-THR-301</v>
          </cell>
          <cell r="C425">
            <v>50.99</v>
          </cell>
          <cell r="D425">
            <v>279</v>
          </cell>
        </row>
        <row r="426">
          <cell r="B426" t="str">
            <v>08F20-THR-100G</v>
          </cell>
          <cell r="C426">
            <v>44</v>
          </cell>
          <cell r="D426">
            <v>73</v>
          </cell>
        </row>
        <row r="427">
          <cell r="B427" t="str">
            <v>08L96-THR-100</v>
          </cell>
          <cell r="C427">
            <v>44</v>
          </cell>
          <cell r="D427">
            <v>73</v>
          </cell>
        </row>
        <row r="428">
          <cell r="B428" t="str">
            <v>08F20-T7S-100C</v>
          </cell>
          <cell r="C428">
            <v>43</v>
          </cell>
          <cell r="D428">
            <v>72</v>
          </cell>
        </row>
        <row r="429">
          <cell r="B429" t="str">
            <v>08P01-THR-100</v>
          </cell>
          <cell r="C429">
            <v>39.99</v>
          </cell>
          <cell r="D429">
            <v>175</v>
          </cell>
        </row>
        <row r="430">
          <cell r="B430" t="str">
            <v>08P05-THR-180</v>
          </cell>
          <cell r="C430">
            <v>39.99</v>
          </cell>
          <cell r="D430">
            <v>285</v>
          </cell>
        </row>
        <row r="431">
          <cell r="B431" t="str">
            <v>08U58-THR-110A</v>
          </cell>
          <cell r="C431">
            <v>39</v>
          </cell>
          <cell r="D431">
            <v>65</v>
          </cell>
        </row>
        <row r="432">
          <cell r="B432" t="str">
            <v>08U97-THR-100C</v>
          </cell>
          <cell r="C432">
            <v>30.99</v>
          </cell>
          <cell r="D432">
            <v>165</v>
          </cell>
        </row>
        <row r="433">
          <cell r="B433" t="str">
            <v>08U97-THR-100E</v>
          </cell>
          <cell r="C433">
            <v>30.99</v>
          </cell>
          <cell r="D433">
            <v>165</v>
          </cell>
        </row>
        <row r="434">
          <cell r="B434" t="str">
            <v>08P20-THR-180A</v>
          </cell>
          <cell r="C434">
            <v>23.99</v>
          </cell>
          <cell r="D434">
            <v>145</v>
          </cell>
        </row>
        <row r="435">
          <cell r="B435" t="str">
            <v>08F59-THR-100</v>
          </cell>
          <cell r="C435">
            <v>20.99</v>
          </cell>
          <cell r="D435">
            <v>110</v>
          </cell>
        </row>
        <row r="436">
          <cell r="B436" t="str">
            <v>08P20-THR-100</v>
          </cell>
          <cell r="C436">
            <v>12.99</v>
          </cell>
          <cell r="D436">
            <v>50</v>
          </cell>
        </row>
        <row r="437">
          <cell r="B437" t="str">
            <v>08F46-THR-100</v>
          </cell>
          <cell r="C437">
            <v>9.99</v>
          </cell>
          <cell r="D437">
            <v>50</v>
          </cell>
        </row>
        <row r="438">
          <cell r="B438" t="str">
            <v>08F46-THR-100A</v>
          </cell>
          <cell r="C438">
            <v>9.99</v>
          </cell>
          <cell r="D438">
            <v>50</v>
          </cell>
        </row>
        <row r="439">
          <cell r="B439" t="str">
            <v>08E10-TG7-100</v>
          </cell>
          <cell r="C439">
            <v>99.52</v>
          </cell>
          <cell r="D439">
            <v>166.21</v>
          </cell>
        </row>
        <row r="440">
          <cell r="B440" t="str">
            <v>08E11-TGS-110</v>
          </cell>
          <cell r="C440">
            <v>98.5</v>
          </cell>
          <cell r="D440">
            <v>164.16</v>
          </cell>
        </row>
        <row r="441">
          <cell r="B441" t="str">
            <v>08F01-TGS-110</v>
          </cell>
          <cell r="C441">
            <v>27.69</v>
          </cell>
          <cell r="D441">
            <v>47.19</v>
          </cell>
        </row>
        <row r="442">
          <cell r="B442" t="str">
            <v>08F01-TGS-120</v>
          </cell>
          <cell r="C442">
            <v>27.69</v>
          </cell>
          <cell r="D442">
            <v>46.16</v>
          </cell>
        </row>
        <row r="443">
          <cell r="B443" t="str">
            <v>08F01-TGS-130</v>
          </cell>
          <cell r="C443">
            <v>15.38</v>
          </cell>
          <cell r="D443">
            <v>25.64</v>
          </cell>
        </row>
        <row r="444">
          <cell r="B444" t="str">
            <v>08F01-TGS-140</v>
          </cell>
          <cell r="C444">
            <v>363.2</v>
          </cell>
          <cell r="D444">
            <v>605.34</v>
          </cell>
        </row>
        <row r="445">
          <cell r="B445" t="str">
            <v>08F01-TGS-150</v>
          </cell>
          <cell r="C445">
            <v>77.97</v>
          </cell>
          <cell r="D445">
            <v>109.77</v>
          </cell>
        </row>
        <row r="446">
          <cell r="B446" t="str">
            <v>08F01-TGS-160</v>
          </cell>
          <cell r="C446">
            <v>363.2</v>
          </cell>
          <cell r="D446">
            <v>605.34</v>
          </cell>
        </row>
        <row r="447">
          <cell r="B447" t="str">
            <v>08F01-TGS-170</v>
          </cell>
          <cell r="C447">
            <v>77.97</v>
          </cell>
          <cell r="D447">
            <v>129.27000000000001</v>
          </cell>
        </row>
        <row r="448">
          <cell r="B448" t="str">
            <v>08F01-TGS-190</v>
          </cell>
          <cell r="C448">
            <v>363.2</v>
          </cell>
          <cell r="D448">
            <v>605.34</v>
          </cell>
        </row>
        <row r="449">
          <cell r="B449" t="str">
            <v>08F01-TGS-1A0</v>
          </cell>
          <cell r="C449">
            <v>363.2</v>
          </cell>
          <cell r="D449">
            <v>605.34</v>
          </cell>
        </row>
        <row r="450">
          <cell r="B450" t="str">
            <v>08F03-TGS-110</v>
          </cell>
          <cell r="C450">
            <v>29.74</v>
          </cell>
          <cell r="D450">
            <v>50.26</v>
          </cell>
        </row>
        <row r="451">
          <cell r="B451" t="str">
            <v>08F03-TGS-110A</v>
          </cell>
          <cell r="C451">
            <v>16.41</v>
          </cell>
          <cell r="D451">
            <v>26.67</v>
          </cell>
        </row>
        <row r="452">
          <cell r="B452" t="str">
            <v>08F03-TGS-120</v>
          </cell>
          <cell r="C452">
            <v>29.74</v>
          </cell>
          <cell r="D452">
            <v>49.24</v>
          </cell>
        </row>
        <row r="453">
          <cell r="B453" t="str">
            <v>08F03-TGS-120A</v>
          </cell>
          <cell r="C453">
            <v>240.08</v>
          </cell>
          <cell r="D453">
            <v>400.14</v>
          </cell>
        </row>
        <row r="454">
          <cell r="B454" t="str">
            <v>08F03-TGS-130</v>
          </cell>
          <cell r="C454">
            <v>15.38</v>
          </cell>
          <cell r="D454">
            <v>25.64</v>
          </cell>
        </row>
        <row r="455">
          <cell r="B455" t="str">
            <v>08F03-TGS-130A</v>
          </cell>
          <cell r="C455">
            <v>50.26</v>
          </cell>
          <cell r="D455">
            <v>83.1</v>
          </cell>
        </row>
        <row r="456">
          <cell r="B456" t="str">
            <v>08F03-TGS-140</v>
          </cell>
          <cell r="C456">
            <v>372.44</v>
          </cell>
          <cell r="D456">
            <v>620.73</v>
          </cell>
        </row>
        <row r="457">
          <cell r="B457" t="str">
            <v>08F03-TGS-140A</v>
          </cell>
          <cell r="C457">
            <v>240.08</v>
          </cell>
          <cell r="D457">
            <v>400.14</v>
          </cell>
        </row>
        <row r="458">
          <cell r="B458" t="str">
            <v>08F03-TGS-150</v>
          </cell>
          <cell r="C458">
            <v>82.07</v>
          </cell>
          <cell r="D458">
            <v>134.4</v>
          </cell>
        </row>
        <row r="459">
          <cell r="B459" t="str">
            <v>08F03-TGS-150A</v>
          </cell>
          <cell r="C459">
            <v>240.08</v>
          </cell>
          <cell r="D459">
            <v>400.14</v>
          </cell>
        </row>
        <row r="460">
          <cell r="B460" t="str">
            <v>08F03-TGS-160</v>
          </cell>
          <cell r="C460">
            <v>372.44</v>
          </cell>
          <cell r="D460">
            <v>620.73</v>
          </cell>
        </row>
        <row r="461">
          <cell r="B461" t="str">
            <v>08F03-TGS-160A</v>
          </cell>
          <cell r="C461">
            <v>240.08</v>
          </cell>
          <cell r="D461">
            <v>400.14</v>
          </cell>
        </row>
        <row r="462">
          <cell r="B462" t="str">
            <v>08F03-TGS-170</v>
          </cell>
          <cell r="C462">
            <v>82.07</v>
          </cell>
          <cell r="D462">
            <v>134.4</v>
          </cell>
        </row>
        <row r="463">
          <cell r="B463" t="str">
            <v>08F03-TGS-170A</v>
          </cell>
          <cell r="C463">
            <v>240.08</v>
          </cell>
          <cell r="D463">
            <v>400.14</v>
          </cell>
        </row>
        <row r="464">
          <cell r="B464" t="str">
            <v>08F03-TGS-190</v>
          </cell>
          <cell r="C464">
            <v>372.44</v>
          </cell>
          <cell r="D464">
            <v>620.73</v>
          </cell>
        </row>
        <row r="465">
          <cell r="B465" t="str">
            <v>08F03-TGS-190A</v>
          </cell>
          <cell r="C465">
            <v>240.08</v>
          </cell>
          <cell r="D465">
            <v>400.14</v>
          </cell>
        </row>
        <row r="466">
          <cell r="B466" t="str">
            <v>08F03-TGS-1A0</v>
          </cell>
          <cell r="C466">
            <v>372.44</v>
          </cell>
          <cell r="D466">
            <v>620.73</v>
          </cell>
        </row>
        <row r="467">
          <cell r="B467" t="str">
            <v>08F03-TGS-1A0A</v>
          </cell>
          <cell r="C467">
            <v>240.08</v>
          </cell>
          <cell r="D467">
            <v>400.14</v>
          </cell>
        </row>
        <row r="468">
          <cell r="B468" t="str">
            <v>08F20-TGS-100</v>
          </cell>
          <cell r="C468">
            <v>104.65</v>
          </cell>
          <cell r="D468">
            <v>174.42</v>
          </cell>
        </row>
        <row r="469">
          <cell r="B469" t="str">
            <v>08F20-TGS-100B</v>
          </cell>
          <cell r="C469">
            <v>35.909999999999997</v>
          </cell>
          <cell r="D469">
            <v>59.51</v>
          </cell>
        </row>
        <row r="470">
          <cell r="B470" t="str">
            <v>08F21-TGS-100A</v>
          </cell>
          <cell r="C470">
            <v>13.34</v>
          </cell>
          <cell r="D470">
            <v>22.57</v>
          </cell>
        </row>
        <row r="471">
          <cell r="B471" t="str">
            <v>08L33-TGS-100</v>
          </cell>
          <cell r="C471">
            <v>753.08</v>
          </cell>
          <cell r="D471">
            <v>1158.3499999999999</v>
          </cell>
        </row>
        <row r="472">
          <cell r="B472" t="str">
            <v>08L33-TGS-100D</v>
          </cell>
          <cell r="C472">
            <v>648.42999999999995</v>
          </cell>
          <cell r="D472">
            <v>1080.3800000000001</v>
          </cell>
        </row>
        <row r="473">
          <cell r="B473" t="str">
            <v>08L33-TGS-100E</v>
          </cell>
          <cell r="C473">
            <v>754.11</v>
          </cell>
          <cell r="D473">
            <v>1256.8499999999999</v>
          </cell>
        </row>
        <row r="474">
          <cell r="B474" t="str">
            <v>08L33-TGS-100F</v>
          </cell>
          <cell r="C474">
            <v>1024.97</v>
          </cell>
          <cell r="D474">
            <v>1703.16</v>
          </cell>
        </row>
        <row r="475">
          <cell r="B475" t="str">
            <v>08L91-TGS-300</v>
          </cell>
          <cell r="C475">
            <v>298.57</v>
          </cell>
          <cell r="D475">
            <v>497.61</v>
          </cell>
        </row>
        <row r="476">
          <cell r="B476" t="str">
            <v>08L91-TGS-300B</v>
          </cell>
          <cell r="C476">
            <v>175.45</v>
          </cell>
          <cell r="D476">
            <v>292.41000000000003</v>
          </cell>
        </row>
        <row r="477">
          <cell r="B477" t="str">
            <v>08L92-TGS-100A</v>
          </cell>
          <cell r="C477">
            <v>53.35</v>
          </cell>
          <cell r="D477">
            <v>89.26</v>
          </cell>
        </row>
        <row r="478">
          <cell r="B478" t="str">
            <v>08L96-TGS-100</v>
          </cell>
          <cell r="C478">
            <v>53.35</v>
          </cell>
          <cell r="D478">
            <v>89.26</v>
          </cell>
        </row>
        <row r="479">
          <cell r="B479" t="str">
            <v>08P04-TGS-100</v>
          </cell>
          <cell r="C479">
            <v>117.99</v>
          </cell>
          <cell r="D479">
            <v>168.26</v>
          </cell>
        </row>
        <row r="480">
          <cell r="B480" t="str">
            <v>08P05-TG7-1E1</v>
          </cell>
          <cell r="C480">
            <v>221.62</v>
          </cell>
          <cell r="D480">
            <v>369.36</v>
          </cell>
        </row>
        <row r="481">
          <cell r="B481" t="str">
            <v>08P20-TG7-101</v>
          </cell>
          <cell r="C481">
            <v>59.51</v>
          </cell>
          <cell r="D481">
            <v>99.52</v>
          </cell>
        </row>
        <row r="482">
          <cell r="B482" t="str">
            <v>08P20-TG7-1D0A</v>
          </cell>
          <cell r="C482">
            <v>172.37</v>
          </cell>
          <cell r="D482">
            <v>287.27999999999997</v>
          </cell>
        </row>
        <row r="483">
          <cell r="B483" t="str">
            <v>08P21-TG7-100</v>
          </cell>
          <cell r="C483">
            <v>533.52</v>
          </cell>
          <cell r="D483">
            <v>887.49</v>
          </cell>
        </row>
        <row r="484">
          <cell r="B484" t="str">
            <v>08P21-TGS-100B</v>
          </cell>
          <cell r="C484">
            <v>550.96</v>
          </cell>
          <cell r="D484">
            <v>918.27</v>
          </cell>
        </row>
        <row r="485">
          <cell r="B485" t="str">
            <v>08P32-TGS-310A</v>
          </cell>
          <cell r="C485">
            <v>372.44</v>
          </cell>
          <cell r="D485">
            <v>572.51</v>
          </cell>
        </row>
        <row r="486">
          <cell r="B486" t="str">
            <v>08P42-TGS-100A</v>
          </cell>
          <cell r="C486">
            <v>107.73</v>
          </cell>
          <cell r="D486">
            <v>179.55</v>
          </cell>
        </row>
        <row r="487">
          <cell r="B487" t="str">
            <v>08P48-TGS-100</v>
          </cell>
          <cell r="C487">
            <v>13.33</v>
          </cell>
          <cell r="D487">
            <v>21.54</v>
          </cell>
        </row>
        <row r="488">
          <cell r="B488" t="str">
            <v>08P48-TGS-100A</v>
          </cell>
          <cell r="C488">
            <v>79</v>
          </cell>
          <cell r="D488">
            <v>131.33000000000001</v>
          </cell>
        </row>
        <row r="489">
          <cell r="B489" t="str">
            <v>08U35-TGS-110</v>
          </cell>
          <cell r="C489">
            <v>318.06</v>
          </cell>
          <cell r="D489">
            <v>530.44000000000005</v>
          </cell>
        </row>
        <row r="490">
          <cell r="B490" t="str">
            <v>08U45-TGS-100</v>
          </cell>
          <cell r="C490">
            <v>117.99</v>
          </cell>
          <cell r="D490">
            <v>196.99</v>
          </cell>
        </row>
        <row r="491">
          <cell r="B491" t="str">
            <v>08U45-TGS-100A</v>
          </cell>
          <cell r="C491">
            <v>124.15</v>
          </cell>
          <cell r="D491">
            <v>207.25</v>
          </cell>
        </row>
        <row r="492">
          <cell r="B492" t="str">
            <v>08U58-TGS-110</v>
          </cell>
          <cell r="C492">
            <v>91.3</v>
          </cell>
          <cell r="D492">
            <v>151.84</v>
          </cell>
        </row>
        <row r="493">
          <cell r="B493" t="str">
            <v>08V67-TGS-110J</v>
          </cell>
          <cell r="C493">
            <v>212.38</v>
          </cell>
          <cell r="D493">
            <v>353.97</v>
          </cell>
        </row>
        <row r="494">
          <cell r="B494" t="str">
            <v>08V67-TGS-300B</v>
          </cell>
          <cell r="C494">
            <v>212.38</v>
          </cell>
          <cell r="D494">
            <v>353.97</v>
          </cell>
        </row>
        <row r="495">
          <cell r="B495" t="str">
            <v>08W20-TGS-301</v>
          </cell>
          <cell r="C495">
            <v>818.75</v>
          </cell>
          <cell r="D495">
            <v>1026</v>
          </cell>
        </row>
        <row r="496">
          <cell r="B496" t="str">
            <v>08L92-TGS-300B</v>
          </cell>
          <cell r="C496">
            <v>349.99</v>
          </cell>
          <cell r="D496">
            <v>699</v>
          </cell>
        </row>
        <row r="497">
          <cell r="B497" t="str">
            <v>08L33-TGS-100A</v>
          </cell>
          <cell r="C497">
            <v>198.99</v>
          </cell>
          <cell r="D497">
            <v>498</v>
          </cell>
        </row>
        <row r="498">
          <cell r="B498" t="str">
            <v>08L92-TGS-300</v>
          </cell>
          <cell r="C498">
            <v>159.99</v>
          </cell>
          <cell r="D498">
            <v>600</v>
          </cell>
        </row>
        <row r="499">
          <cell r="B499" t="str">
            <v>08P17-TGS-310B</v>
          </cell>
          <cell r="C499">
            <v>110.99</v>
          </cell>
          <cell r="D499">
            <v>299</v>
          </cell>
        </row>
        <row r="500">
          <cell r="B500" t="str">
            <v>08E12-TGS-100</v>
          </cell>
          <cell r="C500">
            <v>99.99</v>
          </cell>
          <cell r="D500">
            <v>248</v>
          </cell>
        </row>
        <row r="501">
          <cell r="B501" t="str">
            <v>08P17-TGS-110A</v>
          </cell>
          <cell r="C501">
            <v>99.99</v>
          </cell>
          <cell r="D501">
            <v>278</v>
          </cell>
        </row>
        <row r="502">
          <cell r="B502" t="str">
            <v>08U59-TGS-300</v>
          </cell>
          <cell r="C502">
            <v>89.99</v>
          </cell>
          <cell r="D502">
            <v>250</v>
          </cell>
        </row>
        <row r="503">
          <cell r="B503" t="str">
            <v>08P17-TGS-100</v>
          </cell>
          <cell r="C503">
            <v>71.989999999999995</v>
          </cell>
          <cell r="D503">
            <v>203</v>
          </cell>
        </row>
        <row r="504">
          <cell r="B504" t="str">
            <v>08P42-TGS-100B</v>
          </cell>
          <cell r="C504">
            <v>71.989999999999995</v>
          </cell>
          <cell r="D504">
            <v>160</v>
          </cell>
        </row>
        <row r="505">
          <cell r="B505" t="str">
            <v>08L91-TGS-300A</v>
          </cell>
          <cell r="C505">
            <v>66.989999999999995</v>
          </cell>
          <cell r="D505">
            <v>250</v>
          </cell>
        </row>
        <row r="506">
          <cell r="B506" t="str">
            <v>08V27-TGS-100A</v>
          </cell>
          <cell r="C506">
            <v>55.99</v>
          </cell>
          <cell r="D506">
            <v>198</v>
          </cell>
        </row>
        <row r="507">
          <cell r="B507" t="str">
            <v>08P21-TGS-100</v>
          </cell>
          <cell r="C507">
            <v>47.99</v>
          </cell>
          <cell r="D507">
            <v>360</v>
          </cell>
        </row>
        <row r="508">
          <cell r="B508" t="str">
            <v>08U59-TGS-100A</v>
          </cell>
          <cell r="C508">
            <v>25.99</v>
          </cell>
          <cell r="D508">
            <v>99</v>
          </cell>
        </row>
        <row r="509">
          <cell r="B509" t="str">
            <v>76400-T90-A01</v>
          </cell>
          <cell r="C509">
            <v>353.98</v>
          </cell>
          <cell r="D509">
            <v>588.59</v>
          </cell>
        </row>
        <row r="510">
          <cell r="B510" t="str">
            <v>08L33-3BM-100A</v>
          </cell>
          <cell r="C510">
            <v>1222</v>
          </cell>
          <cell r="D510">
            <v>1880</v>
          </cell>
        </row>
        <row r="511">
          <cell r="B511" t="str">
            <v>08L33-3BM-100</v>
          </cell>
          <cell r="C511">
            <v>961</v>
          </cell>
          <cell r="D511">
            <v>1373</v>
          </cell>
        </row>
        <row r="512">
          <cell r="B512" t="str">
            <v>08L08-3BM-100</v>
          </cell>
          <cell r="C512">
            <v>957</v>
          </cell>
          <cell r="D512">
            <v>1367</v>
          </cell>
        </row>
        <row r="513">
          <cell r="B513" t="str">
            <v>08U35-3BM-300A</v>
          </cell>
          <cell r="C513">
            <v>638</v>
          </cell>
          <cell r="D513">
            <v>1063</v>
          </cell>
        </row>
        <row r="514">
          <cell r="B514" t="str">
            <v>08Z05-3BM-100</v>
          </cell>
          <cell r="C514">
            <v>590</v>
          </cell>
          <cell r="D514">
            <v>983</v>
          </cell>
        </row>
        <row r="515">
          <cell r="B515" t="str">
            <v>08W18-3BM-100</v>
          </cell>
          <cell r="C515">
            <v>532</v>
          </cell>
          <cell r="D515">
            <v>818</v>
          </cell>
        </row>
        <row r="516">
          <cell r="B516" t="str">
            <v>08U97-3BM-110</v>
          </cell>
          <cell r="C516">
            <v>531</v>
          </cell>
          <cell r="D516">
            <v>759</v>
          </cell>
        </row>
        <row r="517">
          <cell r="B517" t="str">
            <v>08P46-3BM-100</v>
          </cell>
          <cell r="C517">
            <v>400</v>
          </cell>
          <cell r="D517">
            <v>615</v>
          </cell>
        </row>
        <row r="518">
          <cell r="B518" t="str">
            <v>08U35-3BM-310</v>
          </cell>
          <cell r="C518">
            <v>281</v>
          </cell>
          <cell r="D518">
            <v>468</v>
          </cell>
        </row>
        <row r="519">
          <cell r="B519" t="str">
            <v>08L04-3BM-300</v>
          </cell>
          <cell r="C519">
            <v>265</v>
          </cell>
          <cell r="D519">
            <v>442</v>
          </cell>
        </row>
        <row r="520">
          <cell r="B520" t="str">
            <v>08P17-3BM-120A</v>
          </cell>
          <cell r="C520">
            <v>216</v>
          </cell>
          <cell r="D520">
            <v>360</v>
          </cell>
        </row>
        <row r="521">
          <cell r="B521" t="str">
            <v>08Z03-3BM-100</v>
          </cell>
          <cell r="C521">
            <v>170</v>
          </cell>
          <cell r="D521">
            <v>283</v>
          </cell>
        </row>
        <row r="522">
          <cell r="B522" t="str">
            <v>08Z03-3BM-300</v>
          </cell>
          <cell r="C522">
            <v>170</v>
          </cell>
          <cell r="D522">
            <v>283</v>
          </cell>
        </row>
        <row r="523">
          <cell r="B523" t="str">
            <v>08F20-3BM-100</v>
          </cell>
          <cell r="C523">
            <v>149</v>
          </cell>
          <cell r="D523">
            <v>248</v>
          </cell>
        </row>
        <row r="524">
          <cell r="B524" t="str">
            <v>08L92-3BM-100C</v>
          </cell>
          <cell r="C524">
            <v>133</v>
          </cell>
          <cell r="D524">
            <v>222</v>
          </cell>
        </row>
        <row r="525">
          <cell r="B525" t="str">
            <v>08P05-3BM-100</v>
          </cell>
          <cell r="C525">
            <v>128</v>
          </cell>
          <cell r="D525">
            <v>213</v>
          </cell>
        </row>
        <row r="526">
          <cell r="B526" t="str">
            <v>08P42-3BM-100</v>
          </cell>
          <cell r="C526">
            <v>127</v>
          </cell>
          <cell r="D526">
            <v>212</v>
          </cell>
        </row>
        <row r="527">
          <cell r="B527" t="str">
            <v>08U45-3BM-100</v>
          </cell>
          <cell r="C527">
            <v>124</v>
          </cell>
          <cell r="D527">
            <v>207</v>
          </cell>
        </row>
        <row r="528">
          <cell r="B528" t="str">
            <v>08P04-3BM-100</v>
          </cell>
          <cell r="C528">
            <v>118</v>
          </cell>
          <cell r="D528">
            <v>197</v>
          </cell>
        </row>
        <row r="529">
          <cell r="B529" t="str">
            <v>08P00-3BM-100</v>
          </cell>
          <cell r="C529">
            <v>117</v>
          </cell>
          <cell r="D529">
            <v>195</v>
          </cell>
        </row>
        <row r="530">
          <cell r="B530" t="str">
            <v>08U08-3BM-100</v>
          </cell>
          <cell r="C530">
            <v>108</v>
          </cell>
          <cell r="D530">
            <v>180</v>
          </cell>
        </row>
        <row r="531">
          <cell r="B531" t="str">
            <v>08L92-3BM-100A</v>
          </cell>
          <cell r="C531">
            <v>94</v>
          </cell>
          <cell r="D531">
            <v>157</v>
          </cell>
        </row>
        <row r="532">
          <cell r="B532" t="str">
            <v>08V30-3BM-300</v>
          </cell>
          <cell r="C532">
            <v>86</v>
          </cell>
          <cell r="D532">
            <v>143</v>
          </cell>
        </row>
        <row r="533">
          <cell r="B533" t="str">
            <v>08F20-3BM-100B</v>
          </cell>
          <cell r="C533">
            <v>65</v>
          </cell>
          <cell r="D533">
            <v>108</v>
          </cell>
        </row>
        <row r="534">
          <cell r="B534" t="str">
            <v>08L96-3BM-300</v>
          </cell>
          <cell r="C534">
            <v>60</v>
          </cell>
          <cell r="D534">
            <v>100</v>
          </cell>
        </row>
        <row r="535">
          <cell r="B535" t="str">
            <v>08U25-S5D-106</v>
          </cell>
          <cell r="C535">
            <v>41</v>
          </cell>
          <cell r="D535">
            <v>68</v>
          </cell>
        </row>
        <row r="536">
          <cell r="B536" t="str">
            <v xml:space="preserve">08F30-TGS-100A </v>
          </cell>
          <cell r="C536">
            <v>540.20939036103744</v>
          </cell>
          <cell r="D536">
            <v>771.72770051576776</v>
          </cell>
        </row>
        <row r="537">
          <cell r="B537" t="str">
            <v xml:space="preserve">08F57-TGS-100 </v>
          </cell>
          <cell r="C537">
            <v>231.87</v>
          </cell>
          <cell r="D537">
            <v>386.79</v>
          </cell>
        </row>
        <row r="538">
          <cell r="B538" t="str">
            <v xml:space="preserve">08P00-TGS-100 </v>
          </cell>
          <cell r="C538">
            <v>50.27</v>
          </cell>
          <cell r="D538">
            <v>84.13</v>
          </cell>
        </row>
        <row r="539">
          <cell r="B539" t="str">
            <v xml:space="preserve">08W20-TGS-300B </v>
          </cell>
          <cell r="C539">
            <v>200.99</v>
          </cell>
          <cell r="D539">
            <v>700</v>
          </cell>
        </row>
        <row r="540">
          <cell r="B540" t="str">
            <v>08F47-TGS-100A</v>
          </cell>
          <cell r="C540">
            <v>198.02</v>
          </cell>
          <cell r="D540">
            <v>330.37</v>
          </cell>
        </row>
        <row r="541">
          <cell r="B541" t="str">
            <v>08P42-TGS-100C</v>
          </cell>
          <cell r="C541">
            <v>109.78</v>
          </cell>
          <cell r="D541">
            <v>182.63</v>
          </cell>
        </row>
        <row r="542">
          <cell r="B542" t="str">
            <v>08P46-T6Z-300A</v>
          </cell>
          <cell r="C542">
            <v>278</v>
          </cell>
          <cell r="D542">
            <v>489</v>
          </cell>
        </row>
        <row r="543">
          <cell r="B543" t="str">
            <v>08F21-T6Z-100B</v>
          </cell>
          <cell r="C543">
            <v>175.99</v>
          </cell>
          <cell r="D543">
            <v>385</v>
          </cell>
        </row>
        <row r="544">
          <cell r="B544" t="str">
            <v>08P17-TGS-110C</v>
          </cell>
          <cell r="C544">
            <v>110.99</v>
          </cell>
          <cell r="D544">
            <v>299</v>
          </cell>
        </row>
        <row r="545">
          <cell r="B545" t="str">
            <v>08U45-TGS-100B</v>
          </cell>
          <cell r="C545">
            <v>50.99</v>
          </cell>
          <cell r="D545">
            <v>150</v>
          </cell>
        </row>
        <row r="546">
          <cell r="B546" t="str">
            <v>08P05-T90-190</v>
          </cell>
          <cell r="C546">
            <v>229.82</v>
          </cell>
          <cell r="D546">
            <v>382.7</v>
          </cell>
        </row>
        <row r="547">
          <cell r="B547" t="str">
            <v>08P05-T90-1B0</v>
          </cell>
          <cell r="C547">
            <v>229.82</v>
          </cell>
          <cell r="D547">
            <v>382.7</v>
          </cell>
        </row>
        <row r="548">
          <cell r="B548" t="str">
            <v>08U97-TG7-114</v>
          </cell>
          <cell r="C548">
            <v>570</v>
          </cell>
          <cell r="D548">
            <v>950</v>
          </cell>
        </row>
        <row r="549">
          <cell r="B549" t="str">
            <v>08P05-T90-110</v>
          </cell>
          <cell r="C549">
            <v>230</v>
          </cell>
          <cell r="D549">
            <v>383</v>
          </cell>
        </row>
        <row r="550">
          <cell r="B550" t="str">
            <v>08P05-T90-120</v>
          </cell>
          <cell r="C550">
            <v>230</v>
          </cell>
          <cell r="D550">
            <v>383</v>
          </cell>
        </row>
        <row r="551">
          <cell r="B551" t="str">
            <v>08P05-T90-130</v>
          </cell>
          <cell r="C551">
            <v>230</v>
          </cell>
          <cell r="D551">
            <v>383</v>
          </cell>
        </row>
        <row r="552">
          <cell r="B552" t="str">
            <v>08P05-T90-140</v>
          </cell>
          <cell r="C552">
            <v>230</v>
          </cell>
          <cell r="D552">
            <v>383</v>
          </cell>
        </row>
        <row r="553">
          <cell r="B553" t="str">
            <v>08P05-T90-150</v>
          </cell>
          <cell r="C553">
            <v>230</v>
          </cell>
          <cell r="D553">
            <v>383</v>
          </cell>
        </row>
        <row r="554">
          <cell r="B554" t="str">
            <v>08P05-T90-160</v>
          </cell>
          <cell r="C554">
            <v>230</v>
          </cell>
          <cell r="D554">
            <v>383</v>
          </cell>
        </row>
        <row r="555">
          <cell r="B555" t="str">
            <v>08P05-T90-170</v>
          </cell>
          <cell r="C555">
            <v>230</v>
          </cell>
          <cell r="D555">
            <v>383</v>
          </cell>
        </row>
        <row r="556">
          <cell r="B556" t="str">
            <v>08P05-T90-180</v>
          </cell>
          <cell r="C556">
            <v>230</v>
          </cell>
          <cell r="D556">
            <v>383</v>
          </cell>
        </row>
        <row r="557">
          <cell r="B557" t="str">
            <v>08V27-TG7-100</v>
          </cell>
          <cell r="C557">
            <v>230</v>
          </cell>
          <cell r="D557">
            <v>400</v>
          </cell>
        </row>
        <row r="558">
          <cell r="B558" t="str">
            <v>08P47-TG7-302</v>
          </cell>
          <cell r="C558">
            <v>210</v>
          </cell>
          <cell r="D558">
            <v>323</v>
          </cell>
        </row>
        <row r="559">
          <cell r="B559" t="str">
            <v>08P20-T90-110A</v>
          </cell>
          <cell r="C559">
            <v>173</v>
          </cell>
          <cell r="D559">
            <v>288</v>
          </cell>
        </row>
        <row r="560">
          <cell r="B560" t="str">
            <v>08P20-T90-120A</v>
          </cell>
          <cell r="C560">
            <v>173</v>
          </cell>
          <cell r="D560">
            <v>288</v>
          </cell>
        </row>
        <row r="561">
          <cell r="B561" t="str">
            <v>08P20-T90-130A</v>
          </cell>
          <cell r="C561">
            <v>173</v>
          </cell>
          <cell r="D561">
            <v>288</v>
          </cell>
        </row>
        <row r="562">
          <cell r="B562" t="str">
            <v>08P20-T90-140A</v>
          </cell>
          <cell r="C562">
            <v>173</v>
          </cell>
          <cell r="D562">
            <v>288</v>
          </cell>
        </row>
        <row r="563">
          <cell r="B563" t="str">
            <v>08P20-T90-150A</v>
          </cell>
          <cell r="C563">
            <v>173</v>
          </cell>
          <cell r="D563">
            <v>288</v>
          </cell>
        </row>
        <row r="564">
          <cell r="B564" t="str">
            <v>08P20-T90-160A</v>
          </cell>
          <cell r="C564">
            <v>173</v>
          </cell>
          <cell r="D564">
            <v>288</v>
          </cell>
        </row>
        <row r="565">
          <cell r="B565" t="str">
            <v>08P20-T90-170A</v>
          </cell>
          <cell r="C565">
            <v>173</v>
          </cell>
          <cell r="D565">
            <v>288</v>
          </cell>
        </row>
        <row r="566">
          <cell r="B566" t="str">
            <v>08P20-T90-180A</v>
          </cell>
          <cell r="C566">
            <v>173</v>
          </cell>
          <cell r="D566">
            <v>288</v>
          </cell>
        </row>
        <row r="567">
          <cell r="B567" t="str">
            <v>08P47-T6Z-301</v>
          </cell>
          <cell r="C567">
            <v>145</v>
          </cell>
          <cell r="D567">
            <v>280</v>
          </cell>
        </row>
        <row r="568">
          <cell r="B568" t="str">
            <v>08R01-TG7-302</v>
          </cell>
          <cell r="C568">
            <v>125</v>
          </cell>
          <cell r="D568">
            <v>310</v>
          </cell>
        </row>
        <row r="569">
          <cell r="B569" t="str">
            <v>08R06-TG7-100</v>
          </cell>
          <cell r="C569">
            <v>81</v>
          </cell>
          <cell r="D569">
            <v>165</v>
          </cell>
        </row>
        <row r="570">
          <cell r="B570" t="str">
            <v>08L08-T90-300</v>
          </cell>
          <cell r="C570">
            <v>871</v>
          </cell>
          <cell r="D570">
            <v>1405</v>
          </cell>
        </row>
        <row r="571">
          <cell r="B571" t="str">
            <v>08L91-T90-300B</v>
          </cell>
          <cell r="C571">
            <v>345</v>
          </cell>
          <cell r="D571">
            <v>574</v>
          </cell>
        </row>
        <row r="572">
          <cell r="B572" t="str">
            <v>08L92-T90-300D</v>
          </cell>
          <cell r="C572">
            <v>154</v>
          </cell>
          <cell r="D572">
            <v>257</v>
          </cell>
        </row>
        <row r="573">
          <cell r="B573" t="str">
            <v>08L92-T90-300E</v>
          </cell>
          <cell r="C573">
            <v>154</v>
          </cell>
          <cell r="D573">
            <v>257</v>
          </cell>
        </row>
        <row r="574">
          <cell r="B574" t="str">
            <v>08W18-T90-100D</v>
          </cell>
          <cell r="C574">
            <v>298</v>
          </cell>
          <cell r="D574">
            <v>493</v>
          </cell>
        </row>
        <row r="575">
          <cell r="B575" t="str">
            <v>08W20-T90-100C</v>
          </cell>
          <cell r="C575">
            <v>410</v>
          </cell>
          <cell r="D575">
            <v>682</v>
          </cell>
        </row>
        <row r="576">
          <cell r="B576" t="str">
            <v>08W20-T90-300E</v>
          </cell>
          <cell r="C576">
            <v>410</v>
          </cell>
          <cell r="D576">
            <v>682</v>
          </cell>
        </row>
        <row r="577">
          <cell r="B577" t="str">
            <v>08P00-T90-100</v>
          </cell>
          <cell r="C577">
            <v>117</v>
          </cell>
          <cell r="D577">
            <v>195</v>
          </cell>
        </row>
        <row r="578">
          <cell r="B578" t="str">
            <v>08F20-T90-100D</v>
          </cell>
          <cell r="C578">
            <v>75</v>
          </cell>
          <cell r="D578">
            <v>125</v>
          </cell>
        </row>
        <row r="579">
          <cell r="B579" t="str">
            <v>08W19-36W-100</v>
          </cell>
          <cell r="C579">
            <v>493</v>
          </cell>
          <cell r="D579">
            <v>822</v>
          </cell>
        </row>
        <row r="580">
          <cell r="B580" t="str">
            <v>08F02-36W-160</v>
          </cell>
          <cell r="C580">
            <v>478</v>
          </cell>
          <cell r="D580">
            <v>797</v>
          </cell>
        </row>
        <row r="581">
          <cell r="B581" t="str">
            <v>08F01-36W-160</v>
          </cell>
          <cell r="C581">
            <v>330</v>
          </cell>
          <cell r="D581">
            <v>550</v>
          </cell>
        </row>
        <row r="582">
          <cell r="B582" t="str">
            <v>08P34-36W-100</v>
          </cell>
          <cell r="C582">
            <v>313</v>
          </cell>
          <cell r="D582">
            <v>522</v>
          </cell>
        </row>
        <row r="583">
          <cell r="B583" t="str">
            <v>08E12-36W-100</v>
          </cell>
          <cell r="C583">
            <v>288</v>
          </cell>
          <cell r="D583">
            <v>480</v>
          </cell>
        </row>
        <row r="584">
          <cell r="B584" t="str">
            <v>08F20-36W-100</v>
          </cell>
          <cell r="C584">
            <v>221</v>
          </cell>
          <cell r="D584">
            <v>368</v>
          </cell>
        </row>
        <row r="585">
          <cell r="B585" t="str">
            <v>08R04-36W-100</v>
          </cell>
          <cell r="C585">
            <v>207</v>
          </cell>
          <cell r="D585">
            <v>345</v>
          </cell>
        </row>
        <row r="586">
          <cell r="B586" t="str">
            <v>08E16-36W-100</v>
          </cell>
          <cell r="C586">
            <v>206</v>
          </cell>
          <cell r="D586">
            <v>343</v>
          </cell>
        </row>
        <row r="587">
          <cell r="B587" t="str">
            <v>08T44-36W-300</v>
          </cell>
          <cell r="C587">
            <v>199</v>
          </cell>
          <cell r="D587">
            <v>332</v>
          </cell>
        </row>
        <row r="588">
          <cell r="B588" t="str">
            <v>08P48-36W-100</v>
          </cell>
          <cell r="C588">
            <v>190</v>
          </cell>
          <cell r="D588">
            <v>317</v>
          </cell>
        </row>
        <row r="589">
          <cell r="B589" t="str">
            <v>08V27-36W-100</v>
          </cell>
          <cell r="C589">
            <v>188</v>
          </cell>
          <cell r="D589">
            <v>313</v>
          </cell>
        </row>
        <row r="590">
          <cell r="B590" t="str">
            <v>08P30-36W-100</v>
          </cell>
          <cell r="C590">
            <v>177</v>
          </cell>
          <cell r="D590">
            <v>295</v>
          </cell>
        </row>
        <row r="591">
          <cell r="B591" t="str">
            <v>08U35-36W-100</v>
          </cell>
          <cell r="C591">
            <v>161</v>
          </cell>
          <cell r="D591">
            <v>268</v>
          </cell>
        </row>
        <row r="592">
          <cell r="B592" t="str">
            <v>08P17-36W-110</v>
          </cell>
          <cell r="C592">
            <v>156</v>
          </cell>
          <cell r="D592">
            <v>260</v>
          </cell>
        </row>
        <row r="593">
          <cell r="B593" t="str">
            <v>08U45-36W-100</v>
          </cell>
          <cell r="C593">
            <v>118</v>
          </cell>
          <cell r="D593">
            <v>197</v>
          </cell>
        </row>
        <row r="594">
          <cell r="B594" t="str">
            <v>08P00-36W-100</v>
          </cell>
          <cell r="C594">
            <v>108</v>
          </cell>
          <cell r="D594">
            <v>180</v>
          </cell>
        </row>
        <row r="595">
          <cell r="B595" t="str">
            <v>08R06-36W-110</v>
          </cell>
          <cell r="C595">
            <v>75</v>
          </cell>
          <cell r="D595">
            <v>125</v>
          </cell>
        </row>
        <row r="596">
          <cell r="B596" t="str">
            <v>08P48-36W-100A</v>
          </cell>
          <cell r="C596">
            <v>73</v>
          </cell>
          <cell r="D596">
            <v>122</v>
          </cell>
        </row>
        <row r="597">
          <cell r="B597">
            <v>86275140</v>
          </cell>
          <cell r="C597">
            <v>321</v>
          </cell>
          <cell r="D597">
            <v>401</v>
          </cell>
        </row>
        <row r="598">
          <cell r="B598" t="str">
            <v>08P00-PS2-100</v>
          </cell>
          <cell r="C598">
            <v>115.94</v>
          </cell>
          <cell r="D598">
            <v>191.86</v>
          </cell>
        </row>
        <row r="599">
          <cell r="B599" t="str">
            <v>08P20-PS2-170A</v>
          </cell>
          <cell r="C599">
            <v>163.13</v>
          </cell>
          <cell r="D599">
            <v>271.89</v>
          </cell>
        </row>
        <row r="600">
          <cell r="B600">
            <v>84933501</v>
          </cell>
          <cell r="C600">
            <v>1088</v>
          </cell>
          <cell r="D600">
            <v>1813</v>
          </cell>
        </row>
        <row r="601">
          <cell r="B601" t="str">
            <v>08P21-PS2-100</v>
          </cell>
          <cell r="C601">
            <v>606</v>
          </cell>
          <cell r="D601">
            <v>1010</v>
          </cell>
        </row>
        <row r="602">
          <cell r="B602" t="str">
            <v>08E70-PT9-300CP</v>
          </cell>
          <cell r="C602">
            <v>527</v>
          </cell>
          <cell r="D602">
            <v>878</v>
          </cell>
        </row>
        <row r="603">
          <cell r="B603" t="str">
            <v>08L04-PS2-300</v>
          </cell>
          <cell r="C603">
            <v>523</v>
          </cell>
          <cell r="D603">
            <v>872</v>
          </cell>
        </row>
        <row r="604">
          <cell r="B604" t="str">
            <v>08W19-PS2-100</v>
          </cell>
          <cell r="C604">
            <v>512</v>
          </cell>
          <cell r="D604">
            <v>853</v>
          </cell>
        </row>
        <row r="605">
          <cell r="B605">
            <v>85105297</v>
          </cell>
          <cell r="C605">
            <v>421</v>
          </cell>
          <cell r="D605">
            <v>702</v>
          </cell>
        </row>
        <row r="606">
          <cell r="B606" t="str">
            <v>08F23-PS2-110A</v>
          </cell>
          <cell r="C606">
            <v>374</v>
          </cell>
          <cell r="D606">
            <v>623</v>
          </cell>
        </row>
        <row r="607">
          <cell r="B607" t="str">
            <v>08F57-PS2-110</v>
          </cell>
          <cell r="C607">
            <v>374</v>
          </cell>
          <cell r="D607">
            <v>623</v>
          </cell>
        </row>
        <row r="608">
          <cell r="B608" t="str">
            <v>08Z07-PS2-310</v>
          </cell>
          <cell r="C608">
            <v>287</v>
          </cell>
          <cell r="D608">
            <v>478</v>
          </cell>
        </row>
        <row r="609">
          <cell r="B609" t="str">
            <v>08F21-PS2-100</v>
          </cell>
          <cell r="C609">
            <v>281</v>
          </cell>
          <cell r="D609">
            <v>468</v>
          </cell>
        </row>
        <row r="610">
          <cell r="B610" t="str">
            <v>08F24-PS2-110</v>
          </cell>
          <cell r="C610">
            <v>234</v>
          </cell>
          <cell r="D610">
            <v>390</v>
          </cell>
        </row>
        <row r="611">
          <cell r="B611">
            <v>85039001</v>
          </cell>
          <cell r="C611">
            <v>228</v>
          </cell>
          <cell r="D611">
            <v>380</v>
          </cell>
        </row>
        <row r="612">
          <cell r="B612" t="str">
            <v>08P17-PS2-110</v>
          </cell>
          <cell r="C612">
            <v>221</v>
          </cell>
          <cell r="D612">
            <v>368</v>
          </cell>
        </row>
        <row r="613">
          <cell r="B613" t="str">
            <v>08F57-PS2-100A</v>
          </cell>
          <cell r="C613">
            <v>210</v>
          </cell>
          <cell r="D613">
            <v>350</v>
          </cell>
        </row>
        <row r="614">
          <cell r="B614" t="str">
            <v>08R13-PS2-100</v>
          </cell>
          <cell r="C614">
            <v>210</v>
          </cell>
          <cell r="D614">
            <v>350</v>
          </cell>
        </row>
        <row r="615">
          <cell r="B615" t="str">
            <v>08R04-PS2-100</v>
          </cell>
          <cell r="C615">
            <v>202</v>
          </cell>
          <cell r="D615">
            <v>337</v>
          </cell>
        </row>
        <row r="616">
          <cell r="B616">
            <v>85548789</v>
          </cell>
          <cell r="C616">
            <v>169</v>
          </cell>
          <cell r="D616">
            <v>282</v>
          </cell>
        </row>
        <row r="617">
          <cell r="B617" t="str">
            <v>08P20-PS2-110A</v>
          </cell>
          <cell r="C617">
            <v>164</v>
          </cell>
          <cell r="D617">
            <v>273</v>
          </cell>
        </row>
        <row r="618">
          <cell r="B618" t="str">
            <v>08P20-PS2-120A</v>
          </cell>
          <cell r="C618">
            <v>164</v>
          </cell>
          <cell r="D618">
            <v>273</v>
          </cell>
        </row>
        <row r="619">
          <cell r="B619" t="str">
            <v>08P20-PS2-130A</v>
          </cell>
          <cell r="C619">
            <v>164</v>
          </cell>
          <cell r="D619">
            <v>273</v>
          </cell>
        </row>
        <row r="620">
          <cell r="B620" t="str">
            <v>08P20-PS2-140A</v>
          </cell>
          <cell r="C620">
            <v>164</v>
          </cell>
          <cell r="D620">
            <v>273</v>
          </cell>
        </row>
        <row r="621">
          <cell r="B621" t="str">
            <v>08P20-PS2-150A</v>
          </cell>
          <cell r="C621">
            <v>164</v>
          </cell>
          <cell r="D621">
            <v>273</v>
          </cell>
        </row>
        <row r="622">
          <cell r="B622" t="str">
            <v>08P20-PS2-160A</v>
          </cell>
          <cell r="C622">
            <v>164</v>
          </cell>
          <cell r="D622">
            <v>273</v>
          </cell>
        </row>
        <row r="623">
          <cell r="B623" t="str">
            <v>08P04-PS2-100</v>
          </cell>
          <cell r="C623">
            <v>128</v>
          </cell>
          <cell r="D623">
            <v>213</v>
          </cell>
        </row>
        <row r="624">
          <cell r="B624" t="str">
            <v>08P30-PS2-100</v>
          </cell>
          <cell r="C624">
            <v>128</v>
          </cell>
          <cell r="D624">
            <v>213</v>
          </cell>
        </row>
        <row r="625">
          <cell r="B625" t="str">
            <v>08U45-PS2-100</v>
          </cell>
          <cell r="C625">
            <v>124</v>
          </cell>
          <cell r="D625">
            <v>207</v>
          </cell>
        </row>
        <row r="626">
          <cell r="B626" t="str">
            <v>08F24-PS2-310A</v>
          </cell>
          <cell r="C626">
            <v>118</v>
          </cell>
          <cell r="D626">
            <v>197</v>
          </cell>
        </row>
        <row r="627">
          <cell r="B627" t="str">
            <v>08F20-PS2-100</v>
          </cell>
          <cell r="C627">
            <v>100</v>
          </cell>
          <cell r="D627">
            <v>167</v>
          </cell>
        </row>
        <row r="628">
          <cell r="B628" t="str">
            <v>08P48-PS2-100A</v>
          </cell>
          <cell r="C628">
            <v>87</v>
          </cell>
          <cell r="D628">
            <v>145</v>
          </cell>
        </row>
        <row r="629">
          <cell r="B629" t="str">
            <v>08L92-PS2-100A</v>
          </cell>
          <cell r="C629">
            <v>57</v>
          </cell>
          <cell r="D629">
            <v>95</v>
          </cell>
        </row>
        <row r="630">
          <cell r="B630" t="str">
            <v>08P20-PS2-100</v>
          </cell>
          <cell r="C630">
            <v>57</v>
          </cell>
          <cell r="D630">
            <v>95</v>
          </cell>
        </row>
        <row r="631">
          <cell r="B631" t="str">
            <v>08F20-PS2-100A</v>
          </cell>
          <cell r="C631">
            <v>49</v>
          </cell>
          <cell r="D631">
            <v>82</v>
          </cell>
        </row>
        <row r="632">
          <cell r="B632" t="str">
            <v>08P48-PS2-100</v>
          </cell>
          <cell r="C632">
            <v>49</v>
          </cell>
          <cell r="D632">
            <v>82</v>
          </cell>
        </row>
        <row r="633">
          <cell r="B633" t="str">
            <v>08F20-PS2-100C</v>
          </cell>
          <cell r="C633">
            <v>34</v>
          </cell>
          <cell r="D633">
            <v>57</v>
          </cell>
        </row>
        <row r="634">
          <cell r="B634" t="str">
            <v>08F20-PS2-100D</v>
          </cell>
          <cell r="C634">
            <v>34</v>
          </cell>
          <cell r="D634">
            <v>57</v>
          </cell>
        </row>
        <row r="635">
          <cell r="B635" t="str">
            <v>08E70-PT9-300</v>
          </cell>
          <cell r="C635">
            <v>0.01</v>
          </cell>
          <cell r="D635">
            <v>0.01</v>
          </cell>
        </row>
        <row r="636">
          <cell r="B636" t="str">
            <v>08P05-T6Z-160</v>
          </cell>
          <cell r="C636">
            <v>208.28</v>
          </cell>
          <cell r="D636">
            <v>346.79</v>
          </cell>
        </row>
        <row r="637">
          <cell r="B637" t="str">
            <v>08P20-T6Z-160A</v>
          </cell>
          <cell r="C637">
            <v>162.11000000000001</v>
          </cell>
          <cell r="D637">
            <v>269.83999999999997</v>
          </cell>
        </row>
        <row r="638">
          <cell r="B638" t="str">
            <v>08V31-T6Z-100A</v>
          </cell>
          <cell r="C638">
            <v>287.27999999999997</v>
          </cell>
          <cell r="D638">
            <v>478.12</v>
          </cell>
        </row>
        <row r="639">
          <cell r="B639" t="str">
            <v>08Z07-T6Z-301F</v>
          </cell>
          <cell r="C639">
            <v>1720</v>
          </cell>
          <cell r="D639">
            <v>2457</v>
          </cell>
        </row>
        <row r="640">
          <cell r="B640" t="str">
            <v>08L33-T6Z-100</v>
          </cell>
          <cell r="C640">
            <v>930</v>
          </cell>
          <cell r="D640">
            <v>1600</v>
          </cell>
        </row>
        <row r="641">
          <cell r="B641" t="str">
            <v>08L33-T6Z-101B</v>
          </cell>
          <cell r="C641">
            <v>718</v>
          </cell>
          <cell r="D641">
            <v>1200</v>
          </cell>
        </row>
        <row r="642">
          <cell r="B642" t="str">
            <v>08L33-T6Z-101A</v>
          </cell>
          <cell r="C642">
            <v>580</v>
          </cell>
          <cell r="D642">
            <v>988</v>
          </cell>
        </row>
        <row r="643">
          <cell r="B643" t="str">
            <v>08L02-T6Z-102</v>
          </cell>
          <cell r="C643">
            <v>499</v>
          </cell>
          <cell r="D643">
            <v>830</v>
          </cell>
        </row>
        <row r="644">
          <cell r="B644" t="str">
            <v>08L02-T6Z-102A</v>
          </cell>
          <cell r="C644">
            <v>499</v>
          </cell>
          <cell r="D644">
            <v>830</v>
          </cell>
        </row>
        <row r="645">
          <cell r="B645" t="str">
            <v>08L26-T6Z-301</v>
          </cell>
          <cell r="C645">
            <v>415</v>
          </cell>
          <cell r="D645">
            <v>750</v>
          </cell>
        </row>
        <row r="646">
          <cell r="B646" t="str">
            <v>08W18-T6Z-300A</v>
          </cell>
          <cell r="C646">
            <v>400</v>
          </cell>
          <cell r="D646">
            <v>750</v>
          </cell>
        </row>
        <row r="647">
          <cell r="B647" t="str">
            <v>08P46-T6Z-100</v>
          </cell>
          <cell r="C647">
            <v>390</v>
          </cell>
          <cell r="D647">
            <v>750</v>
          </cell>
        </row>
        <row r="648">
          <cell r="B648" t="str">
            <v>08L26-T6Z-301A</v>
          </cell>
          <cell r="C648">
            <v>370</v>
          </cell>
          <cell r="D648">
            <v>800</v>
          </cell>
        </row>
        <row r="649">
          <cell r="B649" t="str">
            <v>08W18-T6Z-100</v>
          </cell>
          <cell r="C649">
            <v>360</v>
          </cell>
          <cell r="D649">
            <v>650</v>
          </cell>
        </row>
        <row r="650">
          <cell r="B650" t="str">
            <v>08Z04-T6Z-300A</v>
          </cell>
          <cell r="C650">
            <v>355</v>
          </cell>
          <cell r="D650">
            <v>620</v>
          </cell>
        </row>
        <row r="651">
          <cell r="B651" t="str">
            <v>08P32-T6Z-310</v>
          </cell>
          <cell r="C651">
            <v>300</v>
          </cell>
          <cell r="D651">
            <v>498</v>
          </cell>
        </row>
        <row r="652">
          <cell r="B652" t="str">
            <v>08P21-T6Z-100A</v>
          </cell>
          <cell r="C652">
            <v>285</v>
          </cell>
          <cell r="D652">
            <v>650</v>
          </cell>
        </row>
        <row r="653">
          <cell r="B653" t="str">
            <v>08L04-TGS-300</v>
          </cell>
          <cell r="C653">
            <v>265</v>
          </cell>
          <cell r="D653">
            <v>439</v>
          </cell>
        </row>
        <row r="654">
          <cell r="B654" t="str">
            <v>08P21-T6Z-100</v>
          </cell>
          <cell r="C654">
            <v>260</v>
          </cell>
          <cell r="D654">
            <v>495</v>
          </cell>
        </row>
        <row r="655">
          <cell r="B655" t="str">
            <v>08P35-T6Z-100</v>
          </cell>
          <cell r="C655">
            <v>201</v>
          </cell>
          <cell r="D655">
            <v>335</v>
          </cell>
        </row>
        <row r="656">
          <cell r="B656" t="str">
            <v>08V67-T6Z-300A</v>
          </cell>
          <cell r="C656">
            <v>188</v>
          </cell>
          <cell r="D656">
            <v>315</v>
          </cell>
        </row>
        <row r="657">
          <cell r="B657" t="str">
            <v>08E12-T6Z-100B</v>
          </cell>
          <cell r="C657">
            <v>185</v>
          </cell>
          <cell r="D657">
            <v>410</v>
          </cell>
        </row>
        <row r="658">
          <cell r="B658" t="str">
            <v>08E12-T6Z-100C</v>
          </cell>
          <cell r="C658">
            <v>185</v>
          </cell>
          <cell r="D658">
            <v>410</v>
          </cell>
        </row>
        <row r="659">
          <cell r="B659" t="str">
            <v>08P17-T6Z-110A</v>
          </cell>
          <cell r="C659">
            <v>185</v>
          </cell>
          <cell r="D659">
            <v>307</v>
          </cell>
        </row>
        <row r="660">
          <cell r="B660" t="str">
            <v xml:space="preserve">08W18-T6Z-300E </v>
          </cell>
          <cell r="C660">
            <v>180.99</v>
          </cell>
          <cell r="D660">
            <v>750</v>
          </cell>
        </row>
        <row r="661">
          <cell r="B661" t="str">
            <v>08F21-T6Z-100A</v>
          </cell>
          <cell r="C661">
            <v>175.99</v>
          </cell>
          <cell r="D661">
            <v>385</v>
          </cell>
        </row>
        <row r="662">
          <cell r="B662" t="str">
            <v>08F57-T6Z-100</v>
          </cell>
          <cell r="C662">
            <v>175</v>
          </cell>
          <cell r="D662">
            <v>405</v>
          </cell>
        </row>
        <row r="663">
          <cell r="B663" t="str">
            <v>08L91-T6Z-101</v>
          </cell>
          <cell r="C663">
            <v>165</v>
          </cell>
          <cell r="D663">
            <v>275</v>
          </cell>
        </row>
        <row r="664">
          <cell r="B664" t="str">
            <v>08U43-T6Z-100</v>
          </cell>
          <cell r="C664">
            <v>152</v>
          </cell>
          <cell r="D664">
            <v>320</v>
          </cell>
        </row>
        <row r="665">
          <cell r="B665" t="str">
            <v>08E12-T6Z-101</v>
          </cell>
          <cell r="C665">
            <v>150</v>
          </cell>
          <cell r="D665">
            <v>352</v>
          </cell>
        </row>
        <row r="666">
          <cell r="B666" t="str">
            <v>08P47-T6Z-300A</v>
          </cell>
          <cell r="C666">
            <v>147</v>
          </cell>
          <cell r="D666">
            <v>300</v>
          </cell>
        </row>
        <row r="667">
          <cell r="B667" t="str">
            <v>08L92-T6Z-300</v>
          </cell>
          <cell r="C667">
            <v>144</v>
          </cell>
          <cell r="D667">
            <v>240</v>
          </cell>
        </row>
        <row r="668">
          <cell r="B668" t="str">
            <v>08R04-T6Z-101</v>
          </cell>
          <cell r="C668">
            <v>140</v>
          </cell>
          <cell r="D668">
            <v>340</v>
          </cell>
        </row>
        <row r="669">
          <cell r="B669" t="str">
            <v>08F30-T6Z-100</v>
          </cell>
          <cell r="C669">
            <v>135</v>
          </cell>
          <cell r="D669">
            <v>325</v>
          </cell>
        </row>
        <row r="670">
          <cell r="B670" t="str">
            <v>08L96-T6Z-100A</v>
          </cell>
          <cell r="C670">
            <v>130</v>
          </cell>
          <cell r="D670">
            <v>250</v>
          </cell>
        </row>
        <row r="671">
          <cell r="B671" t="str">
            <v>08P05-T6Z-111</v>
          </cell>
          <cell r="C671">
            <v>129</v>
          </cell>
          <cell r="D671">
            <v>215</v>
          </cell>
        </row>
        <row r="672">
          <cell r="B672" t="str">
            <v>08P05-T6Z-121</v>
          </cell>
          <cell r="C672">
            <v>129</v>
          </cell>
          <cell r="D672">
            <v>215</v>
          </cell>
        </row>
        <row r="673">
          <cell r="B673" t="str">
            <v>08P05-T6Z-131</v>
          </cell>
          <cell r="C673">
            <v>129</v>
          </cell>
          <cell r="D673">
            <v>260</v>
          </cell>
        </row>
        <row r="674">
          <cell r="B674" t="str">
            <v>08P05-T6Z-141</v>
          </cell>
          <cell r="C674">
            <v>129</v>
          </cell>
          <cell r="D674">
            <v>260</v>
          </cell>
        </row>
        <row r="675">
          <cell r="B675" t="str">
            <v>08P05-T6Z-151</v>
          </cell>
          <cell r="C675">
            <v>129</v>
          </cell>
          <cell r="D675">
            <v>260</v>
          </cell>
        </row>
        <row r="676">
          <cell r="B676" t="str">
            <v>08P05-T6Z-171</v>
          </cell>
          <cell r="C676">
            <v>129</v>
          </cell>
          <cell r="D676">
            <v>260</v>
          </cell>
        </row>
        <row r="677">
          <cell r="B677" t="str">
            <v>08P05-T6Z-181</v>
          </cell>
          <cell r="C677">
            <v>129</v>
          </cell>
          <cell r="D677">
            <v>260</v>
          </cell>
        </row>
        <row r="678">
          <cell r="B678" t="str">
            <v>08P05-T6Z-1A1</v>
          </cell>
          <cell r="C678">
            <v>129</v>
          </cell>
          <cell r="D678">
            <v>260</v>
          </cell>
        </row>
        <row r="679">
          <cell r="B679" t="str">
            <v>08P05-T6Z-1B1</v>
          </cell>
          <cell r="C679">
            <v>129</v>
          </cell>
          <cell r="D679">
            <v>260</v>
          </cell>
        </row>
        <row r="680">
          <cell r="B680" t="str">
            <v>08V67-T6Z-110K</v>
          </cell>
          <cell r="C680">
            <v>128</v>
          </cell>
          <cell r="D680">
            <v>280</v>
          </cell>
        </row>
        <row r="681">
          <cell r="B681" t="str">
            <v>08P20-T6Z-110A</v>
          </cell>
          <cell r="C681">
            <v>125</v>
          </cell>
          <cell r="D681">
            <v>245</v>
          </cell>
        </row>
        <row r="682">
          <cell r="B682" t="str">
            <v>08P20-T6Z-120A</v>
          </cell>
          <cell r="C682">
            <v>125</v>
          </cell>
          <cell r="D682">
            <v>245</v>
          </cell>
        </row>
        <row r="683">
          <cell r="B683" t="str">
            <v>08P20-T6Z-130A</v>
          </cell>
          <cell r="C683">
            <v>125</v>
          </cell>
          <cell r="D683">
            <v>245</v>
          </cell>
        </row>
        <row r="684">
          <cell r="B684" t="str">
            <v>08P20-T6Z-140A</v>
          </cell>
          <cell r="C684">
            <v>125</v>
          </cell>
          <cell r="D684">
            <v>245</v>
          </cell>
        </row>
        <row r="685">
          <cell r="B685" t="str">
            <v>08P20-T6Z-150A</v>
          </cell>
          <cell r="C685">
            <v>125</v>
          </cell>
          <cell r="D685">
            <v>245</v>
          </cell>
        </row>
        <row r="686">
          <cell r="B686" t="str">
            <v>08P20-T6Z-170A</v>
          </cell>
          <cell r="C686">
            <v>125</v>
          </cell>
          <cell r="D686">
            <v>245</v>
          </cell>
        </row>
        <row r="687">
          <cell r="B687" t="str">
            <v>08P20-T6Z-180A</v>
          </cell>
          <cell r="C687">
            <v>125</v>
          </cell>
          <cell r="D687">
            <v>245</v>
          </cell>
        </row>
        <row r="688">
          <cell r="B688" t="str">
            <v>08P20-T6Z-1A0A</v>
          </cell>
          <cell r="C688">
            <v>125</v>
          </cell>
          <cell r="D688">
            <v>245</v>
          </cell>
        </row>
        <row r="689">
          <cell r="B689" t="str">
            <v>08P20-T6Z-1B0A</v>
          </cell>
          <cell r="C689">
            <v>125</v>
          </cell>
          <cell r="D689">
            <v>245</v>
          </cell>
        </row>
        <row r="690">
          <cell r="B690" t="str">
            <v>08P04-T6Z-100</v>
          </cell>
          <cell r="C690">
            <v>99</v>
          </cell>
          <cell r="D690">
            <v>200</v>
          </cell>
        </row>
        <row r="691">
          <cell r="B691" t="str">
            <v xml:space="preserve">08F20-T6Z-100B </v>
          </cell>
          <cell r="C691">
            <v>75</v>
          </cell>
          <cell r="D691">
            <v>150</v>
          </cell>
        </row>
        <row r="692">
          <cell r="B692" t="str">
            <v>08Z07-T6Z-110E</v>
          </cell>
          <cell r="C692">
            <v>63</v>
          </cell>
          <cell r="D692">
            <v>85</v>
          </cell>
        </row>
        <row r="693">
          <cell r="B693" t="str">
            <v>08Z07-T6Z-120E</v>
          </cell>
          <cell r="C693">
            <v>63</v>
          </cell>
          <cell r="D693">
            <v>85</v>
          </cell>
        </row>
        <row r="694">
          <cell r="B694" t="str">
            <v>08Z07-T6Z-130E</v>
          </cell>
          <cell r="C694">
            <v>63</v>
          </cell>
          <cell r="D694">
            <v>85</v>
          </cell>
        </row>
        <row r="695">
          <cell r="B695" t="str">
            <v>08Z07-T6Z-140E</v>
          </cell>
          <cell r="C695">
            <v>63</v>
          </cell>
          <cell r="D695">
            <v>85</v>
          </cell>
        </row>
        <row r="696">
          <cell r="B696" t="str">
            <v>08Z07-T6Z-150E</v>
          </cell>
          <cell r="C696">
            <v>63</v>
          </cell>
          <cell r="D696">
            <v>85</v>
          </cell>
        </row>
        <row r="697">
          <cell r="B697" t="str">
            <v>08Z07-T6Z-160E</v>
          </cell>
          <cell r="C697">
            <v>63</v>
          </cell>
          <cell r="D697">
            <v>85</v>
          </cell>
        </row>
        <row r="698">
          <cell r="B698" t="str">
            <v>08Z07-T6Z-170E</v>
          </cell>
          <cell r="C698">
            <v>63</v>
          </cell>
          <cell r="D698">
            <v>85</v>
          </cell>
        </row>
        <row r="699">
          <cell r="B699" t="str">
            <v>08Z07-T6Z-180E</v>
          </cell>
          <cell r="C699">
            <v>63</v>
          </cell>
          <cell r="D699">
            <v>85</v>
          </cell>
        </row>
        <row r="700">
          <cell r="B700" t="str">
            <v>08Z07-T6Z-300D</v>
          </cell>
          <cell r="C700">
            <v>63</v>
          </cell>
          <cell r="D700">
            <v>85</v>
          </cell>
        </row>
        <row r="701">
          <cell r="B701" t="str">
            <v>08F20-T6Z-100</v>
          </cell>
          <cell r="C701">
            <v>55</v>
          </cell>
          <cell r="D701">
            <v>118</v>
          </cell>
        </row>
        <row r="702">
          <cell r="B702" t="str">
            <v>08P08-T6Z-100</v>
          </cell>
          <cell r="C702">
            <v>55</v>
          </cell>
          <cell r="D702">
            <v>91</v>
          </cell>
        </row>
        <row r="703">
          <cell r="B703" t="str">
            <v>08P09-T6Z-100</v>
          </cell>
          <cell r="C703">
            <v>55</v>
          </cell>
          <cell r="D703">
            <v>91</v>
          </cell>
        </row>
        <row r="704">
          <cell r="B704" t="str">
            <v>08U45-T6Z-100</v>
          </cell>
          <cell r="C704">
            <v>52</v>
          </cell>
          <cell r="D704">
            <v>87</v>
          </cell>
        </row>
        <row r="705">
          <cell r="B705" t="str">
            <v>08U45-T6Z-100A</v>
          </cell>
          <cell r="C705">
            <v>52</v>
          </cell>
          <cell r="D705">
            <v>87</v>
          </cell>
        </row>
        <row r="706">
          <cell r="B706" t="str">
            <v>08F21-T6Z-100</v>
          </cell>
          <cell r="C706">
            <v>50.99</v>
          </cell>
          <cell r="D706">
            <v>344</v>
          </cell>
        </row>
        <row r="707">
          <cell r="B707" t="str">
            <v>08P20-T6Z-101</v>
          </cell>
          <cell r="C707">
            <v>47</v>
          </cell>
          <cell r="D707">
            <v>98</v>
          </cell>
        </row>
        <row r="708">
          <cell r="B708" t="str">
            <v>08F20-TGS-100A</v>
          </cell>
          <cell r="C708">
            <v>43</v>
          </cell>
          <cell r="D708">
            <v>72</v>
          </cell>
        </row>
        <row r="709">
          <cell r="B709" t="str">
            <v>08L96-T6Z-300</v>
          </cell>
          <cell r="C709">
            <v>40</v>
          </cell>
          <cell r="D709">
            <v>80</v>
          </cell>
        </row>
        <row r="710">
          <cell r="B710" t="str">
            <v>08U35-T6Z-100</v>
          </cell>
          <cell r="C710">
            <v>37</v>
          </cell>
          <cell r="D710">
            <v>85</v>
          </cell>
        </row>
        <row r="711">
          <cell r="B711" t="str">
            <v>08Z07-T6Z-100B</v>
          </cell>
          <cell r="C711">
            <v>28</v>
          </cell>
          <cell r="D711">
            <v>47</v>
          </cell>
        </row>
        <row r="712">
          <cell r="B712" t="str">
            <v>08F20-T6Z-100A</v>
          </cell>
          <cell r="C712">
            <v>25</v>
          </cell>
          <cell r="D712">
            <v>60</v>
          </cell>
        </row>
        <row r="713">
          <cell r="B713" t="str">
            <v>08L33-T6Z-100D</v>
          </cell>
          <cell r="C713">
            <v>890</v>
          </cell>
          <cell r="D713">
            <v>1558</v>
          </cell>
        </row>
        <row r="714">
          <cell r="B714" t="str">
            <v>08L33-T6Z-100C</v>
          </cell>
          <cell r="C714">
            <v>700</v>
          </cell>
          <cell r="D714">
            <v>1298</v>
          </cell>
        </row>
        <row r="715">
          <cell r="B715" t="str">
            <v>08F57-T6Z-100A</v>
          </cell>
          <cell r="C715">
            <v>359.1</v>
          </cell>
          <cell r="D715">
            <v>598.50000000000011</v>
          </cell>
        </row>
        <row r="716">
          <cell r="B716" t="str">
            <v>08P32-T6Z-310A</v>
          </cell>
          <cell r="C716">
            <v>300</v>
          </cell>
          <cell r="D716">
            <v>498</v>
          </cell>
        </row>
        <row r="717">
          <cell r="B717" t="str">
            <v>08P21-T6Z-100B</v>
          </cell>
          <cell r="C717">
            <v>285</v>
          </cell>
          <cell r="D717">
            <v>650</v>
          </cell>
        </row>
        <row r="718">
          <cell r="B718" t="str">
            <v>08P46-T6Z-300A</v>
          </cell>
          <cell r="C718">
            <v>278</v>
          </cell>
          <cell r="D718">
            <v>489</v>
          </cell>
        </row>
        <row r="719">
          <cell r="B719" t="str">
            <v>08P17-T6Z-110B</v>
          </cell>
          <cell r="C719">
            <v>191</v>
          </cell>
          <cell r="D719">
            <v>317</v>
          </cell>
        </row>
        <row r="720">
          <cell r="B720" t="str">
            <v>08F30-T6Z-100A</v>
          </cell>
          <cell r="C720">
            <v>175</v>
          </cell>
          <cell r="D720">
            <v>325</v>
          </cell>
        </row>
        <row r="721">
          <cell r="B721" t="str">
            <v>08P17-T6Z-310B</v>
          </cell>
          <cell r="C721">
            <v>175</v>
          </cell>
          <cell r="D721">
            <v>290</v>
          </cell>
        </row>
        <row r="722">
          <cell r="B722" t="str">
            <v>08F20-T6Z-100C</v>
          </cell>
          <cell r="C722">
            <v>145</v>
          </cell>
          <cell r="D722">
            <v>240</v>
          </cell>
        </row>
        <row r="723">
          <cell r="B723" t="str">
            <v>08P20-T6Z-1D0A</v>
          </cell>
          <cell r="C723">
            <v>135</v>
          </cell>
          <cell r="D723">
            <v>245</v>
          </cell>
        </row>
        <row r="724">
          <cell r="B724" t="str">
            <v>08P05-T6Z-1C1</v>
          </cell>
          <cell r="C724">
            <v>129</v>
          </cell>
          <cell r="D724">
            <v>260</v>
          </cell>
        </row>
        <row r="725">
          <cell r="B725" t="str">
            <v>08P05-T6Z-1D1</v>
          </cell>
          <cell r="C725">
            <v>129</v>
          </cell>
          <cell r="D725">
            <v>260</v>
          </cell>
        </row>
        <row r="726">
          <cell r="B726" t="str">
            <v>08P20-T6Z-1C0A</v>
          </cell>
          <cell r="C726">
            <v>125</v>
          </cell>
          <cell r="D726">
            <v>245</v>
          </cell>
        </row>
        <row r="727">
          <cell r="B727" t="str">
            <v>08P04-T6Z-100A</v>
          </cell>
          <cell r="C727">
            <v>99</v>
          </cell>
          <cell r="D727">
            <v>200</v>
          </cell>
        </row>
        <row r="728">
          <cell r="B728" t="str">
            <v>08U45-T6Z-100C</v>
          </cell>
          <cell r="C728">
            <v>52</v>
          </cell>
          <cell r="D728">
            <v>87</v>
          </cell>
        </row>
        <row r="729">
          <cell r="B729" t="str">
            <v>08P11-T6Z-100A</v>
          </cell>
          <cell r="C729">
            <v>49</v>
          </cell>
          <cell r="D729">
            <v>108</v>
          </cell>
        </row>
        <row r="730">
          <cell r="B730" t="str">
            <v>08F20-T6Z-100D</v>
          </cell>
          <cell r="C730">
            <v>46</v>
          </cell>
          <cell r="D730">
            <v>77</v>
          </cell>
        </row>
        <row r="731">
          <cell r="B731" t="str">
            <v>08P00-T6Z-100</v>
          </cell>
          <cell r="C731">
            <v>41</v>
          </cell>
          <cell r="D731">
            <v>68</v>
          </cell>
        </row>
        <row r="732">
          <cell r="B732" t="str">
            <v>08L96-T6Z-100B</v>
          </cell>
          <cell r="C732">
            <v>40</v>
          </cell>
          <cell r="D732">
            <v>80</v>
          </cell>
        </row>
        <row r="733">
          <cell r="B733" t="str">
            <v>08P48-T6Z-100A</v>
          </cell>
          <cell r="C733">
            <v>30</v>
          </cell>
          <cell r="D733">
            <v>98</v>
          </cell>
        </row>
        <row r="734">
          <cell r="B734" t="str">
            <v>08U45-T6Z-100B</v>
          </cell>
          <cell r="C734">
            <v>28.99</v>
          </cell>
          <cell r="D734">
            <v>87</v>
          </cell>
        </row>
        <row r="735">
          <cell r="B735" t="str">
            <v>TUCA-B649P-A1</v>
          </cell>
          <cell r="C735">
            <v>13.25</v>
          </cell>
          <cell r="D735">
            <v>22</v>
          </cell>
        </row>
        <row r="736">
          <cell r="B736" t="str">
            <v>TUCA-B504P-A1</v>
          </cell>
          <cell r="C736">
            <v>13.25</v>
          </cell>
          <cell r="D736">
            <v>22</v>
          </cell>
        </row>
        <row r="737">
          <cell r="B737" t="str">
            <v>TUCA-B593M-A1</v>
          </cell>
          <cell r="C737">
            <v>13.25</v>
          </cell>
          <cell r="D737">
            <v>22</v>
          </cell>
        </row>
        <row r="738">
          <cell r="B738" t="str">
            <v>TUCA-B621P-A1</v>
          </cell>
          <cell r="C738">
            <v>13.25</v>
          </cell>
          <cell r="D738">
            <v>22</v>
          </cell>
        </row>
        <row r="739">
          <cell r="B739" t="str">
            <v>TUCA-NH731P-A1</v>
          </cell>
          <cell r="C739">
            <v>13.25</v>
          </cell>
          <cell r="D739">
            <v>22</v>
          </cell>
        </row>
        <row r="740">
          <cell r="B740" t="str">
            <v>TUCA-NH797M-A1</v>
          </cell>
          <cell r="C740">
            <v>13.25</v>
          </cell>
          <cell r="D740">
            <v>22</v>
          </cell>
        </row>
        <row r="741">
          <cell r="B741" t="str">
            <v>TUCA-NH829M-A1</v>
          </cell>
          <cell r="C741">
            <v>13.25</v>
          </cell>
          <cell r="D741">
            <v>22</v>
          </cell>
        </row>
        <row r="742">
          <cell r="B742" t="str">
            <v>TUCA-NH830M-A1</v>
          </cell>
          <cell r="C742">
            <v>13.25</v>
          </cell>
          <cell r="D742">
            <v>22</v>
          </cell>
        </row>
        <row r="743">
          <cell r="B743" t="str">
            <v>TUCA-NH883P-A1</v>
          </cell>
          <cell r="C743">
            <v>13.25</v>
          </cell>
          <cell r="D743">
            <v>22</v>
          </cell>
        </row>
        <row r="744">
          <cell r="B744" t="str">
            <v>TUCA-NH885M-A1</v>
          </cell>
          <cell r="C744">
            <v>13.25</v>
          </cell>
          <cell r="D744">
            <v>22</v>
          </cell>
        </row>
        <row r="745">
          <cell r="B745" t="str">
            <v>TUCA-NH893P-A1</v>
          </cell>
          <cell r="C745">
            <v>13.25</v>
          </cell>
          <cell r="D745">
            <v>22</v>
          </cell>
        </row>
        <row r="746">
          <cell r="B746" t="str">
            <v>TUCA-NH912P-A1</v>
          </cell>
          <cell r="C746">
            <v>13.25</v>
          </cell>
          <cell r="D746">
            <v>22</v>
          </cell>
        </row>
        <row r="747">
          <cell r="B747" t="str">
            <v>TUCA-NH932M-A1</v>
          </cell>
          <cell r="C747">
            <v>13.25</v>
          </cell>
          <cell r="D747">
            <v>22</v>
          </cell>
        </row>
        <row r="748">
          <cell r="B748" t="str">
            <v>TUCA-R568P-A1</v>
          </cell>
          <cell r="C748">
            <v>13.25</v>
          </cell>
          <cell r="D748">
            <v>22</v>
          </cell>
        </row>
        <row r="749">
          <cell r="B749" t="str">
            <v>TUCA-R81-A1</v>
          </cell>
          <cell r="C749">
            <v>13.25</v>
          </cell>
          <cell r="D749">
            <v>22</v>
          </cell>
        </row>
        <row r="750">
          <cell r="B750" t="str">
            <v>TUCA-R94-A1</v>
          </cell>
          <cell r="C750">
            <v>13.25</v>
          </cell>
          <cell r="D750">
            <v>22</v>
          </cell>
        </row>
        <row r="751">
          <cell r="B751" t="str">
            <v xml:space="preserve">TUCH-B575P-A1 </v>
          </cell>
          <cell r="C751">
            <v>13.25</v>
          </cell>
          <cell r="D751">
            <v>22</v>
          </cell>
        </row>
        <row r="752">
          <cell r="B752" t="str">
            <v>TUCH-B637PA1</v>
          </cell>
          <cell r="C752">
            <v>13.25</v>
          </cell>
          <cell r="D752">
            <v>22</v>
          </cell>
        </row>
        <row r="753">
          <cell r="B753" t="str">
            <v>TUCH-B638P-A1</v>
          </cell>
          <cell r="C753">
            <v>13.25</v>
          </cell>
          <cell r="D753">
            <v>22</v>
          </cell>
        </row>
        <row r="754">
          <cell r="B754" t="str">
            <v>TUCH-B645PA1</v>
          </cell>
          <cell r="C754">
            <v>13.25</v>
          </cell>
          <cell r="D754">
            <v>22</v>
          </cell>
        </row>
        <row r="755">
          <cell r="B755" t="str">
            <v>TUCH-B575P-A1</v>
          </cell>
          <cell r="C755">
            <v>13.25</v>
          </cell>
          <cell r="D755">
            <v>22</v>
          </cell>
        </row>
        <row r="756">
          <cell r="B756" t="str">
            <v>TUCH-B588P-A1</v>
          </cell>
          <cell r="C756">
            <v>13.25</v>
          </cell>
          <cell r="D756">
            <v>22</v>
          </cell>
        </row>
        <row r="757">
          <cell r="B757" t="str">
            <v>TUCH-B593M-A1</v>
          </cell>
          <cell r="C757">
            <v>13.25</v>
          </cell>
          <cell r="D757">
            <v>22</v>
          </cell>
        </row>
        <row r="758">
          <cell r="B758" t="str">
            <v>TUCH-B640M-A1</v>
          </cell>
          <cell r="C758">
            <v>13.25</v>
          </cell>
          <cell r="D758">
            <v>22</v>
          </cell>
        </row>
        <row r="759">
          <cell r="B759" t="str">
            <v xml:space="preserve">TUCH-B640M-A1 </v>
          </cell>
          <cell r="C759">
            <v>13.25</v>
          </cell>
          <cell r="D759">
            <v>22</v>
          </cell>
        </row>
        <row r="760">
          <cell r="B760" t="str">
            <v>TUCH-B643M-A1</v>
          </cell>
          <cell r="C760">
            <v>13.25</v>
          </cell>
          <cell r="D760">
            <v>22</v>
          </cell>
        </row>
        <row r="761">
          <cell r="B761" t="str">
            <v>TUCH-BG66P-A1</v>
          </cell>
          <cell r="C761">
            <v>13.25</v>
          </cell>
          <cell r="D761">
            <v>22</v>
          </cell>
        </row>
        <row r="762">
          <cell r="B762" t="str">
            <v>TUCH-G537M-A1</v>
          </cell>
          <cell r="C762">
            <v>13.25</v>
          </cell>
          <cell r="D762">
            <v>22</v>
          </cell>
        </row>
        <row r="763">
          <cell r="B763" t="str">
            <v>TUCH-G542P-A1</v>
          </cell>
          <cell r="C763">
            <v>13.25</v>
          </cell>
          <cell r="D763">
            <v>22</v>
          </cell>
        </row>
        <row r="764">
          <cell r="B764" t="str">
            <v>TUCH-G545M-A1</v>
          </cell>
          <cell r="C764">
            <v>13.25</v>
          </cell>
          <cell r="D764">
            <v>22</v>
          </cell>
        </row>
        <row r="765">
          <cell r="B765" t="str">
            <v>TUCH-G546M-A1</v>
          </cell>
          <cell r="C765">
            <v>13.25</v>
          </cell>
          <cell r="D765">
            <v>22</v>
          </cell>
        </row>
        <row r="766">
          <cell r="B766" t="str">
            <v>TUCH-G553P-A1</v>
          </cell>
          <cell r="C766">
            <v>13.25</v>
          </cell>
          <cell r="D766">
            <v>22</v>
          </cell>
        </row>
        <row r="767">
          <cell r="B767" t="str">
            <v>TUCH-NH0-A1</v>
          </cell>
          <cell r="C767">
            <v>13.25</v>
          </cell>
          <cell r="D767">
            <v>22</v>
          </cell>
        </row>
        <row r="768">
          <cell r="B768" t="str">
            <v>TUCH-NH578-A1</v>
          </cell>
          <cell r="C768">
            <v>13.25</v>
          </cell>
          <cell r="D768">
            <v>22</v>
          </cell>
        </row>
        <row r="769">
          <cell r="B769" t="str">
            <v>TUCH-NH603-PA1</v>
          </cell>
          <cell r="C769">
            <v>13.25</v>
          </cell>
          <cell r="D769">
            <v>22</v>
          </cell>
        </row>
        <row r="770">
          <cell r="B770" t="str">
            <v>TUCH-NH731P-A1</v>
          </cell>
          <cell r="C770">
            <v>13.25</v>
          </cell>
          <cell r="D770">
            <v>22</v>
          </cell>
        </row>
        <row r="771">
          <cell r="B771" t="str">
            <v>TUCH-NH737M-A1</v>
          </cell>
          <cell r="C771">
            <v>13.25</v>
          </cell>
          <cell r="D771">
            <v>22</v>
          </cell>
        </row>
        <row r="772">
          <cell r="B772" t="str">
            <v>TUCH-NH788P-A1</v>
          </cell>
          <cell r="C772">
            <v>13.25</v>
          </cell>
          <cell r="D772">
            <v>22</v>
          </cell>
        </row>
        <row r="773">
          <cell r="B773" t="str">
            <v>TUCH-NH797M-A1</v>
          </cell>
          <cell r="C773">
            <v>13.25</v>
          </cell>
          <cell r="D773">
            <v>22</v>
          </cell>
        </row>
        <row r="774">
          <cell r="B774" t="str">
            <v>TUCH-NH830M-A1</v>
          </cell>
          <cell r="C774">
            <v>13.25</v>
          </cell>
          <cell r="D774">
            <v>22</v>
          </cell>
        </row>
        <row r="775">
          <cell r="B775" t="str">
            <v>TUCH-NH877P-A1</v>
          </cell>
          <cell r="C775">
            <v>13.25</v>
          </cell>
          <cell r="D775">
            <v>22</v>
          </cell>
        </row>
        <row r="776">
          <cell r="B776" t="str">
            <v>TUCH-NH883P-A1</v>
          </cell>
          <cell r="C776">
            <v>13.25</v>
          </cell>
          <cell r="D776">
            <v>22</v>
          </cell>
        </row>
        <row r="777">
          <cell r="B777" t="str">
            <v>TUCH-NH904M-A1</v>
          </cell>
          <cell r="C777">
            <v>13.25</v>
          </cell>
          <cell r="D777">
            <v>22</v>
          </cell>
        </row>
        <row r="778">
          <cell r="B778" t="str">
            <v>TUCH-NH912P-A1</v>
          </cell>
          <cell r="C778">
            <v>13.25</v>
          </cell>
          <cell r="D778">
            <v>22</v>
          </cell>
        </row>
        <row r="779">
          <cell r="B779" t="str">
            <v>TUCH-NH932M-A1</v>
          </cell>
          <cell r="C779">
            <v>13.25</v>
          </cell>
          <cell r="D779">
            <v>22</v>
          </cell>
        </row>
        <row r="780">
          <cell r="B780" t="str">
            <v>TUCH-NH937P-A1</v>
          </cell>
          <cell r="C780">
            <v>13.25</v>
          </cell>
          <cell r="D780">
            <v>22</v>
          </cell>
        </row>
        <row r="781">
          <cell r="B781" t="str">
            <v>TUCH-R513-A1</v>
          </cell>
          <cell r="C781">
            <v>13.25</v>
          </cell>
          <cell r="D781">
            <v>22</v>
          </cell>
        </row>
        <row r="782">
          <cell r="B782" t="str">
            <v>TUCH-R560P-A1</v>
          </cell>
          <cell r="C782">
            <v>13.25</v>
          </cell>
          <cell r="D782">
            <v>22</v>
          </cell>
        </row>
        <row r="783">
          <cell r="B783" t="str">
            <v>TUCH-R561P-A1</v>
          </cell>
          <cell r="C783">
            <v>13.25</v>
          </cell>
          <cell r="D783">
            <v>22</v>
          </cell>
        </row>
        <row r="784">
          <cell r="B784" t="str">
            <v>TUCH-R569M-A1</v>
          </cell>
          <cell r="C784">
            <v>13.25</v>
          </cell>
          <cell r="D784">
            <v>22</v>
          </cell>
        </row>
        <row r="785">
          <cell r="B785" t="str">
            <v>TUCH-R580M-A1</v>
          </cell>
          <cell r="C785">
            <v>13.25</v>
          </cell>
          <cell r="D785">
            <v>22</v>
          </cell>
        </row>
        <row r="786">
          <cell r="B786" t="str">
            <v>TUCH-R81-A1</v>
          </cell>
          <cell r="C786">
            <v>13.25</v>
          </cell>
          <cell r="D786">
            <v>22</v>
          </cell>
        </row>
        <row r="787">
          <cell r="B787" t="str">
            <v>TUCH-R94-A1</v>
          </cell>
          <cell r="C787">
            <v>13.25</v>
          </cell>
          <cell r="D787">
            <v>22</v>
          </cell>
        </row>
        <row r="788">
          <cell r="B788" t="str">
            <v>TUCH-121J-A1</v>
          </cell>
          <cell r="C788">
            <v>13.25</v>
          </cell>
          <cell r="D788">
            <v>22</v>
          </cell>
        </row>
        <row r="789">
          <cell r="B789" t="str">
            <v>TUCH-130H-A1</v>
          </cell>
          <cell r="C789">
            <v>13.25</v>
          </cell>
          <cell r="D789">
            <v>22</v>
          </cell>
        </row>
        <row r="790">
          <cell r="B790" t="str">
            <v>TUCH-138P-A1</v>
          </cell>
          <cell r="C790">
            <v>13.25</v>
          </cell>
          <cell r="D790">
            <v>22</v>
          </cell>
        </row>
        <row r="791">
          <cell r="B791" t="str">
            <v>TUCH-140X-A1</v>
          </cell>
          <cell r="C791">
            <v>13.25</v>
          </cell>
          <cell r="D791">
            <v>22</v>
          </cell>
        </row>
        <row r="792">
          <cell r="B792" t="str">
            <v>TUCH-170H-A1</v>
          </cell>
          <cell r="C792">
            <v>13.25</v>
          </cell>
          <cell r="D792">
            <v>22</v>
          </cell>
        </row>
        <row r="793">
          <cell r="B793" t="str">
            <v>TUCH-8555-A1</v>
          </cell>
          <cell r="C793">
            <v>13.25</v>
          </cell>
          <cell r="D793">
            <v>22</v>
          </cell>
        </row>
        <row r="794">
          <cell r="B794" t="str">
            <v>TUCH-NEEDLES</v>
          </cell>
          <cell r="C794">
            <v>9.5</v>
          </cell>
          <cell r="D794">
            <v>15.75</v>
          </cell>
        </row>
        <row r="795">
          <cell r="B795" t="str">
            <v>TUCH-TIPS</v>
          </cell>
          <cell r="C795">
            <v>6.25</v>
          </cell>
          <cell r="D795">
            <v>13.75</v>
          </cell>
        </row>
        <row r="796">
          <cell r="B796" t="str">
            <v>TUCH-STICKS</v>
          </cell>
          <cell r="C796">
            <v>2.4500000000000002</v>
          </cell>
          <cell r="D796">
            <v>4</v>
          </cell>
        </row>
        <row r="797">
          <cell r="B797" t="str">
            <v>08T44-SVB-301</v>
          </cell>
          <cell r="C797">
            <v>159.03</v>
          </cell>
          <cell r="D797">
            <v>264.70999999999998</v>
          </cell>
        </row>
        <row r="798">
          <cell r="B798" t="str">
            <v>08T44-TLA-300C</v>
          </cell>
          <cell r="C798">
            <v>117.99</v>
          </cell>
          <cell r="D798">
            <v>196.99</v>
          </cell>
        </row>
        <row r="799">
          <cell r="B799" t="str">
            <v>08U25-S3Y-305</v>
          </cell>
          <cell r="C799">
            <v>40.01</v>
          </cell>
          <cell r="D799">
            <v>66.69</v>
          </cell>
        </row>
        <row r="800">
          <cell r="B800" t="str">
            <v>08W17-PC4-300</v>
          </cell>
          <cell r="C800">
            <v>94.1</v>
          </cell>
          <cell r="D800">
            <v>156.82</v>
          </cell>
        </row>
        <row r="801">
          <cell r="B801" t="str">
            <v>08L20-E09-300A</v>
          </cell>
          <cell r="C801">
            <v>898</v>
          </cell>
          <cell r="D801">
            <v>1497</v>
          </cell>
        </row>
        <row r="802">
          <cell r="B802" t="str">
            <v>08L20-E09-400A</v>
          </cell>
          <cell r="C802">
            <v>898</v>
          </cell>
          <cell r="D802">
            <v>1497</v>
          </cell>
        </row>
        <row r="803">
          <cell r="B803" t="str">
            <v>08L20-E09-300B</v>
          </cell>
          <cell r="C803">
            <v>820</v>
          </cell>
          <cell r="D803">
            <v>1367</v>
          </cell>
        </row>
        <row r="804">
          <cell r="B804" t="str">
            <v>08L20-E09-400B</v>
          </cell>
          <cell r="C804">
            <v>820</v>
          </cell>
          <cell r="D804">
            <v>1367</v>
          </cell>
        </row>
        <row r="805">
          <cell r="B805" t="str">
            <v>08L20-E09-101C</v>
          </cell>
          <cell r="C805">
            <v>586</v>
          </cell>
          <cell r="D805">
            <v>977</v>
          </cell>
        </row>
        <row r="806">
          <cell r="B806" t="str">
            <v>08L20-E09-200C</v>
          </cell>
          <cell r="C806">
            <v>586</v>
          </cell>
          <cell r="D806">
            <v>977</v>
          </cell>
        </row>
        <row r="807">
          <cell r="B807" t="str">
            <v>08Z04-SCV-110B</v>
          </cell>
          <cell r="C807">
            <v>490</v>
          </cell>
          <cell r="D807">
            <v>700</v>
          </cell>
        </row>
        <row r="808">
          <cell r="B808" t="str">
            <v>08L09-E09-101</v>
          </cell>
          <cell r="C808">
            <v>442</v>
          </cell>
          <cell r="D808">
            <v>737</v>
          </cell>
        </row>
        <row r="809">
          <cell r="B809" t="str">
            <v>08L03-E09-300C</v>
          </cell>
          <cell r="C809">
            <v>426</v>
          </cell>
          <cell r="D809">
            <v>710</v>
          </cell>
        </row>
        <row r="810">
          <cell r="B810" t="str">
            <v>08L03-E09-400C</v>
          </cell>
          <cell r="C810">
            <v>426</v>
          </cell>
          <cell r="D810">
            <v>710</v>
          </cell>
        </row>
        <row r="811">
          <cell r="B811" t="str">
            <v>08L07-E09-101</v>
          </cell>
          <cell r="C811">
            <v>393</v>
          </cell>
          <cell r="D811">
            <v>561</v>
          </cell>
        </row>
        <row r="812">
          <cell r="B812" t="str">
            <v>08L07-E09-300A</v>
          </cell>
          <cell r="C812">
            <v>300</v>
          </cell>
          <cell r="D812">
            <v>500</v>
          </cell>
        </row>
        <row r="813">
          <cell r="B813" t="str">
            <v>08L07-E09-400A</v>
          </cell>
          <cell r="C813">
            <v>300</v>
          </cell>
          <cell r="D813">
            <v>500</v>
          </cell>
        </row>
        <row r="814">
          <cell r="B814" t="str">
            <v>08L07-E09-300C</v>
          </cell>
          <cell r="C814">
            <v>286</v>
          </cell>
          <cell r="D814">
            <v>477</v>
          </cell>
        </row>
        <row r="815">
          <cell r="B815" t="str">
            <v>08L07-E09-400</v>
          </cell>
          <cell r="C815">
            <v>232</v>
          </cell>
          <cell r="D815">
            <v>387</v>
          </cell>
        </row>
        <row r="816">
          <cell r="B816" t="str">
            <v>08L05-E09-100</v>
          </cell>
          <cell r="C816">
            <v>213</v>
          </cell>
          <cell r="D816">
            <v>355</v>
          </cell>
        </row>
        <row r="817">
          <cell r="B817" t="str">
            <v>08L05-E09-200</v>
          </cell>
          <cell r="C817">
            <v>213</v>
          </cell>
          <cell r="D817">
            <v>355</v>
          </cell>
        </row>
        <row r="818">
          <cell r="B818" t="str">
            <v>08T44-TGH-300</v>
          </cell>
          <cell r="C818">
            <v>199</v>
          </cell>
          <cell r="D818">
            <v>332</v>
          </cell>
        </row>
        <row r="819">
          <cell r="B819" t="str">
            <v>442-770-6545BH</v>
          </cell>
          <cell r="C819">
            <v>180</v>
          </cell>
          <cell r="D819">
            <v>227</v>
          </cell>
        </row>
        <row r="820">
          <cell r="B820" t="str">
            <v>08T44-SJA-401A</v>
          </cell>
          <cell r="C820">
            <v>149</v>
          </cell>
          <cell r="D820">
            <v>248</v>
          </cell>
        </row>
        <row r="821">
          <cell r="B821" t="str">
            <v>08T44-SNA-302</v>
          </cell>
          <cell r="C821">
            <v>149</v>
          </cell>
          <cell r="D821">
            <v>248</v>
          </cell>
        </row>
        <row r="822">
          <cell r="B822" t="str">
            <v>08T44-TLA-300A</v>
          </cell>
          <cell r="C822">
            <v>134</v>
          </cell>
          <cell r="D822">
            <v>223</v>
          </cell>
        </row>
        <row r="823">
          <cell r="B823" t="str">
            <v>08T44-TLA-300B</v>
          </cell>
          <cell r="C823">
            <v>116</v>
          </cell>
          <cell r="D823">
            <v>193</v>
          </cell>
        </row>
        <row r="824">
          <cell r="B824" t="str">
            <v>08L92-SJC-300A</v>
          </cell>
          <cell r="C824">
            <v>109</v>
          </cell>
          <cell r="D824">
            <v>168</v>
          </cell>
        </row>
        <row r="825">
          <cell r="B825" t="str">
            <v>08F20-TZ5-200B</v>
          </cell>
          <cell r="C825">
            <v>99.99</v>
          </cell>
          <cell r="D825">
            <v>458</v>
          </cell>
        </row>
        <row r="826">
          <cell r="B826" t="str">
            <v>08W42-TK4-301</v>
          </cell>
          <cell r="C826">
            <v>94</v>
          </cell>
          <cell r="D826">
            <v>157</v>
          </cell>
        </row>
        <row r="827">
          <cell r="B827" t="str">
            <v>08W42-TK4-401</v>
          </cell>
          <cell r="C827">
            <v>94</v>
          </cell>
          <cell r="D827">
            <v>157</v>
          </cell>
        </row>
        <row r="828">
          <cell r="B828" t="str">
            <v>31670-BMS-004A</v>
          </cell>
          <cell r="C828">
            <v>94</v>
          </cell>
          <cell r="D828">
            <v>157</v>
          </cell>
        </row>
        <row r="829">
          <cell r="B829" t="str">
            <v>31670-BMS-004H</v>
          </cell>
          <cell r="C829">
            <v>94</v>
          </cell>
          <cell r="D829">
            <v>157</v>
          </cell>
        </row>
        <row r="830">
          <cell r="B830" t="str">
            <v>08W42-TZ3-401</v>
          </cell>
          <cell r="C830">
            <v>93</v>
          </cell>
          <cell r="D830">
            <v>155</v>
          </cell>
        </row>
        <row r="831">
          <cell r="B831" t="str">
            <v>08W42-TZ5-401</v>
          </cell>
          <cell r="C831">
            <v>93</v>
          </cell>
          <cell r="D831">
            <v>155</v>
          </cell>
        </row>
        <row r="832">
          <cell r="B832" t="str">
            <v>08U20-S9V-101</v>
          </cell>
          <cell r="C832">
            <v>89</v>
          </cell>
          <cell r="D832">
            <v>148</v>
          </cell>
        </row>
        <row r="833">
          <cell r="B833" t="str">
            <v>08U20-STK-200</v>
          </cell>
          <cell r="C833">
            <v>89</v>
          </cell>
          <cell r="D833">
            <v>148</v>
          </cell>
        </row>
        <row r="834">
          <cell r="B834" t="str">
            <v>08W42-TG7-301A</v>
          </cell>
          <cell r="C834">
            <v>88</v>
          </cell>
          <cell r="D834">
            <v>147</v>
          </cell>
        </row>
        <row r="835">
          <cell r="B835" t="str">
            <v>08W42-TZ5-200B</v>
          </cell>
          <cell r="C835">
            <v>81</v>
          </cell>
          <cell r="D835">
            <v>125</v>
          </cell>
        </row>
        <row r="836">
          <cell r="B836" t="str">
            <v>08W42-TG7-100</v>
          </cell>
          <cell r="C836">
            <v>65</v>
          </cell>
          <cell r="D836">
            <v>105</v>
          </cell>
        </row>
        <row r="837">
          <cell r="B837" t="str">
            <v>08W42-TZ3-201A</v>
          </cell>
          <cell r="C837">
            <v>63</v>
          </cell>
          <cell r="D837">
            <v>85</v>
          </cell>
        </row>
        <row r="838">
          <cell r="B838" t="str">
            <v>08W42-S2A-101</v>
          </cell>
          <cell r="C838">
            <v>61</v>
          </cell>
          <cell r="D838">
            <v>102</v>
          </cell>
        </row>
        <row r="839">
          <cell r="B839" t="str">
            <v>08W42-TGG-301</v>
          </cell>
          <cell r="C839">
            <v>61</v>
          </cell>
          <cell r="D839">
            <v>102</v>
          </cell>
        </row>
        <row r="840">
          <cell r="B840" t="str">
            <v>08F20-TZ3-200A</v>
          </cell>
          <cell r="C840">
            <v>60</v>
          </cell>
          <cell r="D840">
            <v>100</v>
          </cell>
        </row>
        <row r="841">
          <cell r="B841" t="str">
            <v>08R79-PS8-300A</v>
          </cell>
          <cell r="C841">
            <v>57</v>
          </cell>
          <cell r="D841">
            <v>95</v>
          </cell>
        </row>
        <row r="842">
          <cell r="B842" t="str">
            <v>08R79-PS8-300B</v>
          </cell>
          <cell r="C842">
            <v>57</v>
          </cell>
          <cell r="D842">
            <v>95</v>
          </cell>
        </row>
        <row r="843">
          <cell r="B843" t="str">
            <v>08W42-TGG-100</v>
          </cell>
          <cell r="C843">
            <v>57</v>
          </cell>
          <cell r="D843">
            <v>91</v>
          </cell>
        </row>
        <row r="844">
          <cell r="B844" t="str">
            <v>08W42-S6M-402</v>
          </cell>
          <cell r="C844">
            <v>54</v>
          </cell>
          <cell r="D844">
            <v>90</v>
          </cell>
        </row>
        <row r="845">
          <cell r="B845" t="str">
            <v>08W42-SCV-302</v>
          </cell>
          <cell r="C845">
            <v>54</v>
          </cell>
          <cell r="D845">
            <v>90</v>
          </cell>
        </row>
        <row r="846">
          <cell r="B846" t="str">
            <v>08W42-SNA-301</v>
          </cell>
          <cell r="C846">
            <v>44</v>
          </cell>
          <cell r="D846">
            <v>73</v>
          </cell>
        </row>
        <row r="847">
          <cell r="B847" t="str">
            <v>08U25-S5D-116</v>
          </cell>
          <cell r="C847">
            <v>41</v>
          </cell>
          <cell r="D847">
            <v>68</v>
          </cell>
        </row>
        <row r="848">
          <cell r="B848" t="str">
            <v>08U25-STK-413</v>
          </cell>
          <cell r="C848">
            <v>41</v>
          </cell>
          <cell r="D848">
            <v>68</v>
          </cell>
        </row>
        <row r="849">
          <cell r="B849" t="str">
            <v>08L92-S9V-300G</v>
          </cell>
          <cell r="C849">
            <v>29</v>
          </cell>
          <cell r="D849">
            <v>48</v>
          </cell>
        </row>
        <row r="850">
          <cell r="B850" t="str">
            <v>08L92-S9V-300H</v>
          </cell>
          <cell r="C850">
            <v>29</v>
          </cell>
          <cell r="D850">
            <v>48</v>
          </cell>
        </row>
        <row r="851">
          <cell r="B851" t="str">
            <v>08L92-SCV-100B</v>
          </cell>
          <cell r="C851">
            <v>29</v>
          </cell>
          <cell r="D851">
            <v>48</v>
          </cell>
        </row>
        <row r="852">
          <cell r="B852" t="str">
            <v>08L92-SCV-300A</v>
          </cell>
          <cell r="C852">
            <v>29</v>
          </cell>
          <cell r="D852">
            <v>48</v>
          </cell>
        </row>
        <row r="853">
          <cell r="B853" t="str">
            <v xml:space="preserve">TUCHSTICKS   </v>
          </cell>
          <cell r="C853">
            <v>2.4500000000000002</v>
          </cell>
          <cell r="D853">
            <v>4</v>
          </cell>
        </row>
        <row r="854">
          <cell r="B854" t="str">
            <v xml:space="preserve">TUCHNEEDLES  </v>
          </cell>
          <cell r="C854">
            <v>9.5</v>
          </cell>
          <cell r="D854">
            <v>15.75</v>
          </cell>
        </row>
        <row r="855">
          <cell r="B855" t="str">
            <v xml:space="preserve">TUCHTIPS     </v>
          </cell>
          <cell r="C855">
            <v>6.25</v>
          </cell>
          <cell r="D855">
            <v>13.75</v>
          </cell>
        </row>
        <row r="856">
          <cell r="B856" t="str">
            <v>06255-5EZ-317</v>
          </cell>
          <cell r="C856">
            <v>855.28</v>
          </cell>
          <cell r="D856">
            <v>1315.73</v>
          </cell>
        </row>
        <row r="857">
          <cell r="B857" t="str">
            <v>42700-TBA-A12</v>
          </cell>
          <cell r="C857">
            <v>79.459999999999994</v>
          </cell>
          <cell r="D857">
            <v>130.68</v>
          </cell>
        </row>
        <row r="858">
          <cell r="B858" t="str">
            <v>42753-T3R-A04</v>
          </cell>
          <cell r="C858">
            <v>26.92</v>
          </cell>
          <cell r="D858">
            <v>44.16</v>
          </cell>
        </row>
        <row r="859">
          <cell r="B859" t="str">
            <v>08W42-PL4-100A</v>
          </cell>
          <cell r="C859">
            <v>170</v>
          </cell>
          <cell r="D859">
            <v>283</v>
          </cell>
        </row>
        <row r="860">
          <cell r="B860" t="str">
            <v>31670-BMS-LEAD</v>
          </cell>
          <cell r="C860">
            <v>20</v>
          </cell>
          <cell r="D860">
            <v>28</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FBEA-9A31-4759-B649-7FACB8C7030D}">
  <sheetPr codeName="Sheet3">
    <tabColor rgb="FFFFFF00"/>
    <pageSetUpPr fitToPage="1"/>
  </sheetPr>
  <dimension ref="A1:AT106"/>
  <sheetViews>
    <sheetView zoomScale="70" zoomScaleNormal="70" zoomScaleSheetLayoutView="100" workbookViewId="0">
      <pane ySplit="7" topLeftCell="A11" activePane="bottomLeft" state="frozen"/>
      <selection activeCell="W73" sqref="W73"/>
      <selection pane="bottomLeft" activeCell="C5" sqref="C5"/>
    </sheetView>
  </sheetViews>
  <sheetFormatPr defaultColWidth="9.140625" defaultRowHeight="15" outlineLevelRow="1" x14ac:dyDescent="0.25"/>
  <cols>
    <col min="1" max="1" width="15.140625" style="3" customWidth="1"/>
    <col min="2" max="2" width="16.140625" style="3" customWidth="1"/>
    <col min="3" max="3" width="17.140625" style="3" customWidth="1"/>
    <col min="4" max="4" width="30.85546875" style="122" customWidth="1"/>
    <col min="5" max="5" width="39.42578125" style="122" hidden="1" customWidth="1"/>
    <col min="6" max="7" width="52.140625" style="36" hidden="1" customWidth="1"/>
    <col min="8" max="8" width="8.85546875" style="127" hidden="1" customWidth="1"/>
    <col min="9" max="9" width="8.42578125" style="3" hidden="1" customWidth="1"/>
    <col min="10" max="11" width="7.85546875" style="3" hidden="1" customWidth="1"/>
    <col min="12" max="12" width="11.5703125" style="3" hidden="1" customWidth="1"/>
    <col min="13" max="20" width="8.85546875" style="3" hidden="1" customWidth="1"/>
    <col min="21" max="22" width="33.140625" style="3" hidden="1" customWidth="1"/>
    <col min="23" max="23" width="8.5703125" style="127" customWidth="1"/>
    <col min="24" max="32" width="5.85546875" style="18" customWidth="1"/>
    <col min="33" max="34" width="7.85546875" style="127" customWidth="1"/>
    <col min="35" max="43" width="8.85546875" style="33" customWidth="1"/>
    <col min="44" max="44" width="27.42578125" style="33" customWidth="1"/>
    <col min="45" max="45" width="41.140625" style="33" customWidth="1"/>
    <col min="46" max="16384" width="9.140625" style="3"/>
  </cols>
  <sheetData>
    <row r="1" spans="1:46" s="1" customFormat="1" ht="11.25" x14ac:dyDescent="0.25">
      <c r="B1" s="2">
        <v>1</v>
      </c>
      <c r="C1" s="2">
        <v>2</v>
      </c>
      <c r="D1" s="2">
        <v>3</v>
      </c>
      <c r="E1" s="2">
        <v>4</v>
      </c>
      <c r="F1" s="2">
        <v>5</v>
      </c>
      <c r="G1" s="2">
        <v>6</v>
      </c>
      <c r="H1" s="2">
        <v>23</v>
      </c>
      <c r="I1" s="2">
        <v>24</v>
      </c>
      <c r="J1" s="2">
        <v>25</v>
      </c>
      <c r="K1" s="2">
        <v>26</v>
      </c>
      <c r="L1" s="2">
        <v>27</v>
      </c>
      <c r="M1" s="2">
        <v>28</v>
      </c>
      <c r="N1" s="2"/>
      <c r="O1" s="2">
        <v>29</v>
      </c>
      <c r="P1" s="2">
        <v>30</v>
      </c>
      <c r="Q1" s="2">
        <v>31</v>
      </c>
      <c r="R1" s="2">
        <v>32</v>
      </c>
      <c r="S1" s="2"/>
      <c r="T1" s="2">
        <v>33</v>
      </c>
      <c r="U1" s="2">
        <v>34</v>
      </c>
      <c r="V1" s="2">
        <v>35</v>
      </c>
      <c r="W1" s="2">
        <v>9</v>
      </c>
      <c r="X1" s="2">
        <v>7</v>
      </c>
      <c r="Y1" s="2">
        <v>8</v>
      </c>
      <c r="Z1" s="2">
        <v>8</v>
      </c>
      <c r="AA1" s="2">
        <v>8</v>
      </c>
      <c r="AB1" s="2">
        <v>8</v>
      </c>
      <c r="AC1" s="2">
        <v>8</v>
      </c>
      <c r="AD1" s="2">
        <v>8</v>
      </c>
      <c r="AE1" s="2">
        <v>8</v>
      </c>
      <c r="AF1" s="2">
        <v>8</v>
      </c>
      <c r="AG1" s="2">
        <v>10</v>
      </c>
      <c r="AH1" s="2">
        <v>11</v>
      </c>
      <c r="AI1" s="2">
        <v>12</v>
      </c>
      <c r="AJ1" s="2">
        <v>13</v>
      </c>
      <c r="AK1" s="2">
        <v>14</v>
      </c>
      <c r="AL1" s="2">
        <v>15</v>
      </c>
      <c r="AM1" s="2">
        <v>16</v>
      </c>
      <c r="AN1" s="2">
        <v>17</v>
      </c>
      <c r="AO1" s="2">
        <v>18</v>
      </c>
      <c r="AP1" s="2">
        <v>19</v>
      </c>
      <c r="AQ1" s="2">
        <v>20</v>
      </c>
      <c r="AR1" s="2">
        <v>21</v>
      </c>
      <c r="AS1" s="2">
        <v>22</v>
      </c>
    </row>
    <row r="2" spans="1:46" ht="26.25" x14ac:dyDescent="0.25">
      <c r="B2" s="4" t="s">
        <v>0</v>
      </c>
      <c r="C2" s="5" t="s">
        <v>1</v>
      </c>
      <c r="D2" s="6"/>
      <c r="E2" s="7"/>
      <c r="F2" s="8"/>
      <c r="G2" s="8"/>
      <c r="H2" s="9"/>
      <c r="I2" s="9"/>
      <c r="J2" s="9"/>
      <c r="K2" s="9"/>
      <c r="L2" s="9"/>
      <c r="M2" s="10" t="s">
        <v>2</v>
      </c>
      <c r="N2" s="10"/>
      <c r="O2" s="10"/>
      <c r="P2" s="11" t="s">
        <v>3</v>
      </c>
      <c r="Q2" s="11" t="s">
        <v>4</v>
      </c>
      <c r="R2" s="11" t="s">
        <v>5</v>
      </c>
      <c r="S2" s="11"/>
      <c r="T2" s="11" t="s">
        <v>6</v>
      </c>
      <c r="U2" s="12"/>
      <c r="W2" s="9"/>
      <c r="X2" s="13" t="s">
        <v>7</v>
      </c>
      <c r="Y2" s="13"/>
      <c r="Z2" s="13"/>
      <c r="AA2" s="13"/>
      <c r="AB2" s="13"/>
      <c r="AC2" s="13"/>
      <c r="AD2" s="13"/>
      <c r="AE2" s="13"/>
      <c r="AF2" s="13"/>
      <c r="AG2" s="9"/>
      <c r="AH2" s="9"/>
      <c r="AI2" s="14"/>
      <c r="AJ2" s="14"/>
      <c r="AK2" s="14"/>
      <c r="AL2" s="14"/>
      <c r="AM2" s="14"/>
      <c r="AN2" s="14"/>
      <c r="AO2" s="14"/>
      <c r="AP2" s="14"/>
      <c r="AQ2" s="14"/>
      <c r="AR2" s="14"/>
      <c r="AS2" s="14"/>
    </row>
    <row r="3" spans="1:46" ht="26.25" x14ac:dyDescent="0.25">
      <c r="B3" s="4" t="s">
        <v>8</v>
      </c>
      <c r="C3" s="5">
        <v>2026</v>
      </c>
      <c r="D3" s="6"/>
      <c r="E3" s="7"/>
      <c r="F3" s="8"/>
      <c r="G3" s="8"/>
      <c r="H3" s="9"/>
      <c r="I3" s="9"/>
      <c r="J3" s="9"/>
      <c r="K3" s="9"/>
      <c r="L3" s="9"/>
      <c r="M3" s="9"/>
      <c r="N3" s="9"/>
      <c r="O3" s="9"/>
      <c r="P3" s="9"/>
      <c r="Q3" s="15"/>
      <c r="R3" s="15"/>
      <c r="S3" s="15"/>
      <c r="T3" s="16"/>
      <c r="U3" s="12"/>
      <c r="W3" s="17"/>
      <c r="AG3" s="17"/>
      <c r="AH3" s="17"/>
      <c r="AI3" s="17"/>
      <c r="AJ3" s="17"/>
      <c r="AK3" s="17"/>
      <c r="AL3" s="17"/>
      <c r="AM3" s="17"/>
      <c r="AN3" s="17"/>
      <c r="AO3" s="17"/>
      <c r="AP3" s="17"/>
      <c r="AQ3" s="17"/>
      <c r="AR3" s="14"/>
      <c r="AS3" s="14"/>
    </row>
    <row r="4" spans="1:46" ht="26.25" x14ac:dyDescent="0.25">
      <c r="B4" s="4" t="s">
        <v>9</v>
      </c>
      <c r="C4" s="19">
        <v>46113</v>
      </c>
      <c r="D4" s="20" t="s">
        <v>10</v>
      </c>
      <c r="E4" s="7"/>
      <c r="F4" s="8"/>
      <c r="G4" s="8"/>
      <c r="H4" s="9"/>
      <c r="I4" s="9"/>
      <c r="J4" s="9"/>
      <c r="K4" s="9"/>
      <c r="L4" s="9"/>
      <c r="M4" s="21" t="s">
        <v>11</v>
      </c>
      <c r="N4" s="21"/>
      <c r="O4" s="21"/>
      <c r="P4" s="21"/>
      <c r="Q4" s="21"/>
      <c r="R4" s="21"/>
      <c r="S4" s="21"/>
      <c r="T4" s="21"/>
      <c r="U4" s="12"/>
      <c r="W4" s="17"/>
      <c r="AG4" s="17"/>
      <c r="AH4" s="17"/>
      <c r="AI4" s="17"/>
      <c r="AJ4" s="17"/>
      <c r="AK4" s="17"/>
      <c r="AL4" s="17"/>
      <c r="AM4" s="17"/>
      <c r="AN4" s="17"/>
      <c r="AO4" s="17"/>
      <c r="AP4" s="17"/>
      <c r="AQ4" s="17"/>
      <c r="AR4" s="14"/>
      <c r="AS4" s="14"/>
    </row>
    <row r="5" spans="1:46" s="22" customFormat="1" ht="26.25" x14ac:dyDescent="0.25">
      <c r="D5" s="23"/>
      <c r="E5" s="24"/>
      <c r="F5" s="25"/>
      <c r="G5" s="25"/>
      <c r="H5" s="26"/>
      <c r="I5" s="27"/>
      <c r="J5" s="27"/>
      <c r="K5" s="27"/>
      <c r="L5" s="9"/>
      <c r="M5" s="28" t="s">
        <v>12</v>
      </c>
      <c r="N5" s="28"/>
      <c r="O5" s="28"/>
      <c r="P5" s="28"/>
      <c r="Q5" s="28"/>
      <c r="R5" s="28"/>
      <c r="S5" s="28"/>
      <c r="T5" s="28"/>
      <c r="U5" s="29"/>
      <c r="V5" s="29"/>
      <c r="W5" s="26"/>
      <c r="X5" s="30"/>
      <c r="Y5" s="30"/>
      <c r="Z5" s="30"/>
      <c r="AA5" s="30"/>
      <c r="AB5" s="30"/>
      <c r="AC5" s="30"/>
      <c r="AD5" s="30"/>
      <c r="AE5" s="30"/>
      <c r="AF5" s="30"/>
      <c r="AG5" s="26"/>
      <c r="AH5" s="26"/>
      <c r="AI5" s="31"/>
      <c r="AJ5" s="31"/>
      <c r="AK5" s="29"/>
      <c r="AL5" s="29"/>
      <c r="AM5" s="29"/>
      <c r="AN5" s="29"/>
      <c r="AO5" s="29"/>
      <c r="AP5" s="29"/>
      <c r="AQ5" s="29"/>
      <c r="AR5" s="32"/>
      <c r="AS5" s="32"/>
      <c r="AT5" s="29"/>
    </row>
    <row r="6" spans="1:46" s="33" customFormat="1" ht="25.5" customHeight="1" x14ac:dyDescent="0.25">
      <c r="B6" s="34" t="s">
        <v>13</v>
      </c>
      <c r="C6" s="34" t="s">
        <v>14</v>
      </c>
      <c r="D6" s="35"/>
      <c r="E6" s="35"/>
      <c r="F6" s="36"/>
      <c r="G6" s="36"/>
      <c r="H6" s="26"/>
      <c r="L6" s="37" t="str">
        <f>prov_cd</f>
        <v>QC</v>
      </c>
      <c r="M6" s="38"/>
      <c r="N6" s="38"/>
      <c r="O6" s="38" t="s">
        <v>15</v>
      </c>
      <c r="P6" s="38"/>
      <c r="Q6" s="38" t="s">
        <v>16</v>
      </c>
      <c r="R6" s="38" t="s">
        <v>17</v>
      </c>
      <c r="S6" s="38"/>
      <c r="T6" s="38"/>
      <c r="W6" s="17"/>
      <c r="X6" s="39" t="s">
        <v>18</v>
      </c>
      <c r="Y6" s="39"/>
      <c r="Z6" s="39"/>
      <c r="AA6" s="39"/>
      <c r="AB6" s="39"/>
      <c r="AC6" s="39"/>
      <c r="AD6" s="39"/>
      <c r="AE6" s="39"/>
      <c r="AF6" s="40"/>
      <c r="AG6" s="41" t="s">
        <v>19</v>
      </c>
      <c r="AH6" s="42" t="s">
        <v>20</v>
      </c>
      <c r="AI6" s="43" t="s">
        <v>21</v>
      </c>
      <c r="AJ6" s="43" t="s">
        <v>22</v>
      </c>
      <c r="AK6" s="44" t="s">
        <v>23</v>
      </c>
      <c r="AL6" s="45"/>
      <c r="AM6" s="45"/>
      <c r="AN6" s="45"/>
      <c r="AO6" s="45"/>
      <c r="AP6" s="45"/>
      <c r="AQ6" s="45"/>
      <c r="AR6" s="32"/>
      <c r="AS6" s="32"/>
    </row>
    <row r="7" spans="1:46" s="35" customFormat="1" ht="36" x14ac:dyDescent="0.25">
      <c r="B7" s="46" t="s">
        <v>24</v>
      </c>
      <c r="C7" s="46" t="s">
        <v>25</v>
      </c>
      <c r="D7" s="47" t="s">
        <v>26</v>
      </c>
      <c r="E7" s="47" t="s">
        <v>27</v>
      </c>
      <c r="F7" s="48" t="s">
        <v>28</v>
      </c>
      <c r="G7" s="48" t="s">
        <v>29</v>
      </c>
      <c r="H7" s="49" t="s">
        <v>30</v>
      </c>
      <c r="I7" s="50" t="s">
        <v>31</v>
      </c>
      <c r="J7" s="49" t="s">
        <v>32</v>
      </c>
      <c r="K7" s="49" t="s">
        <v>33</v>
      </c>
      <c r="L7" s="49" t="s">
        <v>34</v>
      </c>
      <c r="M7" s="38"/>
      <c r="N7" s="38"/>
      <c r="O7" s="38" t="s">
        <v>15</v>
      </c>
      <c r="P7" s="38"/>
      <c r="Q7" s="38" t="s">
        <v>35</v>
      </c>
      <c r="R7" s="38" t="s">
        <v>36</v>
      </c>
      <c r="S7" s="38"/>
      <c r="T7" s="38"/>
      <c r="U7" s="51" t="s">
        <v>37</v>
      </c>
      <c r="V7" s="51" t="s">
        <v>38</v>
      </c>
      <c r="W7" s="52" t="s">
        <v>39</v>
      </c>
      <c r="X7" s="53" t="s">
        <v>40</v>
      </c>
      <c r="Y7" s="53" t="s">
        <v>41</v>
      </c>
      <c r="Z7" s="53" t="s">
        <v>42</v>
      </c>
      <c r="AA7" s="53" t="s">
        <v>43</v>
      </c>
      <c r="AB7" s="53" t="s">
        <v>44</v>
      </c>
      <c r="AC7" s="53" t="s">
        <v>45</v>
      </c>
      <c r="AD7" s="53" t="s">
        <v>46</v>
      </c>
      <c r="AE7" s="53" t="s">
        <v>47</v>
      </c>
      <c r="AF7" s="53" t="s">
        <v>48</v>
      </c>
      <c r="AG7" s="41"/>
      <c r="AH7" s="54"/>
      <c r="AI7" s="55"/>
      <c r="AJ7" s="55"/>
      <c r="AK7" s="56" t="s">
        <v>49</v>
      </c>
      <c r="AL7" s="56" t="s">
        <v>50</v>
      </c>
      <c r="AM7" s="56" t="s">
        <v>51</v>
      </c>
      <c r="AN7" s="56" t="s">
        <v>52</v>
      </c>
      <c r="AO7" s="56" t="s">
        <v>53</v>
      </c>
      <c r="AP7" s="56" t="s">
        <v>54</v>
      </c>
      <c r="AQ7" s="56"/>
      <c r="AR7" s="57" t="s">
        <v>55</v>
      </c>
      <c r="AS7" s="57" t="s">
        <v>56</v>
      </c>
    </row>
    <row r="8" spans="1:46" ht="33.75" x14ac:dyDescent="0.25">
      <c r="B8" s="58" t="s">
        <v>57</v>
      </c>
      <c r="C8" s="59" t="str">
        <f>B8</f>
        <v>23ACC-PRO-PK</v>
      </c>
      <c r="D8" s="59" t="s">
        <v>58</v>
      </c>
      <c r="E8" s="59" t="s">
        <v>59</v>
      </c>
      <c r="F8" s="60" t="s">
        <v>60</v>
      </c>
      <c r="G8" s="60" t="s">
        <v>61</v>
      </c>
      <c r="H8" s="61">
        <f>H69+H70</f>
        <v>0.2</v>
      </c>
      <c r="I8" s="61"/>
      <c r="J8" s="61">
        <f>(J69+J70)*0.9</f>
        <v>273.60000000000002</v>
      </c>
      <c r="K8" s="61">
        <f t="shared" ref="K8" si="0">K69+K70</f>
        <v>507</v>
      </c>
      <c r="L8" s="62">
        <f t="shared" ref="L8:L15" si="1">K8+(H8*VLOOKUP(prov_cd,rate_table,2,FALSE))</f>
        <v>537.4</v>
      </c>
      <c r="M8" s="63"/>
      <c r="N8" s="63"/>
      <c r="O8" s="64" t="s">
        <v>62</v>
      </c>
      <c r="P8" s="64"/>
      <c r="Q8" s="64" t="s">
        <v>62</v>
      </c>
      <c r="R8" s="64" t="s">
        <v>62</v>
      </c>
      <c r="S8" s="64"/>
      <c r="T8" s="63"/>
      <c r="U8" s="60"/>
      <c r="V8" s="60"/>
      <c r="W8" s="65">
        <v>1</v>
      </c>
      <c r="X8" s="66" t="s">
        <v>7</v>
      </c>
      <c r="Y8" s="67"/>
      <c r="Z8" s="67"/>
      <c r="AA8" s="67"/>
      <c r="AB8" s="67"/>
      <c r="AC8" s="67"/>
      <c r="AD8" s="67"/>
      <c r="AE8" s="67"/>
      <c r="AF8" s="67"/>
      <c r="AG8" s="64"/>
      <c r="AH8" s="64"/>
      <c r="AI8" s="64" t="s">
        <v>62</v>
      </c>
      <c r="AJ8" s="64"/>
      <c r="AK8" s="64"/>
      <c r="AL8" s="64"/>
      <c r="AM8" s="64" t="s">
        <v>62</v>
      </c>
      <c r="AN8" s="64"/>
      <c r="AO8" s="64"/>
      <c r="AP8" s="64"/>
      <c r="AQ8" s="64"/>
      <c r="AR8" s="68"/>
      <c r="AS8" s="69" t="s">
        <v>63</v>
      </c>
    </row>
    <row r="9" spans="1:46" ht="56.25" x14ac:dyDescent="0.25">
      <c r="B9" s="58" t="s">
        <v>64</v>
      </c>
      <c r="C9" s="59" t="str">
        <f>B9</f>
        <v>23ACC-PRO-PKA</v>
      </c>
      <c r="D9" s="59" t="s">
        <v>65</v>
      </c>
      <c r="E9" s="59" t="s">
        <v>66</v>
      </c>
      <c r="F9" s="60" t="s">
        <v>67</v>
      </c>
      <c r="G9" s="60" t="s">
        <v>68</v>
      </c>
      <c r="H9" s="61">
        <f>H69+H70+H40+H72</f>
        <v>1</v>
      </c>
      <c r="I9" s="61"/>
      <c r="J9" s="61">
        <f>(J69+J70+J40+J72)*0.9</f>
        <v>342.89100000000002</v>
      </c>
      <c r="K9" s="61">
        <f>(K69+K70+K40+K72)*0.9</f>
        <v>583.20000000000005</v>
      </c>
      <c r="L9" s="62">
        <f t="shared" si="1"/>
        <v>735.2</v>
      </c>
      <c r="M9" s="63"/>
      <c r="N9" s="63"/>
      <c r="O9" s="64" t="s">
        <v>62</v>
      </c>
      <c r="P9" s="64"/>
      <c r="Q9" s="64" t="s">
        <v>62</v>
      </c>
      <c r="R9" s="63" t="s">
        <v>3</v>
      </c>
      <c r="S9" s="63"/>
      <c r="T9" s="63"/>
      <c r="U9" s="60" t="s">
        <v>69</v>
      </c>
      <c r="V9" s="60" t="s">
        <v>70</v>
      </c>
      <c r="W9" s="65">
        <v>2</v>
      </c>
      <c r="X9" s="66" t="s">
        <v>7</v>
      </c>
      <c r="Y9" s="67"/>
      <c r="Z9" s="67"/>
      <c r="AA9" s="67"/>
      <c r="AB9" s="67"/>
      <c r="AC9" s="67"/>
      <c r="AD9" s="67"/>
      <c r="AE9" s="67"/>
      <c r="AF9" s="67"/>
      <c r="AG9" s="64"/>
      <c r="AH9" s="64"/>
      <c r="AI9" s="64" t="s">
        <v>62</v>
      </c>
      <c r="AJ9" s="64"/>
      <c r="AK9" s="64"/>
      <c r="AL9" s="64"/>
      <c r="AM9" s="64" t="s">
        <v>62</v>
      </c>
      <c r="AN9" s="64"/>
      <c r="AO9" s="64"/>
      <c r="AP9" s="64"/>
      <c r="AQ9" s="64"/>
      <c r="AR9" s="68"/>
      <c r="AS9" s="69" t="s">
        <v>71</v>
      </c>
    </row>
    <row r="10" spans="1:46" ht="45" x14ac:dyDescent="0.25">
      <c r="A10" s="70" t="s">
        <v>72</v>
      </c>
      <c r="B10" s="71" t="s">
        <v>73</v>
      </c>
      <c r="C10" s="71" t="str">
        <f>B10</f>
        <v>26ACC-BLK-EMB</v>
      </c>
      <c r="D10" s="59" t="s">
        <v>74</v>
      </c>
      <c r="E10" s="59" t="s">
        <v>75</v>
      </c>
      <c r="F10" s="60" t="s">
        <v>76</v>
      </c>
      <c r="G10" s="60" t="s">
        <v>77</v>
      </c>
      <c r="H10" s="72">
        <f>SUM(H24:H27)</f>
        <v>0.89999999999999991</v>
      </c>
      <c r="I10" s="73"/>
      <c r="J10" s="73">
        <f>(J24+J25+J26+J27)*0.95</f>
        <v>155.79999999999998</v>
      </c>
      <c r="K10" s="73">
        <f>(K24+K25+K26+K27)*0.95</f>
        <v>260.3</v>
      </c>
      <c r="L10" s="62">
        <f t="shared" ref="L10" si="2">K10+(H10*VLOOKUP(prov_cd,rate_table,2,FALSE))</f>
        <v>397.1</v>
      </c>
      <c r="M10" s="63"/>
      <c r="N10" s="63"/>
      <c r="O10" s="63" t="s">
        <v>3</v>
      </c>
      <c r="P10" s="64"/>
      <c r="Q10" s="63" t="s">
        <v>3</v>
      </c>
      <c r="R10" s="64" t="s">
        <v>62</v>
      </c>
      <c r="S10" s="64"/>
      <c r="T10" s="63"/>
      <c r="U10" s="60" t="s">
        <v>78</v>
      </c>
      <c r="V10" s="60" t="s">
        <v>79</v>
      </c>
      <c r="W10" s="65">
        <v>3</v>
      </c>
      <c r="X10" s="66" t="s">
        <v>7</v>
      </c>
      <c r="Y10" s="67"/>
      <c r="Z10" s="67"/>
      <c r="AA10" s="67"/>
      <c r="AB10" s="67"/>
      <c r="AC10" s="67"/>
      <c r="AD10" s="67"/>
      <c r="AE10" s="67"/>
      <c r="AF10" s="67"/>
      <c r="AG10" s="64"/>
      <c r="AH10" s="64"/>
      <c r="AI10" s="64" t="s">
        <v>62</v>
      </c>
      <c r="AJ10" s="64"/>
      <c r="AK10" s="64"/>
      <c r="AL10" s="64"/>
      <c r="AM10" s="64"/>
      <c r="AN10" s="64"/>
      <c r="AO10" s="64" t="s">
        <v>62</v>
      </c>
      <c r="AP10" s="64"/>
      <c r="AQ10" s="64"/>
      <c r="AR10" s="68"/>
      <c r="AS10" s="69" t="s">
        <v>80</v>
      </c>
    </row>
    <row r="11" spans="1:46" ht="78.75" x14ac:dyDescent="0.25">
      <c r="B11" s="71" t="s">
        <v>81</v>
      </c>
      <c r="C11" s="71" t="str">
        <f t="shared" ref="C11:C15" si="3">B11</f>
        <v>23ACC-ARO-EX</v>
      </c>
      <c r="D11" s="59" t="s">
        <v>82</v>
      </c>
      <c r="E11" s="59" t="s">
        <v>83</v>
      </c>
      <c r="F11" s="60" t="s">
        <v>84</v>
      </c>
      <c r="G11" s="60" t="s">
        <v>85</v>
      </c>
      <c r="H11" s="73">
        <f>H31+H32+H33+H63+H34</f>
        <v>3.5</v>
      </c>
      <c r="I11" s="73"/>
      <c r="J11" s="73">
        <f>(J31+J32+J33+J63+J34)*0.9</f>
        <v>1555.2</v>
      </c>
      <c r="K11" s="73">
        <f>(K31+K32+K33+K63+K34)*0.9</f>
        <v>2591.1</v>
      </c>
      <c r="L11" s="62">
        <f t="shared" si="1"/>
        <v>3123.1</v>
      </c>
      <c r="M11" s="63"/>
      <c r="N11" s="63"/>
      <c r="O11" s="64" t="s">
        <v>62</v>
      </c>
      <c r="P11" s="64"/>
      <c r="Q11" s="63" t="s">
        <v>3</v>
      </c>
      <c r="R11" s="63" t="s">
        <v>3</v>
      </c>
      <c r="S11" s="63"/>
      <c r="T11" s="63"/>
      <c r="U11" s="60" t="s">
        <v>86</v>
      </c>
      <c r="V11" s="60" t="s">
        <v>87</v>
      </c>
      <c r="W11" s="65">
        <v>4</v>
      </c>
      <c r="X11" s="66" t="s">
        <v>7</v>
      </c>
      <c r="Y11" s="67"/>
      <c r="Z11" s="67"/>
      <c r="AA11" s="67"/>
      <c r="AB11" s="67"/>
      <c r="AC11" s="67"/>
      <c r="AD11" s="67"/>
      <c r="AE11" s="67"/>
      <c r="AF11" s="67"/>
      <c r="AG11" s="64"/>
      <c r="AH11" s="64"/>
      <c r="AI11" s="64" t="s">
        <v>62</v>
      </c>
      <c r="AJ11" s="64"/>
      <c r="AK11" s="64"/>
      <c r="AL11" s="64"/>
      <c r="AM11" s="64"/>
      <c r="AN11" s="64"/>
      <c r="AO11" s="64" t="s">
        <v>62</v>
      </c>
      <c r="AP11" s="64"/>
      <c r="AQ11" s="64"/>
      <c r="AR11" s="68"/>
      <c r="AS11" s="69" t="s">
        <v>88</v>
      </c>
    </row>
    <row r="12" spans="1:46" ht="67.5" x14ac:dyDescent="0.25">
      <c r="B12" s="71" t="s">
        <v>89</v>
      </c>
      <c r="C12" s="71" t="str">
        <f t="shared" si="3"/>
        <v>23ACC-ARO-SPHY</v>
      </c>
      <c r="D12" s="59" t="s">
        <v>90</v>
      </c>
      <c r="E12" s="59" t="s">
        <v>91</v>
      </c>
      <c r="F12" s="60" t="s">
        <v>92</v>
      </c>
      <c r="G12" s="60" t="s">
        <v>93</v>
      </c>
      <c r="H12" s="73">
        <f>H31+H32+H33</f>
        <v>1.7999999999999998</v>
      </c>
      <c r="I12" s="73"/>
      <c r="J12" s="73">
        <f>(J31+J32+J33)*0.9</f>
        <v>1018.8000000000001</v>
      </c>
      <c r="K12" s="73">
        <f>(K31+K32+K33)*0.9</f>
        <v>1697.4</v>
      </c>
      <c r="L12" s="62">
        <f t="shared" si="1"/>
        <v>1971</v>
      </c>
      <c r="M12" s="63"/>
      <c r="N12" s="63"/>
      <c r="O12" s="63" t="s">
        <v>3</v>
      </c>
      <c r="P12" s="64"/>
      <c r="Q12" s="64" t="s">
        <v>62</v>
      </c>
      <c r="R12" s="63" t="s">
        <v>3</v>
      </c>
      <c r="S12" s="63"/>
      <c r="T12" s="63"/>
      <c r="U12" s="60" t="s">
        <v>94</v>
      </c>
      <c r="V12" s="60" t="s">
        <v>95</v>
      </c>
      <c r="W12" s="65">
        <v>5</v>
      </c>
      <c r="X12" s="66" t="s">
        <v>7</v>
      </c>
      <c r="Y12" s="67"/>
      <c r="Z12" s="67"/>
      <c r="AA12" s="67"/>
      <c r="AB12" s="67"/>
      <c r="AC12" s="67"/>
      <c r="AD12" s="67"/>
      <c r="AE12" s="67"/>
      <c r="AF12" s="67"/>
      <c r="AG12" s="64"/>
      <c r="AH12" s="64"/>
      <c r="AI12" s="64" t="s">
        <v>62</v>
      </c>
      <c r="AJ12" s="64"/>
      <c r="AK12" s="64"/>
      <c r="AL12" s="64"/>
      <c r="AM12" s="64"/>
      <c r="AN12" s="64"/>
      <c r="AO12" s="64" t="s">
        <v>62</v>
      </c>
      <c r="AP12" s="64"/>
      <c r="AQ12" s="64"/>
      <c r="AR12" s="68"/>
      <c r="AS12" s="69" t="s">
        <v>96</v>
      </c>
    </row>
    <row r="13" spans="1:46" ht="67.5" customHeight="1" x14ac:dyDescent="0.25">
      <c r="A13" s="74"/>
      <c r="B13" s="71" t="s">
        <v>97</v>
      </c>
      <c r="C13" s="71" t="str">
        <f t="shared" si="3"/>
        <v>23ACC-ARO-TRHY</v>
      </c>
      <c r="D13" s="59" t="s">
        <v>98</v>
      </c>
      <c r="E13" s="59" t="s">
        <v>99</v>
      </c>
      <c r="F13" s="60" t="s">
        <v>84</v>
      </c>
      <c r="G13" s="60" t="s">
        <v>100</v>
      </c>
      <c r="H13" s="73">
        <f>H31+H32+H33+H63+H35</f>
        <v>3.5</v>
      </c>
      <c r="I13" s="73"/>
      <c r="J13" s="73">
        <f>(J31+J32+J33+J63+J35)*0.9</f>
        <v>1555.2</v>
      </c>
      <c r="K13" s="73">
        <f>(K31+K32+K33+K63+K35)*0.9</f>
        <v>2591.1</v>
      </c>
      <c r="L13" s="62">
        <f t="shared" si="1"/>
        <v>3123.1</v>
      </c>
      <c r="M13" s="63"/>
      <c r="N13" s="63"/>
      <c r="O13" s="63" t="s">
        <v>3</v>
      </c>
      <c r="P13" s="64"/>
      <c r="Q13" s="63" t="s">
        <v>3</v>
      </c>
      <c r="R13" s="64" t="s">
        <v>62</v>
      </c>
      <c r="S13" s="64"/>
      <c r="T13" s="63"/>
      <c r="U13" s="60" t="s">
        <v>86</v>
      </c>
      <c r="V13" s="60" t="s">
        <v>87</v>
      </c>
      <c r="W13" s="65">
        <v>6</v>
      </c>
      <c r="X13" s="66" t="s">
        <v>7</v>
      </c>
      <c r="Y13" s="67"/>
      <c r="Z13" s="67"/>
      <c r="AA13" s="67"/>
      <c r="AB13" s="67"/>
      <c r="AC13" s="67"/>
      <c r="AD13" s="67"/>
      <c r="AE13" s="67"/>
      <c r="AF13" s="67"/>
      <c r="AG13" s="64"/>
      <c r="AH13" s="64"/>
      <c r="AI13" s="64" t="s">
        <v>62</v>
      </c>
      <c r="AJ13" s="64"/>
      <c r="AK13" s="64"/>
      <c r="AL13" s="64"/>
      <c r="AM13" s="64"/>
      <c r="AN13" s="64"/>
      <c r="AO13" s="64" t="s">
        <v>62</v>
      </c>
      <c r="AP13" s="64"/>
      <c r="AQ13" s="64"/>
      <c r="AR13" s="68"/>
      <c r="AS13" s="69" t="s">
        <v>101</v>
      </c>
    </row>
    <row r="14" spans="1:46" ht="33.75" customHeight="1" x14ac:dyDescent="0.25">
      <c r="A14" s="74"/>
      <c r="B14" s="71" t="s">
        <v>102</v>
      </c>
      <c r="C14" s="71" t="str">
        <f t="shared" si="3"/>
        <v>23ACC-COLD-PKP</v>
      </c>
      <c r="D14" s="59" t="s">
        <v>103</v>
      </c>
      <c r="E14" s="59" t="s">
        <v>104</v>
      </c>
      <c r="F14" s="60" t="s">
        <v>105</v>
      </c>
      <c r="G14" s="60" t="s">
        <v>106</v>
      </c>
      <c r="H14" s="73">
        <f>H82+H83</f>
        <v>1.2</v>
      </c>
      <c r="I14" s="73"/>
      <c r="J14" s="73">
        <f>(J81+J83)*0.95</f>
        <v>226.1</v>
      </c>
      <c r="K14" s="73">
        <f>(K81+K83)*0.95</f>
        <v>377.15</v>
      </c>
      <c r="L14" s="62">
        <f t="shared" si="1"/>
        <v>559.54999999999995</v>
      </c>
      <c r="M14" s="63"/>
      <c r="N14" s="63"/>
      <c r="O14" s="64" t="s">
        <v>62</v>
      </c>
      <c r="P14" s="64"/>
      <c r="Q14" s="63" t="s">
        <v>3</v>
      </c>
      <c r="R14" s="63" t="s">
        <v>3</v>
      </c>
      <c r="S14" s="63"/>
      <c r="T14" s="63"/>
      <c r="U14" s="60" t="s">
        <v>78</v>
      </c>
      <c r="V14" s="60" t="s">
        <v>79</v>
      </c>
      <c r="W14" s="65">
        <v>7</v>
      </c>
      <c r="X14" s="66" t="s">
        <v>7</v>
      </c>
      <c r="Y14" s="67"/>
      <c r="Z14" s="67"/>
      <c r="AA14" s="67"/>
      <c r="AB14" s="67"/>
      <c r="AC14" s="67"/>
      <c r="AD14" s="67"/>
      <c r="AE14" s="67"/>
      <c r="AF14" s="67"/>
      <c r="AG14" s="64"/>
      <c r="AH14" s="64"/>
      <c r="AI14" s="64" t="s">
        <v>62</v>
      </c>
      <c r="AJ14" s="64"/>
      <c r="AK14" s="64"/>
      <c r="AL14" s="64" t="s">
        <v>62</v>
      </c>
      <c r="AM14" s="64"/>
      <c r="AN14" s="64"/>
      <c r="AO14" s="64"/>
      <c r="AP14" s="64"/>
      <c r="AQ14" s="64"/>
      <c r="AR14" s="68"/>
      <c r="AS14" s="69" t="s">
        <v>107</v>
      </c>
    </row>
    <row r="15" spans="1:46" ht="33.75" customHeight="1" x14ac:dyDescent="0.25">
      <c r="A15" s="74"/>
      <c r="B15" s="59" t="s">
        <v>108</v>
      </c>
      <c r="C15" s="71" t="str">
        <f t="shared" si="3"/>
        <v>23ACC-COLD-PKH</v>
      </c>
      <c r="D15" s="59" t="s">
        <v>103</v>
      </c>
      <c r="E15" s="59" t="s">
        <v>104</v>
      </c>
      <c r="F15" s="60" t="s">
        <v>105</v>
      </c>
      <c r="G15" s="60" t="s">
        <v>106</v>
      </c>
      <c r="H15" s="73">
        <f>H81+H83</f>
        <v>1.2</v>
      </c>
      <c r="I15" s="73"/>
      <c r="J15" s="73">
        <f>(J82+J83)*0.95</f>
        <v>251.75</v>
      </c>
      <c r="K15" s="73">
        <f>(K82+K83)*0.95</f>
        <v>419.9</v>
      </c>
      <c r="L15" s="62">
        <f t="shared" si="1"/>
        <v>602.29999999999995</v>
      </c>
      <c r="M15" s="63"/>
      <c r="N15" s="63"/>
      <c r="O15" s="63" t="s">
        <v>3</v>
      </c>
      <c r="P15" s="64"/>
      <c r="Q15" s="64" t="s">
        <v>62</v>
      </c>
      <c r="R15" s="64" t="s">
        <v>62</v>
      </c>
      <c r="S15" s="64"/>
      <c r="T15" s="63"/>
      <c r="U15" s="60" t="s">
        <v>78</v>
      </c>
      <c r="V15" s="60" t="s">
        <v>79</v>
      </c>
      <c r="W15" s="65">
        <v>8</v>
      </c>
      <c r="X15" s="66" t="s">
        <v>7</v>
      </c>
      <c r="Y15" s="67"/>
      <c r="Z15" s="67"/>
      <c r="AA15" s="67"/>
      <c r="AB15" s="67"/>
      <c r="AC15" s="67"/>
      <c r="AD15" s="67"/>
      <c r="AE15" s="67"/>
      <c r="AF15" s="67"/>
      <c r="AG15" s="64"/>
      <c r="AH15" s="64"/>
      <c r="AI15" s="64" t="s">
        <v>62</v>
      </c>
      <c r="AJ15" s="64"/>
      <c r="AK15" s="64"/>
      <c r="AL15" s="64" t="s">
        <v>62</v>
      </c>
      <c r="AM15" s="64"/>
      <c r="AN15" s="64"/>
      <c r="AO15" s="64"/>
      <c r="AP15" s="64"/>
      <c r="AQ15" s="64"/>
      <c r="AR15" s="68"/>
      <c r="AS15" s="69" t="s">
        <v>109</v>
      </c>
    </row>
    <row r="16" spans="1:46" ht="15.75" x14ac:dyDescent="0.25">
      <c r="A16" s="74"/>
      <c r="B16" s="59"/>
      <c r="C16" s="59"/>
      <c r="D16" s="59"/>
      <c r="E16" s="59"/>
      <c r="F16" s="60"/>
      <c r="G16" s="60"/>
      <c r="H16" s="61"/>
      <c r="I16" s="71"/>
      <c r="J16" s="61"/>
      <c r="K16" s="61"/>
      <c r="L16" s="62"/>
      <c r="M16" s="64"/>
      <c r="N16" s="64"/>
      <c r="O16" s="64"/>
      <c r="P16" s="64"/>
      <c r="Q16" s="64"/>
      <c r="R16" s="64"/>
      <c r="S16" s="64"/>
      <c r="T16" s="63"/>
      <c r="U16" s="60"/>
      <c r="V16" s="60"/>
      <c r="W16" s="65"/>
      <c r="X16" s="66"/>
      <c r="Y16" s="67"/>
      <c r="Z16" s="67"/>
      <c r="AA16" s="67"/>
      <c r="AB16" s="67"/>
      <c r="AC16" s="67"/>
      <c r="AD16" s="67"/>
      <c r="AE16" s="67"/>
      <c r="AF16" s="67"/>
      <c r="AG16" s="64"/>
      <c r="AH16" s="64"/>
      <c r="AI16" s="64"/>
      <c r="AJ16" s="64"/>
      <c r="AK16" s="64"/>
      <c r="AL16" s="64"/>
      <c r="AM16" s="64"/>
      <c r="AN16" s="64"/>
      <c r="AO16" s="64"/>
      <c r="AP16" s="64"/>
      <c r="AQ16" s="64"/>
      <c r="AR16" s="68"/>
      <c r="AS16" s="68"/>
    </row>
    <row r="17" spans="1:46" x14ac:dyDescent="0.25">
      <c r="B17" s="75"/>
      <c r="C17" s="75"/>
      <c r="D17" s="76"/>
      <c r="E17" s="76"/>
      <c r="F17" s="77"/>
      <c r="G17" s="77"/>
      <c r="H17" s="78"/>
      <c r="I17" s="79"/>
      <c r="J17" s="80"/>
      <c r="K17" s="79"/>
      <c r="L17" s="81"/>
      <c r="M17" s="79"/>
      <c r="N17" s="79"/>
      <c r="O17" s="79"/>
      <c r="P17" s="79"/>
      <c r="Q17" s="79"/>
      <c r="R17" s="79"/>
      <c r="S17" s="79"/>
      <c r="T17" s="79"/>
      <c r="U17" s="77"/>
      <c r="V17" s="77"/>
      <c r="W17" s="77"/>
      <c r="X17" s="77"/>
      <c r="Y17" s="77"/>
      <c r="Z17" s="77"/>
      <c r="AA17" s="77"/>
      <c r="AB17" s="77"/>
      <c r="AC17" s="77"/>
      <c r="AD17" s="77"/>
      <c r="AE17" s="77"/>
      <c r="AF17" s="77"/>
      <c r="AG17" s="82"/>
      <c r="AH17" s="82"/>
      <c r="AI17" s="78"/>
      <c r="AJ17" s="78"/>
      <c r="AK17" s="78"/>
      <c r="AL17" s="78"/>
      <c r="AM17" s="78"/>
      <c r="AN17" s="78"/>
      <c r="AO17" s="78"/>
      <c r="AP17" s="78"/>
      <c r="AQ17" s="78"/>
      <c r="AR17" s="83"/>
      <c r="AS17" s="83"/>
      <c r="AT17" s="75"/>
    </row>
    <row r="18" spans="1:46" ht="45" x14ac:dyDescent="0.25">
      <c r="B18" s="71" t="s">
        <v>110</v>
      </c>
      <c r="C18" s="71" t="str">
        <f t="shared" ref="C18:C35" si="4">B18</f>
        <v>08W17-PC4-300</v>
      </c>
      <c r="D18" s="71" t="s">
        <v>111</v>
      </c>
      <c r="E18" s="59" t="s">
        <v>112</v>
      </c>
      <c r="F18" s="60" t="s">
        <v>113</v>
      </c>
      <c r="G18" s="60" t="s">
        <v>114</v>
      </c>
      <c r="H18" s="84">
        <v>1.6</v>
      </c>
      <c r="I18" s="71"/>
      <c r="J18" s="85">
        <f>VLOOKUP(B18,'[1]MASTER PART LIST'!$B:$C,2,FALSE)*4</f>
        <v>376.4</v>
      </c>
      <c r="K18" s="62">
        <f>VLOOKUP(B18,'[1]MASTER PART LIST'!$B:$D,3,FALSE)*4</f>
        <v>627.28</v>
      </c>
      <c r="L18" s="62">
        <f t="shared" ref="L18:L19" si="5">K18+(H18*VLOOKUP(prov_cd,rate_table,2,FALSE))</f>
        <v>870.48</v>
      </c>
      <c r="M18" s="64"/>
      <c r="N18" s="64"/>
      <c r="O18" s="64" t="s">
        <v>6</v>
      </c>
      <c r="P18" s="64"/>
      <c r="Q18" s="64" t="s">
        <v>6</v>
      </c>
      <c r="R18" s="64" t="s">
        <v>6</v>
      </c>
      <c r="S18" s="64"/>
      <c r="T18" s="64"/>
      <c r="U18" s="60" t="s">
        <v>115</v>
      </c>
      <c r="V18" s="60" t="s">
        <v>116</v>
      </c>
      <c r="W18" s="65">
        <v>10</v>
      </c>
      <c r="X18" s="66"/>
      <c r="Y18" s="67"/>
      <c r="Z18" s="67"/>
      <c r="AA18" s="67"/>
      <c r="AB18" s="67"/>
      <c r="AC18" s="67"/>
      <c r="AD18" s="67"/>
      <c r="AE18" s="67"/>
      <c r="AF18" s="67"/>
      <c r="AG18" s="64" t="s">
        <v>62</v>
      </c>
      <c r="AH18" s="64"/>
      <c r="AI18" s="64"/>
      <c r="AJ18" s="64"/>
      <c r="AK18" s="64"/>
      <c r="AL18" s="64"/>
      <c r="AM18" s="64"/>
      <c r="AN18" s="64"/>
      <c r="AO18" s="64"/>
      <c r="AP18" s="64"/>
      <c r="AQ18" s="64"/>
      <c r="AR18" s="68"/>
      <c r="AS18" s="68"/>
    </row>
    <row r="19" spans="1:46" ht="45" x14ac:dyDescent="0.25">
      <c r="B19" s="71" t="s">
        <v>117</v>
      </c>
      <c r="C19" s="71" t="str">
        <f t="shared" si="4"/>
        <v>08W19-30A-300</v>
      </c>
      <c r="D19" s="71" t="s">
        <v>118</v>
      </c>
      <c r="E19" s="59" t="s">
        <v>119</v>
      </c>
      <c r="F19" s="60" t="s">
        <v>120</v>
      </c>
      <c r="G19" s="60" t="s">
        <v>121</v>
      </c>
      <c r="H19" s="84">
        <v>1.6</v>
      </c>
      <c r="I19" s="71"/>
      <c r="J19" s="85">
        <f>VLOOKUP(B19,'[1]MASTER PART LIST'!$B:$C,2,FALSE)*4</f>
        <v>2628</v>
      </c>
      <c r="K19" s="62">
        <f>VLOOKUP(B19,'[1]MASTER PART LIST'!$B:$D,3,FALSE)*4</f>
        <v>3756</v>
      </c>
      <c r="L19" s="62">
        <f t="shared" si="5"/>
        <v>3999.2</v>
      </c>
      <c r="M19" s="64"/>
      <c r="N19" s="64"/>
      <c r="O19" s="64" t="s">
        <v>5</v>
      </c>
      <c r="P19" s="64"/>
      <c r="Q19" s="64" t="s">
        <v>5</v>
      </c>
      <c r="R19" s="64" t="s">
        <v>5</v>
      </c>
      <c r="S19" s="64"/>
      <c r="T19" s="64"/>
      <c r="U19" s="60" t="s">
        <v>115</v>
      </c>
      <c r="V19" s="60" t="s">
        <v>116</v>
      </c>
      <c r="W19" s="65">
        <v>9</v>
      </c>
      <c r="X19" s="66"/>
      <c r="Y19" s="67"/>
      <c r="Z19" s="67"/>
      <c r="AA19" s="67"/>
      <c r="AB19" s="67"/>
      <c r="AC19" s="67"/>
      <c r="AD19" s="67"/>
      <c r="AE19" s="67"/>
      <c r="AF19" s="67"/>
      <c r="AG19" s="64" t="s">
        <v>62</v>
      </c>
      <c r="AH19" s="64"/>
      <c r="AI19" s="64"/>
      <c r="AJ19" s="64"/>
      <c r="AK19" s="64"/>
      <c r="AL19" s="64"/>
      <c r="AM19" s="64"/>
      <c r="AN19" s="64"/>
      <c r="AO19" s="64"/>
      <c r="AP19" s="64"/>
      <c r="AQ19" s="64"/>
      <c r="AR19" s="68"/>
      <c r="AS19" s="68"/>
    </row>
    <row r="20" spans="1:46" ht="22.5" x14ac:dyDescent="0.25">
      <c r="B20" s="71" t="s">
        <v>122</v>
      </c>
      <c r="C20" s="71" t="str">
        <f t="shared" si="4"/>
        <v>08W42-S2A-101</v>
      </c>
      <c r="D20" s="59" t="s">
        <v>123</v>
      </c>
      <c r="E20" s="59" t="s">
        <v>124</v>
      </c>
      <c r="F20" s="60" t="s">
        <v>125</v>
      </c>
      <c r="G20" s="60" t="s">
        <v>126</v>
      </c>
      <c r="H20" s="84">
        <v>0.2</v>
      </c>
      <c r="I20" s="71"/>
      <c r="J20" s="85">
        <f>VLOOKUP(B20,'[1]MASTER PART LIST'!$B:$C,2,FALSE)</f>
        <v>61</v>
      </c>
      <c r="K20" s="62">
        <f>VLOOKUP(B20,'[1]MASTER PART LIST'!$B:$D,3,FALSE)</f>
        <v>102</v>
      </c>
      <c r="L20" s="62">
        <f t="shared" ref="L20:L58" si="6">K20+(H20*VLOOKUP(prov_cd,rate_table,2,FALSE))</f>
        <v>132.4</v>
      </c>
      <c r="M20" s="64"/>
      <c r="N20" s="64"/>
      <c r="O20" s="64" t="s">
        <v>62</v>
      </c>
      <c r="P20" s="64"/>
      <c r="Q20" s="64" t="s">
        <v>62</v>
      </c>
      <c r="R20" s="64" t="s">
        <v>62</v>
      </c>
      <c r="S20" s="64"/>
      <c r="T20" s="64"/>
      <c r="U20" s="60"/>
      <c r="V20" s="60"/>
      <c r="W20" s="65">
        <v>11</v>
      </c>
      <c r="X20" s="66"/>
      <c r="Y20" s="67"/>
      <c r="Z20" s="67"/>
      <c r="AA20" s="67"/>
      <c r="AB20" s="67"/>
      <c r="AC20" s="67"/>
      <c r="AD20" s="67"/>
      <c r="AE20" s="67"/>
      <c r="AF20" s="67"/>
      <c r="AG20" s="64"/>
      <c r="AH20" s="64"/>
      <c r="AI20" s="64"/>
      <c r="AJ20" s="64"/>
      <c r="AK20" s="64" t="s">
        <v>62</v>
      </c>
      <c r="AL20" s="64"/>
      <c r="AM20" s="64"/>
      <c r="AN20" s="64"/>
      <c r="AO20" s="64"/>
      <c r="AP20" s="64"/>
      <c r="AQ20" s="64"/>
      <c r="AR20" s="68"/>
      <c r="AS20" s="69" t="s">
        <v>127</v>
      </c>
    </row>
    <row r="21" spans="1:46" ht="33.75" x14ac:dyDescent="0.25">
      <c r="B21" s="71" t="s">
        <v>128</v>
      </c>
      <c r="C21" s="71" t="str">
        <f t="shared" si="4"/>
        <v>08W42-SCV-302</v>
      </c>
      <c r="D21" s="59" t="s">
        <v>129</v>
      </c>
      <c r="E21" s="59" t="s">
        <v>130</v>
      </c>
      <c r="F21" s="60" t="s">
        <v>131</v>
      </c>
      <c r="G21" s="60" t="s">
        <v>132</v>
      </c>
      <c r="H21" s="84">
        <v>0.2</v>
      </c>
      <c r="I21" s="71"/>
      <c r="J21" s="85">
        <f>VLOOKUP(B21,'[1]MASTER PART LIST'!$B:$C,2,FALSE)</f>
        <v>54</v>
      </c>
      <c r="K21" s="62">
        <f>VLOOKUP(B21,'[1]MASTER PART LIST'!$B:$D,3,FALSE)</f>
        <v>90</v>
      </c>
      <c r="L21" s="62">
        <f t="shared" si="6"/>
        <v>120.4</v>
      </c>
      <c r="M21" s="64"/>
      <c r="N21" s="64"/>
      <c r="O21" s="64" t="s">
        <v>62</v>
      </c>
      <c r="P21" s="64"/>
      <c r="Q21" s="64" t="s">
        <v>62</v>
      </c>
      <c r="R21" s="64" t="s">
        <v>62</v>
      </c>
      <c r="S21" s="64"/>
      <c r="T21" s="63"/>
      <c r="U21" s="60"/>
      <c r="V21" s="60"/>
      <c r="W21" s="65">
        <v>12</v>
      </c>
      <c r="X21" s="66"/>
      <c r="Y21" s="67"/>
      <c r="Z21" s="67"/>
      <c r="AA21" s="67"/>
      <c r="AB21" s="67"/>
      <c r="AC21" s="67"/>
      <c r="AD21" s="67"/>
      <c r="AE21" s="67"/>
      <c r="AF21" s="67"/>
      <c r="AG21" s="64"/>
      <c r="AH21" s="64"/>
      <c r="AI21" s="64"/>
      <c r="AJ21" s="64"/>
      <c r="AK21" s="64" t="s">
        <v>62</v>
      </c>
      <c r="AL21" s="64"/>
      <c r="AM21" s="64"/>
      <c r="AN21" s="64"/>
      <c r="AO21" s="64"/>
      <c r="AP21" s="64"/>
      <c r="AQ21" s="64"/>
      <c r="AR21" s="68"/>
      <c r="AS21" s="68" t="s">
        <v>133</v>
      </c>
    </row>
    <row r="22" spans="1:46" ht="33.75" x14ac:dyDescent="0.25">
      <c r="B22" s="71" t="s">
        <v>134</v>
      </c>
      <c r="C22" s="71" t="str">
        <f t="shared" si="4"/>
        <v>08W42-PL4-100</v>
      </c>
      <c r="D22" s="59" t="s">
        <v>135</v>
      </c>
      <c r="E22" s="59" t="s">
        <v>136</v>
      </c>
      <c r="F22" s="60" t="s">
        <v>137</v>
      </c>
      <c r="G22" s="60" t="s">
        <v>138</v>
      </c>
      <c r="H22" s="84">
        <v>0.2</v>
      </c>
      <c r="I22" s="71"/>
      <c r="J22" s="85">
        <f>VLOOKUP(B22,'[1]MASTER PART LIST'!$B:$C,2,FALSE)</f>
        <v>170</v>
      </c>
      <c r="K22" s="62">
        <f>VLOOKUP(B22,'[1]MASTER PART LIST'!$B:$D,3,FALSE)</f>
        <v>283</v>
      </c>
      <c r="L22" s="62">
        <f t="shared" si="6"/>
        <v>313.39999999999998</v>
      </c>
      <c r="M22" s="64"/>
      <c r="N22" s="64"/>
      <c r="O22" s="64" t="s">
        <v>62</v>
      </c>
      <c r="P22" s="64"/>
      <c r="Q22" s="64" t="s">
        <v>62</v>
      </c>
      <c r="R22" s="64" t="s">
        <v>62</v>
      </c>
      <c r="S22" s="64"/>
      <c r="T22" s="63"/>
      <c r="U22" s="60" t="s">
        <v>139</v>
      </c>
      <c r="V22" s="60" t="s">
        <v>140</v>
      </c>
      <c r="W22" s="65">
        <v>14</v>
      </c>
      <c r="X22" s="66"/>
      <c r="Y22" s="67"/>
      <c r="Z22" s="67"/>
      <c r="AA22" s="67"/>
      <c r="AB22" s="67"/>
      <c r="AC22" s="67"/>
      <c r="AD22" s="67"/>
      <c r="AE22" s="67"/>
      <c r="AF22" s="67"/>
      <c r="AG22" s="64"/>
      <c r="AH22" s="64"/>
      <c r="AI22" s="64"/>
      <c r="AJ22" s="64"/>
      <c r="AK22" s="64"/>
      <c r="AL22" s="64"/>
      <c r="AM22" s="64"/>
      <c r="AN22" s="64"/>
      <c r="AO22" s="64" t="s">
        <v>62</v>
      </c>
      <c r="AP22" s="64"/>
      <c r="AQ22" s="64"/>
      <c r="AR22" s="68"/>
      <c r="AS22" s="68"/>
    </row>
    <row r="23" spans="1:46" ht="33.75" x14ac:dyDescent="0.25">
      <c r="B23" s="71" t="s">
        <v>141</v>
      </c>
      <c r="C23" s="71" t="str">
        <f t="shared" si="4"/>
        <v>08W42-SNA-301</v>
      </c>
      <c r="D23" s="59" t="s">
        <v>142</v>
      </c>
      <c r="E23" s="59" t="s">
        <v>143</v>
      </c>
      <c r="F23" s="60" t="s">
        <v>131</v>
      </c>
      <c r="G23" s="60" t="s">
        <v>132</v>
      </c>
      <c r="H23" s="84">
        <v>0.2</v>
      </c>
      <c r="I23" s="71"/>
      <c r="J23" s="85">
        <f>VLOOKUP(B23,'[1]MASTER PART LIST'!$B:$C,2,FALSE)</f>
        <v>44</v>
      </c>
      <c r="K23" s="62">
        <f>VLOOKUP(B23,'[1]MASTER PART LIST'!$B:$D,3,FALSE)</f>
        <v>73</v>
      </c>
      <c r="L23" s="62">
        <f t="shared" ref="L23" si="7">K23+(H23*VLOOKUP(prov_cd,rate_table,2,FALSE))</f>
        <v>103.4</v>
      </c>
      <c r="M23" s="64"/>
      <c r="N23" s="64"/>
      <c r="O23" s="64" t="s">
        <v>62</v>
      </c>
      <c r="P23" s="64"/>
      <c r="Q23" s="64" t="s">
        <v>62</v>
      </c>
      <c r="R23" s="64" t="s">
        <v>62</v>
      </c>
      <c r="S23" s="64"/>
      <c r="T23" s="63"/>
      <c r="U23" s="60"/>
      <c r="V23" s="60"/>
      <c r="W23" s="65">
        <v>13</v>
      </c>
      <c r="X23" s="66"/>
      <c r="Y23" s="67"/>
      <c r="Z23" s="67"/>
      <c r="AA23" s="67"/>
      <c r="AB23" s="67"/>
      <c r="AC23" s="67"/>
      <c r="AD23" s="67"/>
      <c r="AE23" s="67"/>
      <c r="AF23" s="67"/>
      <c r="AG23" s="64" t="s">
        <v>62</v>
      </c>
      <c r="AH23" s="64"/>
      <c r="AI23" s="64"/>
      <c r="AJ23" s="64"/>
      <c r="AK23" s="64"/>
      <c r="AL23" s="64"/>
      <c r="AM23" s="64"/>
      <c r="AN23" s="64"/>
      <c r="AO23" s="64"/>
      <c r="AP23" s="64"/>
      <c r="AQ23" s="64"/>
      <c r="AR23" s="68"/>
      <c r="AS23" s="68"/>
    </row>
    <row r="24" spans="1:46" ht="33.75" x14ac:dyDescent="0.25">
      <c r="A24" s="70" t="s">
        <v>144</v>
      </c>
      <c r="B24" s="71" t="s">
        <v>145</v>
      </c>
      <c r="C24" s="71" t="str">
        <f t="shared" si="4"/>
        <v>08F20-30A-100C</v>
      </c>
      <c r="D24" s="59" t="s">
        <v>146</v>
      </c>
      <c r="E24" s="59" t="s">
        <v>147</v>
      </c>
      <c r="F24" s="86" t="s">
        <v>148</v>
      </c>
      <c r="G24" s="86" t="s">
        <v>149</v>
      </c>
      <c r="H24" s="87">
        <v>0.2</v>
      </c>
      <c r="I24" s="71"/>
      <c r="J24" s="85">
        <f>VLOOKUP(B24,'[1]MASTER PART LIST'!$B:$C,2,FALSE)</f>
        <v>37</v>
      </c>
      <c r="K24" s="62">
        <f>VLOOKUP(B24,'[1]MASTER PART LIST'!$B:$D,3,FALSE)</f>
        <v>62</v>
      </c>
      <c r="L24" s="62">
        <f t="shared" ref="L24:L26" si="8">K24+(H24*VLOOKUP(prov_cd,rate_table,2,FALSE))</f>
        <v>92.4</v>
      </c>
      <c r="M24" s="64"/>
      <c r="N24" s="64"/>
      <c r="O24" s="64" t="s">
        <v>62</v>
      </c>
      <c r="P24" s="64"/>
      <c r="Q24" s="64" t="s">
        <v>62</v>
      </c>
      <c r="R24" s="64" t="s">
        <v>62</v>
      </c>
      <c r="S24" s="64"/>
      <c r="T24" s="63"/>
      <c r="U24" s="60" t="s">
        <v>150</v>
      </c>
      <c r="V24" s="60" t="s">
        <v>151</v>
      </c>
      <c r="W24" s="65">
        <v>25</v>
      </c>
      <c r="X24" s="66"/>
      <c r="Y24" s="67"/>
      <c r="Z24" s="67"/>
      <c r="AA24" s="67"/>
      <c r="AB24" s="67"/>
      <c r="AC24" s="67"/>
      <c r="AD24" s="67"/>
      <c r="AE24" s="67"/>
      <c r="AF24" s="67"/>
      <c r="AG24" s="64"/>
      <c r="AH24" s="64"/>
      <c r="AI24" s="64"/>
      <c r="AJ24" s="64"/>
      <c r="AK24" s="64"/>
      <c r="AL24" s="64"/>
      <c r="AM24" s="64"/>
      <c r="AN24" s="64"/>
      <c r="AO24" s="64" t="s">
        <v>62</v>
      </c>
      <c r="AP24" s="64"/>
      <c r="AQ24" s="64"/>
      <c r="AR24" s="68"/>
      <c r="AS24" s="69" t="s">
        <v>152</v>
      </c>
    </row>
    <row r="25" spans="1:46" ht="33.75" x14ac:dyDescent="0.25">
      <c r="A25" s="70" t="s">
        <v>144</v>
      </c>
      <c r="B25" s="71" t="s">
        <v>153</v>
      </c>
      <c r="C25" s="71" t="str">
        <f t="shared" si="4"/>
        <v>08F20-30A-100D</v>
      </c>
      <c r="D25" s="59" t="s">
        <v>154</v>
      </c>
      <c r="E25" s="59" t="s">
        <v>155</v>
      </c>
      <c r="F25" s="86" t="s">
        <v>148</v>
      </c>
      <c r="G25" s="86" t="s">
        <v>149</v>
      </c>
      <c r="H25" s="87">
        <v>0.3</v>
      </c>
      <c r="I25" s="71"/>
      <c r="J25" s="85">
        <f>VLOOKUP(B25,'[1]MASTER PART LIST'!$B:$C,2,FALSE)</f>
        <v>37</v>
      </c>
      <c r="K25" s="62">
        <f>VLOOKUP(B25,'[1]MASTER PART LIST'!$B:$D,3,FALSE)</f>
        <v>62</v>
      </c>
      <c r="L25" s="62">
        <f t="shared" ref="L25" si="9">K25+(H25*VLOOKUP(prov_cd,rate_table,2,FALSE))</f>
        <v>107.6</v>
      </c>
      <c r="M25" s="64"/>
      <c r="N25" s="64"/>
      <c r="O25" s="64" t="s">
        <v>62</v>
      </c>
      <c r="P25" s="64"/>
      <c r="Q25" s="64" t="s">
        <v>3</v>
      </c>
      <c r="R25" s="64" t="s">
        <v>62</v>
      </c>
      <c r="S25" s="64"/>
      <c r="T25" s="63"/>
      <c r="U25" s="60"/>
      <c r="V25" s="60"/>
      <c r="W25" s="65">
        <v>26</v>
      </c>
      <c r="X25" s="66"/>
      <c r="Y25" s="67"/>
      <c r="Z25" s="67"/>
      <c r="AA25" s="67"/>
      <c r="AB25" s="67"/>
      <c r="AC25" s="67"/>
      <c r="AD25" s="67"/>
      <c r="AE25" s="67"/>
      <c r="AF25" s="67"/>
      <c r="AG25" s="64"/>
      <c r="AH25" s="64"/>
      <c r="AI25" s="64"/>
      <c r="AJ25" s="64"/>
      <c r="AK25" s="64"/>
      <c r="AL25" s="64"/>
      <c r="AM25" s="64"/>
      <c r="AN25" s="64"/>
      <c r="AO25" s="64" t="s">
        <v>62</v>
      </c>
      <c r="AP25" s="64"/>
      <c r="AQ25" s="64"/>
      <c r="AR25" s="68"/>
      <c r="AS25" s="69" t="s">
        <v>152</v>
      </c>
    </row>
    <row r="26" spans="1:46" ht="33.75" x14ac:dyDescent="0.25">
      <c r="A26" s="70" t="s">
        <v>144</v>
      </c>
      <c r="B26" s="71" t="s">
        <v>156</v>
      </c>
      <c r="C26" s="71" t="str">
        <f t="shared" si="4"/>
        <v>08F20-3A0-100C</v>
      </c>
      <c r="D26" s="59" t="s">
        <v>157</v>
      </c>
      <c r="E26" s="59" t="s">
        <v>158</v>
      </c>
      <c r="F26" s="86" t="s">
        <v>148</v>
      </c>
      <c r="G26" s="86" t="s">
        <v>149</v>
      </c>
      <c r="H26" s="87">
        <v>0.2</v>
      </c>
      <c r="I26" s="71"/>
      <c r="J26" s="85">
        <f>VLOOKUP(B26,'[1]MASTER PART LIST'!$B:$C,2,FALSE)</f>
        <v>44</v>
      </c>
      <c r="K26" s="62">
        <f>VLOOKUP(B26,'[1]MASTER PART LIST'!$B:$D,3,FALSE)</f>
        <v>73</v>
      </c>
      <c r="L26" s="62">
        <f t="shared" si="8"/>
        <v>103.4</v>
      </c>
      <c r="M26" s="63"/>
      <c r="N26" s="63"/>
      <c r="O26" s="64" t="s">
        <v>3</v>
      </c>
      <c r="P26" s="63"/>
      <c r="Q26" s="64" t="s">
        <v>3</v>
      </c>
      <c r="R26" s="64" t="s">
        <v>62</v>
      </c>
      <c r="S26" s="64"/>
      <c r="T26" s="63"/>
      <c r="U26" s="60"/>
      <c r="V26" s="60"/>
      <c r="W26" s="65">
        <v>27</v>
      </c>
      <c r="X26" s="66"/>
      <c r="Y26" s="67"/>
      <c r="Z26" s="67"/>
      <c r="AA26" s="67"/>
      <c r="AB26" s="67"/>
      <c r="AC26" s="67"/>
      <c r="AD26" s="67"/>
      <c r="AE26" s="67"/>
      <c r="AF26" s="67"/>
      <c r="AG26" s="64"/>
      <c r="AH26" s="64"/>
      <c r="AI26" s="64"/>
      <c r="AJ26" s="64"/>
      <c r="AK26" s="64"/>
      <c r="AL26" s="64"/>
      <c r="AM26" s="64"/>
      <c r="AN26" s="64"/>
      <c r="AO26" s="64" t="s">
        <v>62</v>
      </c>
      <c r="AP26" s="64"/>
      <c r="AQ26" s="64"/>
      <c r="AR26" s="68"/>
      <c r="AS26" s="69" t="s">
        <v>152</v>
      </c>
    </row>
    <row r="27" spans="1:46" ht="33.75" x14ac:dyDescent="0.25">
      <c r="A27" s="70" t="s">
        <v>144</v>
      </c>
      <c r="B27" s="71" t="s">
        <v>159</v>
      </c>
      <c r="C27" s="71" t="str">
        <f>B27</f>
        <v>08F20-T20-100B</v>
      </c>
      <c r="D27" s="59" t="s">
        <v>160</v>
      </c>
      <c r="E27" s="59" t="s">
        <v>161</v>
      </c>
      <c r="F27" s="86" t="s">
        <v>148</v>
      </c>
      <c r="G27" s="86" t="s">
        <v>149</v>
      </c>
      <c r="H27" s="87">
        <v>0.2</v>
      </c>
      <c r="I27" s="71"/>
      <c r="J27" s="85">
        <f>VLOOKUP(B27,'[1]MASTER PART LIST'!$B:$C,2,FALSE)</f>
        <v>46</v>
      </c>
      <c r="K27" s="62">
        <f>VLOOKUP(B27,'[1]MASTER PART LIST'!$B:$D,3,FALSE)</f>
        <v>77</v>
      </c>
      <c r="L27" s="62">
        <f>K27+(H27*VLOOKUP(prov_cd,rate_table,2,FALSE))</f>
        <v>107.4</v>
      </c>
      <c r="M27" s="63"/>
      <c r="N27" s="63"/>
      <c r="O27" s="64" t="s">
        <v>3</v>
      </c>
      <c r="P27" s="63"/>
      <c r="Q27" s="64" t="s">
        <v>3</v>
      </c>
      <c r="R27" s="64" t="s">
        <v>62</v>
      </c>
      <c r="S27" s="64"/>
      <c r="T27" s="63"/>
      <c r="U27" s="60"/>
      <c r="V27" s="60"/>
      <c r="W27" s="65">
        <v>28</v>
      </c>
      <c r="X27" s="66"/>
      <c r="Y27" s="67"/>
      <c r="Z27" s="67"/>
      <c r="AA27" s="67"/>
      <c r="AB27" s="67"/>
      <c r="AC27" s="67"/>
      <c r="AD27" s="67"/>
      <c r="AE27" s="67"/>
      <c r="AF27" s="67"/>
      <c r="AG27" s="64"/>
      <c r="AH27" s="64"/>
      <c r="AI27" s="64"/>
      <c r="AJ27" s="64"/>
      <c r="AK27" s="64"/>
      <c r="AL27" s="64"/>
      <c r="AM27" s="64"/>
      <c r="AN27" s="64"/>
      <c r="AO27" s="64" t="s">
        <v>62</v>
      </c>
      <c r="AP27" s="64"/>
      <c r="AQ27" s="64"/>
      <c r="AR27" s="68"/>
      <c r="AS27" s="69" t="s">
        <v>152</v>
      </c>
    </row>
    <row r="29" spans="1:46" ht="33.75" x14ac:dyDescent="0.25">
      <c r="B29" s="71" t="s">
        <v>162</v>
      </c>
      <c r="C29" s="71" t="str">
        <f t="shared" si="4"/>
        <v>08F20-30A-100B</v>
      </c>
      <c r="D29" s="59" t="s">
        <v>163</v>
      </c>
      <c r="E29" s="59" t="s">
        <v>164</v>
      </c>
      <c r="F29" s="60" t="s">
        <v>165</v>
      </c>
      <c r="G29" s="60" t="s">
        <v>166</v>
      </c>
      <c r="H29" s="84">
        <v>0.1</v>
      </c>
      <c r="I29" s="71"/>
      <c r="J29" s="85">
        <f>VLOOKUP(B29,'[1]MASTER PART LIST'!$B:$C,2,FALSE)</f>
        <v>71</v>
      </c>
      <c r="K29" s="62">
        <f>VLOOKUP(B29,'[1]MASTER PART LIST'!$B:$D,3,FALSE)</f>
        <v>118</v>
      </c>
      <c r="L29" s="62">
        <f t="shared" ref="L29:L35" si="10">K29+(H29*VLOOKUP(prov_cd,rate_table,2,FALSE))</f>
        <v>133.19999999999999</v>
      </c>
      <c r="M29" s="63"/>
      <c r="N29" s="63"/>
      <c r="O29" s="64" t="s">
        <v>62</v>
      </c>
      <c r="P29" s="64"/>
      <c r="Q29" s="64" t="s">
        <v>62</v>
      </c>
      <c r="R29" s="64" t="s">
        <v>62</v>
      </c>
      <c r="S29" s="64"/>
      <c r="T29" s="63"/>
      <c r="U29" s="60"/>
      <c r="V29" s="60"/>
      <c r="W29" s="65">
        <v>29</v>
      </c>
      <c r="X29" s="66"/>
      <c r="Y29" s="67"/>
      <c r="Z29" s="67"/>
      <c r="AA29" s="67"/>
      <c r="AB29" s="67"/>
      <c r="AC29" s="67"/>
      <c r="AD29" s="67"/>
      <c r="AE29" s="67"/>
      <c r="AF29" s="67"/>
      <c r="AG29" s="64"/>
      <c r="AH29" s="64"/>
      <c r="AI29" s="64"/>
      <c r="AJ29" s="64"/>
      <c r="AK29" s="64"/>
      <c r="AL29" s="64"/>
      <c r="AM29" s="64"/>
      <c r="AN29" s="64"/>
      <c r="AO29" s="64" t="s">
        <v>62</v>
      </c>
      <c r="AP29" s="64"/>
      <c r="AQ29" s="64"/>
      <c r="AR29" s="68"/>
      <c r="AS29" s="68"/>
    </row>
    <row r="30" spans="1:46" ht="45" x14ac:dyDescent="0.25">
      <c r="B30" s="71" t="s">
        <v>167</v>
      </c>
      <c r="C30" s="71" t="str">
        <f t="shared" si="4"/>
        <v>08F59-30A-100</v>
      </c>
      <c r="D30" s="59" t="s">
        <v>168</v>
      </c>
      <c r="E30" s="59" t="s">
        <v>169</v>
      </c>
      <c r="F30" s="60" t="s">
        <v>170</v>
      </c>
      <c r="G30" s="60" t="s">
        <v>171</v>
      </c>
      <c r="H30" s="84">
        <v>0.2</v>
      </c>
      <c r="I30" s="71"/>
      <c r="J30" s="85">
        <f>VLOOKUP(B30,'[1]MASTER PART LIST'!$B:$C,2,FALSE)</f>
        <v>94</v>
      </c>
      <c r="K30" s="62">
        <f>VLOOKUP(B30,'[1]MASTER PART LIST'!$B:$D,3,FALSE)</f>
        <v>157</v>
      </c>
      <c r="L30" s="62">
        <f t="shared" si="10"/>
        <v>187.4</v>
      </c>
      <c r="M30" s="63"/>
      <c r="N30" s="63"/>
      <c r="O30" s="64" t="s">
        <v>62</v>
      </c>
      <c r="P30" s="64"/>
      <c r="Q30" s="64" t="s">
        <v>62</v>
      </c>
      <c r="R30" s="64" t="s">
        <v>62</v>
      </c>
      <c r="S30" s="64"/>
      <c r="T30" s="63"/>
      <c r="U30" s="60"/>
      <c r="V30" s="60"/>
      <c r="W30" s="65">
        <v>30</v>
      </c>
      <c r="X30" s="66"/>
      <c r="Y30" s="67"/>
      <c r="Z30" s="67"/>
      <c r="AA30" s="67"/>
      <c r="AB30" s="67"/>
      <c r="AC30" s="67"/>
      <c r="AD30" s="67"/>
      <c r="AE30" s="67"/>
      <c r="AF30" s="67"/>
      <c r="AG30" s="64"/>
      <c r="AH30" s="64"/>
      <c r="AI30" s="64"/>
      <c r="AJ30" s="64"/>
      <c r="AK30" s="64"/>
      <c r="AL30" s="64"/>
      <c r="AM30" s="64"/>
      <c r="AN30" s="64"/>
      <c r="AO30" s="64" t="s">
        <v>62</v>
      </c>
      <c r="AP30" s="64"/>
      <c r="AQ30" s="64"/>
      <c r="AR30" s="68"/>
      <c r="AS30" s="68"/>
    </row>
    <row r="31" spans="1:46" ht="33.75" x14ac:dyDescent="0.25">
      <c r="B31" s="71" t="s">
        <v>172</v>
      </c>
      <c r="C31" s="71" t="str">
        <f t="shared" si="4"/>
        <v>08F04-30A-1F0</v>
      </c>
      <c r="D31" s="59" t="s">
        <v>173</v>
      </c>
      <c r="E31" s="59" t="s">
        <v>174</v>
      </c>
      <c r="F31" s="60" t="s">
        <v>175</v>
      </c>
      <c r="G31" s="60" t="s">
        <v>176</v>
      </c>
      <c r="H31" s="84">
        <v>0.6</v>
      </c>
      <c r="I31" s="71"/>
      <c r="J31" s="85">
        <f>VLOOKUP(B31,'[1]MASTER PART LIST'!$B:$C,2,FALSE)</f>
        <v>432</v>
      </c>
      <c r="K31" s="62">
        <f>VLOOKUP(B31,'[1]MASTER PART LIST'!$B:$D,3,FALSE)</f>
        <v>720</v>
      </c>
      <c r="L31" s="62">
        <f t="shared" si="10"/>
        <v>811.2</v>
      </c>
      <c r="M31" s="63"/>
      <c r="N31" s="63"/>
      <c r="O31" s="64" t="s">
        <v>62</v>
      </c>
      <c r="P31" s="64"/>
      <c r="Q31" s="64" t="s">
        <v>62</v>
      </c>
      <c r="R31" s="64" t="s">
        <v>62</v>
      </c>
      <c r="S31" s="64"/>
      <c r="T31" s="63"/>
      <c r="U31" s="60"/>
      <c r="V31" s="60"/>
      <c r="W31" s="65">
        <v>17</v>
      </c>
      <c r="X31" s="66"/>
      <c r="Y31" s="67"/>
      <c r="Z31" s="67"/>
      <c r="AA31" s="67"/>
      <c r="AB31" s="67"/>
      <c r="AC31" s="67"/>
      <c r="AD31" s="67"/>
      <c r="AE31" s="67"/>
      <c r="AF31" s="67"/>
      <c r="AG31" s="64"/>
      <c r="AH31" s="64"/>
      <c r="AI31" s="64"/>
      <c r="AJ31" s="64"/>
      <c r="AK31" s="64"/>
      <c r="AL31" s="64"/>
      <c r="AM31" s="64"/>
      <c r="AN31" s="64"/>
      <c r="AO31" s="64" t="s">
        <v>62</v>
      </c>
      <c r="AP31" s="64"/>
      <c r="AQ31" s="64"/>
      <c r="AR31" s="68"/>
      <c r="AS31" s="69" t="s">
        <v>177</v>
      </c>
    </row>
    <row r="32" spans="1:46" ht="33.75" x14ac:dyDescent="0.25">
      <c r="B32" s="71" t="s">
        <v>178</v>
      </c>
      <c r="C32" s="71" t="str">
        <f t="shared" si="4"/>
        <v>08P98-30A-1F0</v>
      </c>
      <c r="D32" s="59" t="s">
        <v>179</v>
      </c>
      <c r="E32" s="59" t="s">
        <v>180</v>
      </c>
      <c r="F32" s="60" t="s">
        <v>181</v>
      </c>
      <c r="G32" s="60" t="s">
        <v>182</v>
      </c>
      <c r="H32" s="84">
        <v>0.6</v>
      </c>
      <c r="I32" s="71"/>
      <c r="J32" s="85">
        <f>VLOOKUP(B32,'[1]MASTER PART LIST'!$B:$C,2,FALSE)</f>
        <v>350</v>
      </c>
      <c r="K32" s="62">
        <f>VLOOKUP(B32,'[1]MASTER PART LIST'!$B:$D,3,FALSE)</f>
        <v>583</v>
      </c>
      <c r="L32" s="62">
        <f t="shared" si="10"/>
        <v>674.2</v>
      </c>
      <c r="M32" s="63"/>
      <c r="N32" s="63"/>
      <c r="O32" s="64" t="s">
        <v>62</v>
      </c>
      <c r="P32" s="64"/>
      <c r="Q32" s="64" t="s">
        <v>62</v>
      </c>
      <c r="R32" s="64" t="s">
        <v>62</v>
      </c>
      <c r="S32" s="64"/>
      <c r="T32" s="63"/>
      <c r="U32" s="60"/>
      <c r="V32" s="60"/>
      <c r="W32" s="65">
        <v>15</v>
      </c>
      <c r="X32" s="66"/>
      <c r="Y32" s="67"/>
      <c r="Z32" s="67"/>
      <c r="AA32" s="67"/>
      <c r="AB32" s="67"/>
      <c r="AC32" s="67"/>
      <c r="AD32" s="67"/>
      <c r="AE32" s="67"/>
      <c r="AF32" s="67"/>
      <c r="AG32" s="64"/>
      <c r="AH32" s="64"/>
      <c r="AI32" s="64"/>
      <c r="AJ32" s="64"/>
      <c r="AK32" s="64"/>
      <c r="AL32" s="64"/>
      <c r="AM32" s="64"/>
      <c r="AN32" s="64"/>
      <c r="AO32" s="64" t="s">
        <v>62</v>
      </c>
      <c r="AP32" s="64"/>
      <c r="AQ32" s="64"/>
      <c r="AR32" s="68"/>
      <c r="AS32" s="69" t="s">
        <v>177</v>
      </c>
    </row>
    <row r="33" spans="1:45" ht="33.75" x14ac:dyDescent="0.25">
      <c r="B33" s="71" t="s">
        <v>183</v>
      </c>
      <c r="C33" s="71" t="str">
        <f t="shared" si="4"/>
        <v>08P99-30A-1F0</v>
      </c>
      <c r="D33" s="59" t="s">
        <v>184</v>
      </c>
      <c r="E33" s="59" t="s">
        <v>185</v>
      </c>
      <c r="F33" s="60" t="s">
        <v>186</v>
      </c>
      <c r="G33" s="60" t="s">
        <v>187</v>
      </c>
      <c r="H33" s="84">
        <v>0.6</v>
      </c>
      <c r="I33" s="71"/>
      <c r="J33" s="85">
        <f>VLOOKUP(B33,'[1]MASTER PART LIST'!$B:$C,2,FALSE)</f>
        <v>350</v>
      </c>
      <c r="K33" s="62">
        <f>VLOOKUP(B33,'[1]MASTER PART LIST'!$B:$D,3,FALSE)</f>
        <v>583</v>
      </c>
      <c r="L33" s="62">
        <f t="shared" si="10"/>
        <v>674.2</v>
      </c>
      <c r="M33" s="63"/>
      <c r="N33" s="63"/>
      <c r="O33" s="64" t="s">
        <v>62</v>
      </c>
      <c r="P33" s="64"/>
      <c r="Q33" s="64" t="s">
        <v>62</v>
      </c>
      <c r="R33" s="64" t="s">
        <v>62</v>
      </c>
      <c r="S33" s="64"/>
      <c r="T33" s="63"/>
      <c r="U33" s="60"/>
      <c r="V33" s="60"/>
      <c r="W33" s="65">
        <v>16</v>
      </c>
      <c r="X33" s="66"/>
      <c r="Y33" s="67"/>
      <c r="Z33" s="67"/>
      <c r="AA33" s="67"/>
      <c r="AB33" s="67"/>
      <c r="AC33" s="67"/>
      <c r="AD33" s="67"/>
      <c r="AE33" s="67"/>
      <c r="AF33" s="67"/>
      <c r="AG33" s="64"/>
      <c r="AH33" s="64"/>
      <c r="AI33" s="64"/>
      <c r="AJ33" s="64"/>
      <c r="AK33" s="64"/>
      <c r="AL33" s="64"/>
      <c r="AM33" s="64"/>
      <c r="AN33" s="64"/>
      <c r="AO33" s="64" t="s">
        <v>62</v>
      </c>
      <c r="AP33" s="64"/>
      <c r="AQ33" s="64"/>
      <c r="AR33" s="68"/>
      <c r="AS33" s="69" t="s">
        <v>177</v>
      </c>
    </row>
    <row r="34" spans="1:45" ht="78.75" x14ac:dyDescent="0.25">
      <c r="B34" s="71" t="s">
        <v>188</v>
      </c>
      <c r="C34" s="71" t="str">
        <f t="shared" si="4"/>
        <v>08R06-30A-110</v>
      </c>
      <c r="D34" s="59" t="s">
        <v>189</v>
      </c>
      <c r="E34" s="59" t="s">
        <v>190</v>
      </c>
      <c r="F34" s="60" t="s">
        <v>191</v>
      </c>
      <c r="G34" s="60" t="s">
        <v>192</v>
      </c>
      <c r="H34" s="84">
        <v>1.1000000000000001</v>
      </c>
      <c r="I34" s="71"/>
      <c r="J34" s="85">
        <f>VLOOKUP(B34,'[1]MASTER PART LIST'!$B:$C,2,FALSE)</f>
        <v>210</v>
      </c>
      <c r="K34" s="62">
        <f>VLOOKUP(B34,'[1]MASTER PART LIST'!$B:$D,3,FALSE)</f>
        <v>350</v>
      </c>
      <c r="L34" s="62">
        <f t="shared" si="10"/>
        <v>517.20000000000005</v>
      </c>
      <c r="M34" s="63"/>
      <c r="N34" s="63"/>
      <c r="O34" s="64" t="s">
        <v>62</v>
      </c>
      <c r="P34" s="63"/>
      <c r="Q34" s="64" t="s">
        <v>3</v>
      </c>
      <c r="R34" s="64" t="s">
        <v>3</v>
      </c>
      <c r="S34" s="64"/>
      <c r="T34" s="63"/>
      <c r="U34" s="60"/>
      <c r="V34" s="60"/>
      <c r="W34" s="65">
        <v>18</v>
      </c>
      <c r="X34" s="66"/>
      <c r="Y34" s="67"/>
      <c r="Z34" s="67"/>
      <c r="AA34" s="67"/>
      <c r="AB34" s="67"/>
      <c r="AC34" s="67"/>
      <c r="AD34" s="67"/>
      <c r="AE34" s="67"/>
      <c r="AF34" s="67"/>
      <c r="AG34" s="64"/>
      <c r="AH34" s="64"/>
      <c r="AI34" s="64"/>
      <c r="AJ34" s="64"/>
      <c r="AK34" s="64"/>
      <c r="AL34" s="64"/>
      <c r="AM34" s="64"/>
      <c r="AN34" s="64"/>
      <c r="AO34" s="64" t="s">
        <v>62</v>
      </c>
      <c r="AP34" s="64"/>
      <c r="AQ34" s="64"/>
      <c r="AR34" s="68"/>
      <c r="AS34" s="69" t="s">
        <v>193</v>
      </c>
    </row>
    <row r="35" spans="1:45" ht="33.75" x14ac:dyDescent="0.25">
      <c r="B35" s="71" t="s">
        <v>194</v>
      </c>
      <c r="C35" s="71" t="str">
        <f t="shared" si="4"/>
        <v>08R06-30A-110A</v>
      </c>
      <c r="D35" s="59" t="s">
        <v>189</v>
      </c>
      <c r="E35" s="59" t="s">
        <v>190</v>
      </c>
      <c r="F35" s="60" t="s">
        <v>195</v>
      </c>
      <c r="G35" s="60" t="s">
        <v>196</v>
      </c>
      <c r="H35" s="84">
        <v>1.1000000000000001</v>
      </c>
      <c r="I35" s="71"/>
      <c r="J35" s="85">
        <f>VLOOKUP(B35,'[1]MASTER PART LIST'!$B:$C,2,FALSE)</f>
        <v>210</v>
      </c>
      <c r="K35" s="62">
        <f>VLOOKUP(B35,'[1]MASTER PART LIST'!$B:$D,3,FALSE)</f>
        <v>350</v>
      </c>
      <c r="L35" s="62">
        <f t="shared" si="10"/>
        <v>517.20000000000005</v>
      </c>
      <c r="M35" s="63"/>
      <c r="N35" s="63"/>
      <c r="O35" s="64" t="s">
        <v>3</v>
      </c>
      <c r="P35" s="63"/>
      <c r="Q35" s="64" t="s">
        <v>3</v>
      </c>
      <c r="R35" s="64" t="s">
        <v>62</v>
      </c>
      <c r="S35" s="64"/>
      <c r="T35" s="63"/>
      <c r="U35" s="60"/>
      <c r="V35" s="60"/>
      <c r="W35" s="65">
        <v>19</v>
      </c>
      <c r="X35" s="66"/>
      <c r="Y35" s="67"/>
      <c r="Z35" s="67"/>
      <c r="AA35" s="67"/>
      <c r="AB35" s="67"/>
      <c r="AC35" s="67"/>
      <c r="AD35" s="67"/>
      <c r="AE35" s="67"/>
      <c r="AF35" s="67"/>
      <c r="AG35" s="64"/>
      <c r="AH35" s="64"/>
      <c r="AI35" s="64"/>
      <c r="AJ35" s="64"/>
      <c r="AK35" s="64"/>
      <c r="AL35" s="64"/>
      <c r="AM35" s="64"/>
      <c r="AN35" s="64"/>
      <c r="AO35" s="64" t="s">
        <v>62</v>
      </c>
      <c r="AP35" s="64"/>
      <c r="AQ35" s="64"/>
      <c r="AR35" s="68"/>
      <c r="AS35" s="69" t="s">
        <v>197</v>
      </c>
    </row>
    <row r="36" spans="1:45" ht="56.25" x14ac:dyDescent="0.25">
      <c r="B36" s="71" t="s">
        <v>198</v>
      </c>
      <c r="C36" s="71" t="str">
        <f>B36</f>
        <v>08P48-30A-100</v>
      </c>
      <c r="D36" s="59" t="s">
        <v>199</v>
      </c>
      <c r="E36" s="59" t="s">
        <v>200</v>
      </c>
      <c r="F36" s="60" t="s">
        <v>201</v>
      </c>
      <c r="G36" s="60" t="s">
        <v>202</v>
      </c>
      <c r="H36" s="84">
        <v>0.7</v>
      </c>
      <c r="I36" s="71"/>
      <c r="J36" s="85">
        <f>VLOOKUP(B36,'[1]MASTER PART LIST'!$B:$C,2,FALSE)</f>
        <v>131</v>
      </c>
      <c r="K36" s="62">
        <f>VLOOKUP(B36,'[1]MASTER PART LIST'!$B:$D,3,FALSE)</f>
        <v>218</v>
      </c>
      <c r="L36" s="62">
        <f t="shared" ref="L36" si="11">K36+(H36*VLOOKUP(prov_cd,rate_table,2,FALSE))</f>
        <v>324.39999999999998</v>
      </c>
      <c r="M36" s="64"/>
      <c r="N36" s="64"/>
      <c r="O36" s="64" t="s">
        <v>62</v>
      </c>
      <c r="P36" s="64"/>
      <c r="Q36" s="64" t="s">
        <v>62</v>
      </c>
      <c r="R36" s="64" t="s">
        <v>62</v>
      </c>
      <c r="S36" s="64"/>
      <c r="T36" s="63"/>
      <c r="U36" s="60"/>
      <c r="V36" s="60"/>
      <c r="W36" s="65">
        <v>38</v>
      </c>
      <c r="X36" s="66" t="s">
        <v>7</v>
      </c>
      <c r="Y36" s="67"/>
      <c r="Z36" s="67"/>
      <c r="AA36" s="67"/>
      <c r="AB36" s="67"/>
      <c r="AC36" s="67"/>
      <c r="AD36" s="67"/>
      <c r="AE36" s="67"/>
      <c r="AF36" s="67"/>
      <c r="AG36" s="64"/>
      <c r="AH36" s="64"/>
      <c r="AI36" s="64"/>
      <c r="AJ36" s="64"/>
      <c r="AK36" s="64"/>
      <c r="AL36" s="64"/>
      <c r="AM36" s="64" t="s">
        <v>62</v>
      </c>
      <c r="AN36" s="64"/>
      <c r="AO36" s="64"/>
      <c r="AP36" s="64"/>
      <c r="AQ36" s="64"/>
      <c r="AR36" s="68"/>
      <c r="AS36" s="68"/>
    </row>
    <row r="37" spans="1:45" ht="22.5" x14ac:dyDescent="0.25">
      <c r="B37" s="71" t="s">
        <v>203</v>
      </c>
      <c r="C37" s="71" t="str">
        <f>B37</f>
        <v>08P20-30A-100A</v>
      </c>
      <c r="D37" s="59" t="s">
        <v>204</v>
      </c>
      <c r="E37" s="59" t="s">
        <v>205</v>
      </c>
      <c r="F37" s="60" t="s">
        <v>206</v>
      </c>
      <c r="G37" s="60" t="s">
        <v>207</v>
      </c>
      <c r="H37" s="84">
        <v>0.5</v>
      </c>
      <c r="I37" s="71"/>
      <c r="J37" s="85">
        <f>VLOOKUP(B37,'[1]MASTER PART LIST'!$B:$C,2,FALSE)</f>
        <v>71</v>
      </c>
      <c r="K37" s="62">
        <f>VLOOKUP(B37,'[1]MASTER PART LIST'!$B:$D,3,FALSE)</f>
        <v>118</v>
      </c>
      <c r="L37" s="62">
        <f t="shared" si="6"/>
        <v>194</v>
      </c>
      <c r="M37" s="64"/>
      <c r="N37" s="64"/>
      <c r="O37" s="64" t="s">
        <v>62</v>
      </c>
      <c r="P37" s="64"/>
      <c r="Q37" s="64" t="s">
        <v>62</v>
      </c>
      <c r="R37" s="64" t="s">
        <v>62</v>
      </c>
      <c r="S37" s="64"/>
      <c r="T37" s="63"/>
      <c r="U37" s="60" t="s">
        <v>208</v>
      </c>
      <c r="V37" s="60" t="s">
        <v>209</v>
      </c>
      <c r="W37" s="65">
        <v>37</v>
      </c>
      <c r="X37" s="66" t="s">
        <v>7</v>
      </c>
      <c r="Y37" s="67"/>
      <c r="Z37" s="67"/>
      <c r="AA37" s="67"/>
      <c r="AB37" s="67"/>
      <c r="AC37" s="67"/>
      <c r="AD37" s="67"/>
      <c r="AE37" s="67"/>
      <c r="AF37" s="67"/>
      <c r="AG37" s="64"/>
      <c r="AH37" s="64"/>
      <c r="AI37" s="64"/>
      <c r="AJ37" s="64"/>
      <c r="AK37" s="64"/>
      <c r="AL37" s="64"/>
      <c r="AM37" s="64" t="s">
        <v>62</v>
      </c>
      <c r="AN37" s="64"/>
      <c r="AO37" s="64"/>
      <c r="AP37" s="64"/>
      <c r="AQ37" s="64"/>
      <c r="AR37" s="68"/>
      <c r="AS37" s="68" t="s">
        <v>210</v>
      </c>
    </row>
    <row r="38" spans="1:45" ht="33.75" x14ac:dyDescent="0.25">
      <c r="B38" s="71" t="s">
        <v>211</v>
      </c>
      <c r="C38" s="71" t="str">
        <f>B38</f>
        <v>08R04-TVA-101</v>
      </c>
      <c r="D38" s="59" t="s">
        <v>212</v>
      </c>
      <c r="E38" s="59" t="s">
        <v>213</v>
      </c>
      <c r="F38" s="60" t="s">
        <v>214</v>
      </c>
      <c r="G38" s="60" t="s">
        <v>215</v>
      </c>
      <c r="H38" s="84">
        <v>0.5</v>
      </c>
      <c r="I38" s="71"/>
      <c r="J38" s="85">
        <f>VLOOKUP(B38,'[1]MASTER PART LIST'!$B:$C,2,FALSE)</f>
        <v>200</v>
      </c>
      <c r="K38" s="62">
        <f>VLOOKUP(B38,'[1]MASTER PART LIST'!$B:$D,3,FALSE)</f>
        <v>333</v>
      </c>
      <c r="L38" s="62">
        <f t="shared" si="6"/>
        <v>409</v>
      </c>
      <c r="M38" s="64"/>
      <c r="N38" s="64"/>
      <c r="O38" s="64" t="s">
        <v>62</v>
      </c>
      <c r="P38" s="64"/>
      <c r="Q38" s="64" t="s">
        <v>62</v>
      </c>
      <c r="R38" s="64" t="s">
        <v>62</v>
      </c>
      <c r="S38" s="64"/>
      <c r="T38" s="63"/>
      <c r="U38" s="60"/>
      <c r="V38" s="60"/>
      <c r="W38" s="65">
        <v>21</v>
      </c>
      <c r="X38" s="66" t="s">
        <v>7</v>
      </c>
      <c r="Y38" s="67"/>
      <c r="Z38" s="67"/>
      <c r="AA38" s="67"/>
      <c r="AB38" s="67"/>
      <c r="AC38" s="67"/>
      <c r="AD38" s="67"/>
      <c r="AE38" s="67"/>
      <c r="AF38" s="67"/>
      <c r="AG38" s="64"/>
      <c r="AH38" s="64"/>
      <c r="AI38" s="64"/>
      <c r="AJ38" s="64"/>
      <c r="AK38" s="64"/>
      <c r="AL38" s="64"/>
      <c r="AM38" s="64" t="s">
        <v>62</v>
      </c>
      <c r="AN38" s="64"/>
      <c r="AO38" s="64"/>
      <c r="AP38" s="64"/>
      <c r="AQ38" s="64"/>
      <c r="AR38" s="68"/>
      <c r="AS38" s="68"/>
    </row>
    <row r="39" spans="1:45" ht="33.75" x14ac:dyDescent="0.25">
      <c r="B39" s="71" t="s">
        <v>216</v>
      </c>
      <c r="C39" s="71" t="str">
        <f>B39</f>
        <v>08R01-30A-300</v>
      </c>
      <c r="D39" s="59" t="s">
        <v>217</v>
      </c>
      <c r="E39" s="59" t="s">
        <v>218</v>
      </c>
      <c r="F39" s="60" t="s">
        <v>219</v>
      </c>
      <c r="G39" s="60" t="s">
        <v>220</v>
      </c>
      <c r="H39" s="84">
        <v>0.3</v>
      </c>
      <c r="I39" s="71"/>
      <c r="J39" s="85">
        <f>VLOOKUP(B39,'[1]MASTER PART LIST'!$B:$C,2,FALSE)</f>
        <v>200</v>
      </c>
      <c r="K39" s="62">
        <f>VLOOKUP(B39,'[1]MASTER PART LIST'!$B:$D,3,FALSE)</f>
        <v>333</v>
      </c>
      <c r="L39" s="62">
        <f t="shared" si="6"/>
        <v>378.6</v>
      </c>
      <c r="M39" s="63"/>
      <c r="N39" s="63"/>
      <c r="O39" s="64" t="s">
        <v>62</v>
      </c>
      <c r="P39" s="64"/>
      <c r="Q39" s="64" t="s">
        <v>62</v>
      </c>
      <c r="R39" s="64" t="s">
        <v>62</v>
      </c>
      <c r="S39" s="64"/>
      <c r="T39" s="63"/>
      <c r="U39" s="60"/>
      <c r="V39" s="60"/>
      <c r="W39" s="65">
        <v>22</v>
      </c>
      <c r="X39" s="66" t="s">
        <v>7</v>
      </c>
      <c r="Y39" s="67"/>
      <c r="Z39" s="67"/>
      <c r="AA39" s="67"/>
      <c r="AB39" s="67"/>
      <c r="AC39" s="67"/>
      <c r="AD39" s="67"/>
      <c r="AE39" s="67"/>
      <c r="AF39" s="67"/>
      <c r="AG39" s="64"/>
      <c r="AH39" s="64"/>
      <c r="AI39" s="64"/>
      <c r="AJ39" s="64"/>
      <c r="AK39" s="64"/>
      <c r="AL39" s="64"/>
      <c r="AM39" s="64" t="s">
        <v>62</v>
      </c>
      <c r="AN39" s="64"/>
      <c r="AO39" s="64"/>
      <c r="AP39" s="64"/>
      <c r="AQ39" s="64"/>
      <c r="AR39" s="68"/>
      <c r="AS39" s="68"/>
    </row>
    <row r="40" spans="1:45" ht="33.75" x14ac:dyDescent="0.25">
      <c r="B40" s="71" t="s">
        <v>221</v>
      </c>
      <c r="C40" s="71" t="str">
        <f>B40</f>
        <v>08P09-30A-300</v>
      </c>
      <c r="D40" s="59" t="s">
        <v>222</v>
      </c>
      <c r="E40" s="59" t="s">
        <v>223</v>
      </c>
      <c r="F40" s="60" t="s">
        <v>224</v>
      </c>
      <c r="G40" s="60" t="s">
        <v>225</v>
      </c>
      <c r="H40" s="84">
        <v>0.4</v>
      </c>
      <c r="I40" s="71"/>
      <c r="J40" s="85">
        <f>VLOOKUP(B40,'[1]MASTER PART LIST'!$B:$C,2,FALSE)</f>
        <v>50</v>
      </c>
      <c r="K40" s="62">
        <f>VLOOKUP(B40,'[1]MASTER PART LIST'!$B:$D,3,FALSE)</f>
        <v>83</v>
      </c>
      <c r="L40" s="62">
        <f t="shared" si="6"/>
        <v>143.80000000000001</v>
      </c>
      <c r="M40" s="64"/>
      <c r="N40" s="64"/>
      <c r="O40" s="64" t="s">
        <v>62</v>
      </c>
      <c r="P40" s="64"/>
      <c r="Q40" s="64" t="s">
        <v>62</v>
      </c>
      <c r="R40" s="64" t="s">
        <v>62</v>
      </c>
      <c r="S40" s="64"/>
      <c r="T40" s="63"/>
      <c r="U40" s="60"/>
      <c r="V40" s="60"/>
      <c r="W40" s="65">
        <v>44</v>
      </c>
      <c r="X40" s="66" t="s">
        <v>7</v>
      </c>
      <c r="Y40" s="67"/>
      <c r="Z40" s="67"/>
      <c r="AA40" s="67"/>
      <c r="AB40" s="67"/>
      <c r="AC40" s="67"/>
      <c r="AD40" s="67"/>
      <c r="AE40" s="67"/>
      <c r="AF40" s="67"/>
      <c r="AG40" s="64"/>
      <c r="AH40" s="64"/>
      <c r="AI40" s="64"/>
      <c r="AJ40" s="64"/>
      <c r="AK40" s="64"/>
      <c r="AL40" s="64"/>
      <c r="AM40" s="64" t="s">
        <v>62</v>
      </c>
      <c r="AN40" s="64"/>
      <c r="AO40" s="64"/>
      <c r="AP40" s="64"/>
      <c r="AQ40" s="64"/>
      <c r="AR40" s="68"/>
      <c r="AS40" s="69" t="s">
        <v>226</v>
      </c>
    </row>
    <row r="41" spans="1:45" ht="33.75" x14ac:dyDescent="0.25">
      <c r="A41" s="70" t="s">
        <v>227</v>
      </c>
      <c r="B41" s="88" t="s">
        <v>228</v>
      </c>
      <c r="C41" s="71" t="str">
        <f>B42</f>
        <v>08P20-30A-110</v>
      </c>
      <c r="D41" s="59" t="s">
        <v>229</v>
      </c>
      <c r="E41" s="59" t="s">
        <v>230</v>
      </c>
      <c r="F41" s="60" t="s">
        <v>231</v>
      </c>
      <c r="G41" s="60" t="s">
        <v>232</v>
      </c>
      <c r="H41" s="89">
        <f>H42</f>
        <v>0.4</v>
      </c>
      <c r="I41" s="71"/>
      <c r="J41" s="90">
        <f>J42</f>
        <v>176</v>
      </c>
      <c r="K41" s="91">
        <f>K42</f>
        <v>293</v>
      </c>
      <c r="L41" s="62">
        <f t="shared" si="6"/>
        <v>353.8</v>
      </c>
      <c r="M41" s="64"/>
      <c r="N41" s="64"/>
      <c r="O41" s="64" t="s">
        <v>62</v>
      </c>
      <c r="P41" s="64"/>
      <c r="Q41" s="64" t="s">
        <v>62</v>
      </c>
      <c r="R41" s="64" t="s">
        <v>62</v>
      </c>
      <c r="S41" s="64"/>
      <c r="T41" s="63"/>
      <c r="U41" s="60"/>
      <c r="V41" s="60"/>
      <c r="W41" s="65">
        <v>39</v>
      </c>
      <c r="X41" s="66"/>
      <c r="Y41" s="67"/>
      <c r="Z41" s="67"/>
      <c r="AA41" s="67"/>
      <c r="AB41" s="67"/>
      <c r="AC41" s="67"/>
      <c r="AD41" s="67"/>
      <c r="AE41" s="67"/>
      <c r="AF41" s="67"/>
      <c r="AG41" s="64"/>
      <c r="AH41" s="64"/>
      <c r="AI41" s="64"/>
      <c r="AJ41" s="64"/>
      <c r="AK41" s="64"/>
      <c r="AL41" s="64"/>
      <c r="AM41" s="64" t="s">
        <v>62</v>
      </c>
      <c r="AN41" s="64"/>
      <c r="AO41" s="64"/>
      <c r="AP41" s="64"/>
      <c r="AQ41" s="64"/>
      <c r="AR41" s="68"/>
      <c r="AS41" s="68" t="s">
        <v>233</v>
      </c>
    </row>
    <row r="42" spans="1:45" ht="15.75" hidden="1" outlineLevel="1" x14ac:dyDescent="0.25">
      <c r="B42" s="71" t="s">
        <v>234</v>
      </c>
      <c r="C42" s="84" t="s">
        <v>3</v>
      </c>
      <c r="D42" s="59" t="s">
        <v>235</v>
      </c>
      <c r="E42" s="59" t="s">
        <v>236</v>
      </c>
      <c r="F42" s="92"/>
      <c r="G42" s="92"/>
      <c r="H42" s="61">
        <v>0.4</v>
      </c>
      <c r="I42" s="93"/>
      <c r="J42" s="85">
        <f>VLOOKUP(B42,'[1]MASTER PART LIST'!$B:$C,2,FALSE)</f>
        <v>176</v>
      </c>
      <c r="K42" s="62">
        <f>VLOOKUP(B42,'[1]MASTER PART LIST'!$B:$D,3,FALSE)</f>
        <v>293</v>
      </c>
      <c r="L42" s="62">
        <f t="shared" si="6"/>
        <v>353.8</v>
      </c>
      <c r="M42" s="64"/>
      <c r="N42" s="64"/>
      <c r="O42" s="64" t="s">
        <v>62</v>
      </c>
      <c r="P42" s="64"/>
      <c r="Q42" s="64" t="s">
        <v>62</v>
      </c>
      <c r="R42" s="64" t="s">
        <v>62</v>
      </c>
      <c r="S42" s="64"/>
      <c r="T42" s="63"/>
      <c r="U42" s="60"/>
      <c r="V42" s="60"/>
      <c r="W42" s="92"/>
      <c r="X42" s="66"/>
      <c r="Y42" s="66"/>
      <c r="Z42" s="66"/>
      <c r="AA42" s="66"/>
      <c r="AB42" s="66"/>
      <c r="AC42" s="66"/>
      <c r="AD42" s="66"/>
      <c r="AE42" s="66"/>
      <c r="AF42" s="66"/>
      <c r="AG42" s="94"/>
      <c r="AH42" s="95"/>
      <c r="AI42" s="95"/>
      <c r="AJ42" s="95"/>
      <c r="AK42" s="95"/>
      <c r="AL42" s="95"/>
      <c r="AM42" s="95"/>
      <c r="AN42" s="95"/>
      <c r="AO42" s="95"/>
      <c r="AP42" s="95"/>
      <c r="AQ42" s="95"/>
      <c r="AR42" s="96"/>
      <c r="AS42" s="96"/>
    </row>
    <row r="43" spans="1:45" ht="15.75" hidden="1" outlineLevel="1" x14ac:dyDescent="0.25">
      <c r="B43" s="71" t="s">
        <v>237</v>
      </c>
      <c r="C43" s="84" t="s">
        <v>3</v>
      </c>
      <c r="D43" s="59" t="s">
        <v>238</v>
      </c>
      <c r="E43" s="71" t="s">
        <v>239</v>
      </c>
      <c r="F43" s="92"/>
      <c r="G43" s="92"/>
      <c r="H43" s="61">
        <v>0.4</v>
      </c>
      <c r="I43" s="93"/>
      <c r="J43" s="85">
        <f>VLOOKUP(B43,'[1]MASTER PART LIST'!$B:$C,2,FALSE)</f>
        <v>176</v>
      </c>
      <c r="K43" s="62">
        <f>VLOOKUP(B43,'[1]MASTER PART LIST'!$B:$D,3,FALSE)</f>
        <v>293</v>
      </c>
      <c r="L43" s="62">
        <f t="shared" si="6"/>
        <v>353.8</v>
      </c>
      <c r="M43" s="63"/>
      <c r="N43" s="63"/>
      <c r="O43" s="63" t="s">
        <v>3</v>
      </c>
      <c r="P43" s="63"/>
      <c r="Q43" s="64" t="s">
        <v>62</v>
      </c>
      <c r="R43" s="63" t="s">
        <v>3</v>
      </c>
      <c r="S43" s="63"/>
      <c r="T43" s="63"/>
      <c r="U43" s="60"/>
      <c r="V43" s="60"/>
      <c r="W43" s="92"/>
      <c r="X43" s="66"/>
      <c r="Y43" s="66"/>
      <c r="Z43" s="66"/>
      <c r="AA43" s="66"/>
      <c r="AB43" s="66"/>
      <c r="AC43" s="66"/>
      <c r="AD43" s="66"/>
      <c r="AE43" s="66"/>
      <c r="AF43" s="66"/>
      <c r="AG43" s="94"/>
      <c r="AH43" s="95"/>
      <c r="AI43" s="95"/>
      <c r="AJ43" s="95"/>
      <c r="AK43" s="95"/>
      <c r="AL43" s="95"/>
      <c r="AM43" s="95"/>
      <c r="AN43" s="95"/>
      <c r="AO43" s="95"/>
      <c r="AP43" s="95"/>
      <c r="AQ43" s="95"/>
      <c r="AR43" s="96"/>
      <c r="AS43" s="96"/>
    </row>
    <row r="44" spans="1:45" ht="15.75" hidden="1" outlineLevel="1" x14ac:dyDescent="0.25">
      <c r="B44" s="71" t="s">
        <v>240</v>
      </c>
      <c r="C44" s="84" t="s">
        <v>3</v>
      </c>
      <c r="D44" s="59" t="s">
        <v>241</v>
      </c>
      <c r="E44" s="59" t="s">
        <v>242</v>
      </c>
      <c r="F44" s="92"/>
      <c r="G44" s="92"/>
      <c r="H44" s="61">
        <v>0.4</v>
      </c>
      <c r="I44" s="93"/>
      <c r="J44" s="85">
        <f>VLOOKUP(B44,'[1]MASTER PART LIST'!$B:$C,2,FALSE)</f>
        <v>176</v>
      </c>
      <c r="K44" s="62">
        <f>VLOOKUP(B44,'[1]MASTER PART LIST'!$B:$D,3,FALSE)</f>
        <v>293</v>
      </c>
      <c r="L44" s="62">
        <f t="shared" si="6"/>
        <v>353.8</v>
      </c>
      <c r="M44" s="64"/>
      <c r="N44" s="64"/>
      <c r="O44" s="63" t="s">
        <v>3</v>
      </c>
      <c r="P44" s="63"/>
      <c r="Q44" s="63" t="s">
        <v>3</v>
      </c>
      <c r="R44" s="64" t="s">
        <v>62</v>
      </c>
      <c r="S44" s="64"/>
      <c r="T44" s="63"/>
      <c r="U44" s="60"/>
      <c r="V44" s="60"/>
      <c r="W44" s="92"/>
      <c r="X44" s="66"/>
      <c r="Y44" s="66"/>
      <c r="Z44" s="66"/>
      <c r="AA44" s="66"/>
      <c r="AB44" s="66"/>
      <c r="AC44" s="66"/>
      <c r="AD44" s="66"/>
      <c r="AE44" s="66"/>
      <c r="AF44" s="66"/>
      <c r="AG44" s="94"/>
      <c r="AH44" s="95"/>
      <c r="AI44" s="95"/>
      <c r="AJ44" s="95"/>
      <c r="AK44" s="95"/>
      <c r="AL44" s="95"/>
      <c r="AM44" s="95"/>
      <c r="AN44" s="95"/>
      <c r="AO44" s="95"/>
      <c r="AP44" s="95"/>
      <c r="AQ44" s="95"/>
      <c r="AR44" s="96"/>
      <c r="AS44" s="96"/>
    </row>
    <row r="45" spans="1:45" ht="15.75" hidden="1" outlineLevel="1" x14ac:dyDescent="0.25">
      <c r="B45" s="71" t="s">
        <v>243</v>
      </c>
      <c r="C45" s="84" t="s">
        <v>3</v>
      </c>
      <c r="D45" s="59" t="s">
        <v>244</v>
      </c>
      <c r="E45" s="71" t="s">
        <v>245</v>
      </c>
      <c r="F45" s="92"/>
      <c r="G45" s="92"/>
      <c r="H45" s="61">
        <v>0.4</v>
      </c>
      <c r="I45" s="93"/>
      <c r="J45" s="85">
        <f>VLOOKUP(B45,'[1]MASTER PART LIST'!$B:$C,2,FALSE)</f>
        <v>176</v>
      </c>
      <c r="K45" s="62">
        <f>VLOOKUP(B45,'[1]MASTER PART LIST'!$B:$D,3,FALSE)</f>
        <v>293</v>
      </c>
      <c r="L45" s="62">
        <f t="shared" si="6"/>
        <v>353.8</v>
      </c>
      <c r="M45" s="64"/>
      <c r="N45" s="64"/>
      <c r="O45" s="64" t="s">
        <v>62</v>
      </c>
      <c r="P45" s="64"/>
      <c r="Q45" s="64" t="s">
        <v>62</v>
      </c>
      <c r="R45" s="64" t="s">
        <v>62</v>
      </c>
      <c r="S45" s="64"/>
      <c r="T45" s="63"/>
      <c r="U45" s="60"/>
      <c r="V45" s="60"/>
      <c r="W45" s="92"/>
      <c r="X45" s="66"/>
      <c r="Y45" s="66"/>
      <c r="Z45" s="66"/>
      <c r="AA45" s="66"/>
      <c r="AB45" s="66"/>
      <c r="AC45" s="66"/>
      <c r="AD45" s="66"/>
      <c r="AE45" s="66"/>
      <c r="AF45" s="66"/>
      <c r="AG45" s="94"/>
      <c r="AH45" s="95"/>
      <c r="AI45" s="95"/>
      <c r="AJ45" s="95"/>
      <c r="AK45" s="95"/>
      <c r="AL45" s="95"/>
      <c r="AM45" s="95"/>
      <c r="AN45" s="95"/>
      <c r="AO45" s="95"/>
      <c r="AP45" s="95"/>
      <c r="AQ45" s="95"/>
      <c r="AR45" s="96"/>
      <c r="AS45" s="96"/>
    </row>
    <row r="46" spans="1:45" ht="15.75" hidden="1" outlineLevel="1" x14ac:dyDescent="0.25">
      <c r="B46" s="71" t="s">
        <v>246</v>
      </c>
      <c r="C46" s="84" t="s">
        <v>3</v>
      </c>
      <c r="D46" s="59" t="s">
        <v>247</v>
      </c>
      <c r="E46" s="59" t="s">
        <v>248</v>
      </c>
      <c r="F46" s="92"/>
      <c r="G46" s="92"/>
      <c r="H46" s="61">
        <v>0.4</v>
      </c>
      <c r="I46" s="93"/>
      <c r="J46" s="85">
        <f>VLOOKUP(B46,'[1]MASTER PART LIST'!$B:$C,2,FALSE)</f>
        <v>176</v>
      </c>
      <c r="K46" s="62">
        <f>VLOOKUP(B46,'[1]MASTER PART LIST'!$B:$D,3,FALSE)</f>
        <v>293</v>
      </c>
      <c r="L46" s="62">
        <f t="shared" si="6"/>
        <v>353.8</v>
      </c>
      <c r="M46" s="63"/>
      <c r="N46" s="63"/>
      <c r="O46" s="63" t="s">
        <v>3</v>
      </c>
      <c r="P46" s="63"/>
      <c r="Q46" s="64" t="s">
        <v>62</v>
      </c>
      <c r="R46" s="64" t="s">
        <v>62</v>
      </c>
      <c r="S46" s="64"/>
      <c r="T46" s="63"/>
      <c r="U46" s="60"/>
      <c r="V46" s="60"/>
      <c r="W46" s="92"/>
      <c r="X46" s="66"/>
      <c r="Y46" s="66"/>
      <c r="Z46" s="66"/>
      <c r="AA46" s="66"/>
      <c r="AB46" s="66"/>
      <c r="AC46" s="66"/>
      <c r="AD46" s="66"/>
      <c r="AE46" s="66"/>
      <c r="AF46" s="66"/>
      <c r="AG46" s="94"/>
      <c r="AH46" s="95"/>
      <c r="AI46" s="95"/>
      <c r="AJ46" s="95"/>
      <c r="AK46" s="95"/>
      <c r="AL46" s="95"/>
      <c r="AM46" s="95"/>
      <c r="AN46" s="95"/>
      <c r="AO46" s="95"/>
      <c r="AP46" s="95"/>
      <c r="AQ46" s="95"/>
      <c r="AR46" s="96"/>
      <c r="AS46" s="96"/>
    </row>
    <row r="47" spans="1:45" ht="15.75" hidden="1" outlineLevel="1" x14ac:dyDescent="0.25">
      <c r="B47" s="71" t="s">
        <v>249</v>
      </c>
      <c r="C47" s="84" t="s">
        <v>3</v>
      </c>
      <c r="D47" s="59" t="s">
        <v>250</v>
      </c>
      <c r="E47" s="59" t="s">
        <v>251</v>
      </c>
      <c r="F47" s="92"/>
      <c r="G47" s="92"/>
      <c r="H47" s="61">
        <v>0.4</v>
      </c>
      <c r="I47" s="93"/>
      <c r="J47" s="85">
        <f>VLOOKUP(B47,'[1]MASTER PART LIST'!$B:$C,2,FALSE)</f>
        <v>176</v>
      </c>
      <c r="K47" s="62">
        <f>VLOOKUP(B47,'[1]MASTER PART LIST'!$B:$D,3,FALSE)</f>
        <v>293</v>
      </c>
      <c r="L47" s="62">
        <f t="shared" si="6"/>
        <v>353.8</v>
      </c>
      <c r="M47" s="63"/>
      <c r="N47" s="63"/>
      <c r="O47" s="63" t="s">
        <v>3</v>
      </c>
      <c r="P47" s="63"/>
      <c r="Q47" s="63" t="s">
        <v>3</v>
      </c>
      <c r="R47" s="64" t="s">
        <v>62</v>
      </c>
      <c r="S47" s="64"/>
      <c r="T47" s="63"/>
      <c r="U47" s="60"/>
      <c r="V47" s="60"/>
      <c r="W47" s="92"/>
      <c r="X47" s="66"/>
      <c r="Y47" s="66"/>
      <c r="Z47" s="66"/>
      <c r="AA47" s="66"/>
      <c r="AB47" s="66"/>
      <c r="AC47" s="66"/>
      <c r="AD47" s="66"/>
      <c r="AE47" s="66"/>
      <c r="AF47" s="66"/>
      <c r="AG47" s="94"/>
      <c r="AH47" s="95"/>
      <c r="AI47" s="95"/>
      <c r="AJ47" s="95"/>
      <c r="AK47" s="95"/>
      <c r="AL47" s="95"/>
      <c r="AM47" s="95"/>
      <c r="AN47" s="95"/>
      <c r="AO47" s="95"/>
      <c r="AP47" s="95"/>
      <c r="AQ47" s="95"/>
      <c r="AR47" s="96"/>
      <c r="AS47" s="96"/>
    </row>
    <row r="48" spans="1:45" ht="15.75" hidden="1" outlineLevel="1" x14ac:dyDescent="0.25">
      <c r="B48" s="71" t="s">
        <v>252</v>
      </c>
      <c r="C48" s="84" t="s">
        <v>3</v>
      </c>
      <c r="D48" s="59" t="s">
        <v>253</v>
      </c>
      <c r="E48" s="59" t="s">
        <v>254</v>
      </c>
      <c r="F48" s="92"/>
      <c r="G48" s="92"/>
      <c r="H48" s="61">
        <v>0.4</v>
      </c>
      <c r="I48" s="93"/>
      <c r="J48" s="85">
        <f>VLOOKUP(B48,'[1]MASTER PART LIST'!$B:$C,2,FALSE)</f>
        <v>176</v>
      </c>
      <c r="K48" s="62">
        <f>VLOOKUP(B48,'[1]MASTER PART LIST'!$B:$D,3,FALSE)</f>
        <v>293</v>
      </c>
      <c r="L48" s="62">
        <f t="shared" si="6"/>
        <v>353.8</v>
      </c>
      <c r="M48" s="63"/>
      <c r="N48" s="63"/>
      <c r="O48" s="63" t="s">
        <v>3</v>
      </c>
      <c r="P48" s="63"/>
      <c r="Q48" s="64" t="s">
        <v>62</v>
      </c>
      <c r="R48" s="63" t="s">
        <v>3</v>
      </c>
      <c r="S48" s="63"/>
      <c r="T48" s="63"/>
      <c r="U48" s="60"/>
      <c r="V48" s="60"/>
      <c r="W48" s="92"/>
      <c r="X48" s="66"/>
      <c r="Y48" s="66"/>
      <c r="Z48" s="66"/>
      <c r="AA48" s="66"/>
      <c r="AB48" s="66"/>
      <c r="AC48" s="66"/>
      <c r="AD48" s="66"/>
      <c r="AE48" s="66"/>
      <c r="AF48" s="66"/>
      <c r="AG48" s="94"/>
      <c r="AH48" s="95"/>
      <c r="AI48" s="95"/>
      <c r="AJ48" s="95"/>
      <c r="AK48" s="95"/>
      <c r="AL48" s="95"/>
      <c r="AM48" s="95"/>
      <c r="AN48" s="95"/>
      <c r="AO48" s="95"/>
      <c r="AP48" s="95"/>
      <c r="AQ48" s="95"/>
      <c r="AR48" s="96"/>
      <c r="AS48" s="96"/>
    </row>
    <row r="49" spans="2:45" ht="15.75" hidden="1" outlineLevel="1" x14ac:dyDescent="0.25">
      <c r="B49" s="58" t="s">
        <v>255</v>
      </c>
      <c r="C49" s="84" t="s">
        <v>3</v>
      </c>
      <c r="D49" s="59" t="s">
        <v>256</v>
      </c>
      <c r="E49" s="59" t="s">
        <v>257</v>
      </c>
      <c r="F49" s="92"/>
      <c r="G49" s="92"/>
      <c r="H49" s="61">
        <v>0.4</v>
      </c>
      <c r="I49" s="93"/>
      <c r="J49" s="85">
        <f>VLOOKUP(B49,'[1]MASTER PART LIST'!$B:$C,2,FALSE)</f>
        <v>176</v>
      </c>
      <c r="K49" s="62">
        <f>VLOOKUP(B49,'[1]MASTER PART LIST'!$B:$D,3,FALSE)</f>
        <v>293</v>
      </c>
      <c r="L49" s="62">
        <f t="shared" si="6"/>
        <v>353.8</v>
      </c>
      <c r="M49" s="64"/>
      <c r="N49" s="64"/>
      <c r="O49" s="64" t="s">
        <v>62</v>
      </c>
      <c r="P49" s="64"/>
      <c r="Q49" s="64" t="s">
        <v>62</v>
      </c>
      <c r="R49" s="64" t="s">
        <v>62</v>
      </c>
      <c r="S49" s="64"/>
      <c r="T49" s="63"/>
      <c r="U49" s="60"/>
      <c r="V49" s="60"/>
      <c r="W49" s="92"/>
      <c r="X49" s="66"/>
      <c r="Y49" s="66"/>
      <c r="Z49" s="66"/>
      <c r="AA49" s="66"/>
      <c r="AB49" s="66"/>
      <c r="AC49" s="66"/>
      <c r="AD49" s="66"/>
      <c r="AE49" s="66"/>
      <c r="AF49" s="66"/>
      <c r="AG49" s="94"/>
      <c r="AH49" s="95"/>
      <c r="AI49" s="95"/>
      <c r="AJ49" s="95"/>
      <c r="AK49" s="95"/>
      <c r="AL49" s="95"/>
      <c r="AM49" s="95"/>
      <c r="AN49" s="95"/>
      <c r="AO49" s="95"/>
      <c r="AP49" s="95"/>
      <c r="AQ49" s="95"/>
      <c r="AR49" s="96"/>
      <c r="AS49" s="96"/>
    </row>
    <row r="50" spans="2:45" ht="45" collapsed="1" x14ac:dyDescent="0.25">
      <c r="B50" s="88" t="s">
        <v>258</v>
      </c>
      <c r="C50" s="71" t="str">
        <f>B51</f>
        <v>08P05-30A-110</v>
      </c>
      <c r="D50" s="59" t="s">
        <v>259</v>
      </c>
      <c r="E50" s="59" t="s">
        <v>260</v>
      </c>
      <c r="F50" s="60" t="s">
        <v>261</v>
      </c>
      <c r="G50" s="60" t="s">
        <v>262</v>
      </c>
      <c r="H50" s="97">
        <f>H53</f>
        <v>0.4</v>
      </c>
      <c r="I50" s="71"/>
      <c r="J50" s="90">
        <f>J53</f>
        <v>232</v>
      </c>
      <c r="K50" s="91">
        <f>K53</f>
        <v>387</v>
      </c>
      <c r="L50" s="62">
        <f t="shared" si="6"/>
        <v>447.8</v>
      </c>
      <c r="M50" s="64"/>
      <c r="N50" s="64"/>
      <c r="O50" s="64" t="s">
        <v>62</v>
      </c>
      <c r="P50" s="64"/>
      <c r="Q50" s="64" t="s">
        <v>62</v>
      </c>
      <c r="R50" s="64" t="s">
        <v>62</v>
      </c>
      <c r="S50" s="64"/>
      <c r="T50" s="63"/>
      <c r="U50" s="60"/>
      <c r="V50" s="60"/>
      <c r="W50" s="65">
        <v>23</v>
      </c>
      <c r="X50" s="66"/>
      <c r="Y50" s="67"/>
      <c r="Z50" s="67"/>
      <c r="AA50" s="67"/>
      <c r="AB50" s="67"/>
      <c r="AC50" s="67"/>
      <c r="AD50" s="67"/>
      <c r="AE50" s="67"/>
      <c r="AF50" s="67"/>
      <c r="AG50" s="64"/>
      <c r="AH50" s="64"/>
      <c r="AI50" s="64"/>
      <c r="AJ50" s="64"/>
      <c r="AK50" s="64" t="s">
        <v>62</v>
      </c>
      <c r="AL50" s="64"/>
      <c r="AM50" s="64"/>
      <c r="AN50" s="64"/>
      <c r="AO50" s="64"/>
      <c r="AP50" s="64"/>
      <c r="AQ50" s="64"/>
      <c r="AR50" s="68"/>
      <c r="AS50" s="68"/>
    </row>
    <row r="51" spans="2:45" ht="15.75" hidden="1" outlineLevel="1" x14ac:dyDescent="0.25">
      <c r="B51" s="58" t="s">
        <v>263</v>
      </c>
      <c r="C51" s="84" t="s">
        <v>3</v>
      </c>
      <c r="D51" s="59" t="s">
        <v>235</v>
      </c>
      <c r="E51" s="59" t="s">
        <v>236</v>
      </c>
      <c r="F51" s="92"/>
      <c r="G51" s="92"/>
      <c r="H51" s="84">
        <v>0.4</v>
      </c>
      <c r="I51" s="93"/>
      <c r="J51" s="85">
        <f>VLOOKUP(B51,'[1]MASTER PART LIST'!$B:$C,2,FALSE)</f>
        <v>232</v>
      </c>
      <c r="K51" s="62">
        <f>VLOOKUP(B51,'[1]MASTER PART LIST'!$B:$D,3,FALSE)</f>
        <v>387</v>
      </c>
      <c r="L51" s="62">
        <f t="shared" si="6"/>
        <v>447.8</v>
      </c>
      <c r="M51" s="64"/>
      <c r="N51" s="64"/>
      <c r="O51" s="64" t="s">
        <v>62</v>
      </c>
      <c r="P51" s="64"/>
      <c r="Q51" s="64" t="s">
        <v>62</v>
      </c>
      <c r="R51" s="64" t="s">
        <v>62</v>
      </c>
      <c r="S51" s="64"/>
      <c r="T51" s="63"/>
      <c r="U51" s="60"/>
      <c r="V51" s="60"/>
      <c r="W51" s="92"/>
      <c r="X51" s="66"/>
      <c r="Y51" s="66"/>
      <c r="Z51" s="66"/>
      <c r="AA51" s="66"/>
      <c r="AB51" s="66"/>
      <c r="AC51" s="66"/>
      <c r="AD51" s="66"/>
      <c r="AE51" s="66"/>
      <c r="AF51" s="66"/>
      <c r="AG51" s="92"/>
      <c r="AH51" s="94"/>
      <c r="AI51" s="94"/>
      <c r="AJ51" s="94"/>
      <c r="AK51" s="94"/>
      <c r="AL51" s="94"/>
      <c r="AM51" s="94"/>
      <c r="AN51" s="94"/>
      <c r="AO51" s="94"/>
      <c r="AP51" s="94"/>
      <c r="AQ51" s="94"/>
      <c r="AR51" s="83"/>
      <c r="AS51" s="83"/>
    </row>
    <row r="52" spans="2:45" ht="15.75" hidden="1" outlineLevel="1" x14ac:dyDescent="0.25">
      <c r="B52" s="58" t="s">
        <v>264</v>
      </c>
      <c r="C52" s="84" t="s">
        <v>3</v>
      </c>
      <c r="D52" s="59" t="s">
        <v>238</v>
      </c>
      <c r="E52" s="71" t="s">
        <v>239</v>
      </c>
      <c r="F52" s="92"/>
      <c r="G52" s="92"/>
      <c r="H52" s="84">
        <v>0.4</v>
      </c>
      <c r="I52" s="93"/>
      <c r="J52" s="85">
        <f>VLOOKUP(B52,'[1]MASTER PART LIST'!$B:$C,2,FALSE)</f>
        <v>232</v>
      </c>
      <c r="K52" s="62">
        <f>VLOOKUP(B52,'[1]MASTER PART LIST'!$B:$D,3,FALSE)</f>
        <v>387</v>
      </c>
      <c r="L52" s="62">
        <f t="shared" si="6"/>
        <v>447.8</v>
      </c>
      <c r="M52" s="63"/>
      <c r="N52" s="63"/>
      <c r="O52" s="63" t="s">
        <v>3</v>
      </c>
      <c r="P52" s="63"/>
      <c r="Q52" s="64" t="s">
        <v>62</v>
      </c>
      <c r="R52" s="63" t="s">
        <v>3</v>
      </c>
      <c r="S52" s="63"/>
      <c r="T52" s="63"/>
      <c r="U52" s="60"/>
      <c r="V52" s="60"/>
      <c r="W52" s="92"/>
      <c r="X52" s="66"/>
      <c r="Y52" s="66"/>
      <c r="Z52" s="66"/>
      <c r="AA52" s="66"/>
      <c r="AB52" s="66"/>
      <c r="AC52" s="66"/>
      <c r="AD52" s="66"/>
      <c r="AE52" s="66"/>
      <c r="AF52" s="66"/>
      <c r="AG52" s="92"/>
      <c r="AH52" s="94"/>
      <c r="AI52" s="94"/>
      <c r="AJ52" s="94"/>
      <c r="AK52" s="94"/>
      <c r="AL52" s="94"/>
      <c r="AM52" s="94"/>
      <c r="AN52" s="94"/>
      <c r="AO52" s="94"/>
      <c r="AP52" s="94"/>
      <c r="AQ52" s="94"/>
      <c r="AR52" s="83"/>
      <c r="AS52" s="83"/>
    </row>
    <row r="53" spans="2:45" ht="15.75" hidden="1" outlineLevel="1" x14ac:dyDescent="0.25">
      <c r="B53" s="58" t="s">
        <v>265</v>
      </c>
      <c r="C53" s="84" t="s">
        <v>3</v>
      </c>
      <c r="D53" s="59" t="s">
        <v>241</v>
      </c>
      <c r="E53" s="59" t="s">
        <v>242</v>
      </c>
      <c r="F53" s="92"/>
      <c r="G53" s="92"/>
      <c r="H53" s="84">
        <v>0.4</v>
      </c>
      <c r="I53" s="93"/>
      <c r="J53" s="85">
        <f>VLOOKUP(B53,'[1]MASTER PART LIST'!$B:$C,2,FALSE)</f>
        <v>232</v>
      </c>
      <c r="K53" s="62">
        <f>VLOOKUP(B53,'[1]MASTER PART LIST'!$B:$D,3,FALSE)</f>
        <v>387</v>
      </c>
      <c r="L53" s="62">
        <f t="shared" si="6"/>
        <v>447.8</v>
      </c>
      <c r="M53" s="64"/>
      <c r="N53" s="64"/>
      <c r="O53" s="63" t="s">
        <v>3</v>
      </c>
      <c r="P53" s="63"/>
      <c r="Q53" s="63" t="s">
        <v>3</v>
      </c>
      <c r="R53" s="64" t="s">
        <v>62</v>
      </c>
      <c r="S53" s="64"/>
      <c r="T53" s="63"/>
      <c r="U53" s="60"/>
      <c r="V53" s="60"/>
      <c r="W53" s="92"/>
      <c r="X53" s="66"/>
      <c r="Y53" s="66"/>
      <c r="Z53" s="66"/>
      <c r="AA53" s="66"/>
      <c r="AB53" s="66"/>
      <c r="AC53" s="66"/>
      <c r="AD53" s="66"/>
      <c r="AE53" s="66"/>
      <c r="AF53" s="66"/>
      <c r="AG53" s="92"/>
      <c r="AH53" s="94"/>
      <c r="AI53" s="94"/>
      <c r="AJ53" s="94"/>
      <c r="AK53" s="94"/>
      <c r="AL53" s="94"/>
      <c r="AM53" s="94"/>
      <c r="AN53" s="94"/>
      <c r="AO53" s="94"/>
      <c r="AP53" s="94"/>
      <c r="AQ53" s="94"/>
      <c r="AR53" s="83"/>
      <c r="AS53" s="83"/>
    </row>
    <row r="54" spans="2:45" ht="15.75" hidden="1" outlineLevel="1" x14ac:dyDescent="0.25">
      <c r="B54" s="58" t="s">
        <v>266</v>
      </c>
      <c r="C54" s="84" t="s">
        <v>3</v>
      </c>
      <c r="D54" s="59" t="s">
        <v>244</v>
      </c>
      <c r="E54" s="71" t="s">
        <v>245</v>
      </c>
      <c r="F54" s="92"/>
      <c r="G54" s="92"/>
      <c r="H54" s="84">
        <v>0.4</v>
      </c>
      <c r="I54" s="93"/>
      <c r="J54" s="85">
        <f>VLOOKUP(B54,'[1]MASTER PART LIST'!$B:$C,2,FALSE)</f>
        <v>232</v>
      </c>
      <c r="K54" s="62">
        <f>VLOOKUP(B54,'[1]MASTER PART LIST'!$B:$D,3,FALSE)</f>
        <v>387</v>
      </c>
      <c r="L54" s="62">
        <f t="shared" si="6"/>
        <v>447.8</v>
      </c>
      <c r="M54" s="64"/>
      <c r="N54" s="64"/>
      <c r="O54" s="64" t="s">
        <v>62</v>
      </c>
      <c r="P54" s="64"/>
      <c r="Q54" s="64" t="s">
        <v>62</v>
      </c>
      <c r="R54" s="64" t="s">
        <v>62</v>
      </c>
      <c r="S54" s="64"/>
      <c r="T54" s="63"/>
      <c r="U54" s="60"/>
      <c r="V54" s="60"/>
      <c r="W54" s="92"/>
      <c r="X54" s="66"/>
      <c r="Y54" s="66"/>
      <c r="Z54" s="66"/>
      <c r="AA54" s="66"/>
      <c r="AB54" s="66"/>
      <c r="AC54" s="66"/>
      <c r="AD54" s="66"/>
      <c r="AE54" s="66"/>
      <c r="AF54" s="66"/>
      <c r="AG54" s="92"/>
      <c r="AH54" s="94"/>
      <c r="AI54" s="94"/>
      <c r="AJ54" s="94"/>
      <c r="AK54" s="94"/>
      <c r="AL54" s="94"/>
      <c r="AM54" s="94"/>
      <c r="AN54" s="94"/>
      <c r="AO54" s="94"/>
      <c r="AP54" s="94"/>
      <c r="AQ54" s="94"/>
      <c r="AR54" s="83"/>
      <c r="AS54" s="83"/>
    </row>
    <row r="55" spans="2:45" ht="15.75" hidden="1" outlineLevel="1" x14ac:dyDescent="0.25">
      <c r="B55" s="58" t="s">
        <v>267</v>
      </c>
      <c r="C55" s="84" t="s">
        <v>3</v>
      </c>
      <c r="D55" s="59" t="s">
        <v>247</v>
      </c>
      <c r="E55" s="59" t="s">
        <v>248</v>
      </c>
      <c r="F55" s="92"/>
      <c r="G55" s="92"/>
      <c r="H55" s="84">
        <v>0.4</v>
      </c>
      <c r="I55" s="93"/>
      <c r="J55" s="85">
        <f>VLOOKUP(B55,'[1]MASTER PART LIST'!$B:$C,2,FALSE)</f>
        <v>232</v>
      </c>
      <c r="K55" s="62">
        <f>VLOOKUP(B55,'[1]MASTER PART LIST'!$B:$D,3,FALSE)</f>
        <v>387</v>
      </c>
      <c r="L55" s="62">
        <f t="shared" si="6"/>
        <v>447.8</v>
      </c>
      <c r="M55" s="63"/>
      <c r="N55" s="63"/>
      <c r="O55" s="63" t="s">
        <v>3</v>
      </c>
      <c r="P55" s="63"/>
      <c r="Q55" s="64" t="s">
        <v>62</v>
      </c>
      <c r="R55" s="64" t="s">
        <v>62</v>
      </c>
      <c r="S55" s="64"/>
      <c r="T55" s="63"/>
      <c r="U55" s="60"/>
      <c r="V55" s="60"/>
      <c r="W55" s="92"/>
      <c r="X55" s="66"/>
      <c r="Y55" s="66"/>
      <c r="Z55" s="66"/>
      <c r="AA55" s="66"/>
      <c r="AB55" s="66"/>
      <c r="AC55" s="66"/>
      <c r="AD55" s="66"/>
      <c r="AE55" s="66"/>
      <c r="AF55" s="66"/>
      <c r="AG55" s="92"/>
      <c r="AH55" s="94"/>
      <c r="AI55" s="94"/>
      <c r="AJ55" s="94"/>
      <c r="AK55" s="94"/>
      <c r="AL55" s="94"/>
      <c r="AM55" s="94"/>
      <c r="AN55" s="94"/>
      <c r="AO55" s="94"/>
      <c r="AP55" s="94"/>
      <c r="AQ55" s="94"/>
      <c r="AR55" s="83"/>
      <c r="AS55" s="83"/>
    </row>
    <row r="56" spans="2:45" ht="15.75" hidden="1" outlineLevel="1" x14ac:dyDescent="0.25">
      <c r="B56" s="58" t="s">
        <v>268</v>
      </c>
      <c r="C56" s="84" t="s">
        <v>3</v>
      </c>
      <c r="D56" s="59" t="s">
        <v>250</v>
      </c>
      <c r="E56" s="59" t="s">
        <v>251</v>
      </c>
      <c r="F56" s="92"/>
      <c r="G56" s="92"/>
      <c r="H56" s="84">
        <v>0.4</v>
      </c>
      <c r="I56" s="93"/>
      <c r="J56" s="85">
        <f>VLOOKUP(B56,'[1]MASTER PART LIST'!$B:$C,2,FALSE)</f>
        <v>232</v>
      </c>
      <c r="K56" s="62">
        <f>VLOOKUP(B56,'[1]MASTER PART LIST'!$B:$D,3,FALSE)</f>
        <v>387</v>
      </c>
      <c r="L56" s="62">
        <f t="shared" si="6"/>
        <v>447.8</v>
      </c>
      <c r="M56" s="63"/>
      <c r="N56" s="63"/>
      <c r="O56" s="63" t="s">
        <v>3</v>
      </c>
      <c r="P56" s="63"/>
      <c r="Q56" s="63" t="s">
        <v>3</v>
      </c>
      <c r="R56" s="64" t="s">
        <v>62</v>
      </c>
      <c r="S56" s="64"/>
      <c r="T56" s="63"/>
      <c r="U56" s="60"/>
      <c r="V56" s="60"/>
      <c r="W56" s="92"/>
      <c r="X56" s="66"/>
      <c r="Y56" s="66"/>
      <c r="Z56" s="66"/>
      <c r="AA56" s="66"/>
      <c r="AB56" s="66"/>
      <c r="AC56" s="66"/>
      <c r="AD56" s="66"/>
      <c r="AE56" s="66"/>
      <c r="AF56" s="66"/>
      <c r="AG56" s="92"/>
      <c r="AH56" s="94"/>
      <c r="AI56" s="94"/>
      <c r="AJ56" s="94"/>
      <c r="AK56" s="94"/>
      <c r="AL56" s="94"/>
      <c r="AM56" s="94"/>
      <c r="AN56" s="94"/>
      <c r="AO56" s="94"/>
      <c r="AP56" s="94"/>
      <c r="AQ56" s="94"/>
      <c r="AR56" s="83"/>
      <c r="AS56" s="83"/>
    </row>
    <row r="57" spans="2:45" ht="15.75" hidden="1" outlineLevel="1" x14ac:dyDescent="0.25">
      <c r="B57" s="71" t="s">
        <v>269</v>
      </c>
      <c r="C57" s="84" t="s">
        <v>3</v>
      </c>
      <c r="D57" s="59" t="s">
        <v>253</v>
      </c>
      <c r="E57" s="59" t="s">
        <v>254</v>
      </c>
      <c r="F57" s="92"/>
      <c r="G57" s="92"/>
      <c r="H57" s="84">
        <v>0.4</v>
      </c>
      <c r="I57" s="93"/>
      <c r="J57" s="85">
        <f>VLOOKUP(B57,'[1]MASTER PART LIST'!$B:$C,2,FALSE)</f>
        <v>232</v>
      </c>
      <c r="K57" s="62">
        <f>VLOOKUP(B57,'[1]MASTER PART LIST'!$B:$D,3,FALSE)</f>
        <v>387</v>
      </c>
      <c r="L57" s="62">
        <f t="shared" ref="L57" si="12">K57+(H57*VLOOKUP(prov_cd,rate_table,2,FALSE))</f>
        <v>447.8</v>
      </c>
      <c r="M57" s="63"/>
      <c r="N57" s="63"/>
      <c r="O57" s="63" t="s">
        <v>3</v>
      </c>
      <c r="P57" s="63"/>
      <c r="Q57" s="64" t="s">
        <v>62</v>
      </c>
      <c r="R57" s="63" t="s">
        <v>3</v>
      </c>
      <c r="S57" s="63"/>
      <c r="T57" s="63"/>
      <c r="U57" s="60"/>
      <c r="V57" s="60"/>
      <c r="W57" s="92"/>
      <c r="X57" s="66"/>
      <c r="Y57" s="66"/>
      <c r="Z57" s="66"/>
      <c r="AA57" s="66"/>
      <c r="AB57" s="66"/>
      <c r="AC57" s="66"/>
      <c r="AD57" s="66"/>
      <c r="AE57" s="66"/>
      <c r="AF57" s="66"/>
      <c r="AG57" s="92"/>
      <c r="AH57" s="94"/>
      <c r="AI57" s="94"/>
      <c r="AJ57" s="94"/>
      <c r="AK57" s="94"/>
      <c r="AL57" s="94"/>
      <c r="AM57" s="94"/>
      <c r="AN57" s="94"/>
      <c r="AO57" s="94"/>
      <c r="AP57" s="94"/>
      <c r="AQ57" s="94"/>
      <c r="AR57" s="83"/>
      <c r="AS57" s="83"/>
    </row>
    <row r="58" spans="2:45" ht="15.75" hidden="1" outlineLevel="1" x14ac:dyDescent="0.25">
      <c r="B58" s="58" t="s">
        <v>270</v>
      </c>
      <c r="C58" s="84" t="s">
        <v>3</v>
      </c>
      <c r="D58" s="59" t="s">
        <v>256</v>
      </c>
      <c r="E58" s="59" t="s">
        <v>257</v>
      </c>
      <c r="F58" s="92"/>
      <c r="G58" s="92"/>
      <c r="H58" s="84">
        <v>0.4</v>
      </c>
      <c r="I58" s="93"/>
      <c r="J58" s="85">
        <f>VLOOKUP(B58,'[1]MASTER PART LIST'!$B:$C,2,FALSE)</f>
        <v>232</v>
      </c>
      <c r="K58" s="62">
        <f>VLOOKUP(B58,'[1]MASTER PART LIST'!$B:$D,3,FALSE)</f>
        <v>387</v>
      </c>
      <c r="L58" s="62">
        <f t="shared" si="6"/>
        <v>447.8</v>
      </c>
      <c r="M58" s="64"/>
      <c r="N58" s="64"/>
      <c r="O58" s="64" t="s">
        <v>62</v>
      </c>
      <c r="P58" s="64"/>
      <c r="Q58" s="64" t="s">
        <v>62</v>
      </c>
      <c r="R58" s="64" t="s">
        <v>62</v>
      </c>
      <c r="S58" s="64"/>
      <c r="T58" s="63"/>
      <c r="U58" s="60"/>
      <c r="V58" s="60"/>
      <c r="W58" s="92"/>
      <c r="X58" s="66"/>
      <c r="Y58" s="66"/>
      <c r="Z58" s="66"/>
      <c r="AA58" s="66"/>
      <c r="AB58" s="66"/>
      <c r="AC58" s="66"/>
      <c r="AD58" s="66"/>
      <c r="AE58" s="66"/>
      <c r="AF58" s="66"/>
      <c r="AG58" s="92"/>
      <c r="AH58" s="94"/>
      <c r="AI58" s="94"/>
      <c r="AJ58" s="94"/>
      <c r="AK58" s="94"/>
      <c r="AL58" s="94"/>
      <c r="AM58" s="94"/>
      <c r="AN58" s="94"/>
      <c r="AO58" s="94"/>
      <c r="AP58" s="94"/>
      <c r="AQ58" s="94"/>
      <c r="AR58" s="83"/>
      <c r="AS58" s="83"/>
    </row>
    <row r="59" spans="2:45" ht="22.5" collapsed="1" x14ac:dyDescent="0.25">
      <c r="B59" s="88" t="s">
        <v>271</v>
      </c>
      <c r="C59" s="71" t="str">
        <f>B60</f>
        <v>08F10-30A-110</v>
      </c>
      <c r="D59" s="59" t="s">
        <v>272</v>
      </c>
      <c r="E59" s="59" t="s">
        <v>273</v>
      </c>
      <c r="F59" s="60" t="s">
        <v>274</v>
      </c>
      <c r="G59" s="60" t="s">
        <v>275</v>
      </c>
      <c r="H59" s="89">
        <f>H60</f>
        <v>0.6</v>
      </c>
      <c r="I59" s="71"/>
      <c r="J59" s="90">
        <f>J60</f>
        <v>386</v>
      </c>
      <c r="K59" s="91">
        <f>K60</f>
        <v>643</v>
      </c>
      <c r="L59" s="62">
        <f t="shared" ref="L59:L66" si="13">K59+(H59*VLOOKUP(prov_cd,rate_table,2,FALSE))</f>
        <v>734.2</v>
      </c>
      <c r="M59" s="64"/>
      <c r="N59" s="64"/>
      <c r="O59" s="64" t="s">
        <v>62</v>
      </c>
      <c r="P59" s="64"/>
      <c r="Q59" s="64" t="s">
        <v>4</v>
      </c>
      <c r="R59" s="64" t="s">
        <v>62</v>
      </c>
      <c r="S59" s="64"/>
      <c r="T59" s="63"/>
      <c r="U59" s="60"/>
      <c r="V59" s="60"/>
      <c r="W59" s="65">
        <v>20</v>
      </c>
      <c r="X59" s="66"/>
      <c r="Y59" s="67"/>
      <c r="Z59" s="67"/>
      <c r="AA59" s="67"/>
      <c r="AB59" s="67"/>
      <c r="AC59" s="67"/>
      <c r="AD59" s="67"/>
      <c r="AE59" s="67"/>
      <c r="AF59" s="67"/>
      <c r="AG59" s="64"/>
      <c r="AH59" s="64"/>
      <c r="AI59" s="64"/>
      <c r="AJ59" s="64"/>
      <c r="AK59" s="64"/>
      <c r="AL59" s="64"/>
      <c r="AM59" s="64"/>
      <c r="AN59" s="64"/>
      <c r="AO59" s="64" t="s">
        <v>62</v>
      </c>
      <c r="AP59" s="64"/>
      <c r="AQ59" s="64"/>
      <c r="AR59" s="68"/>
      <c r="AS59" s="69" t="s">
        <v>276</v>
      </c>
    </row>
    <row r="60" spans="2:45" ht="15.75" hidden="1" outlineLevel="1" x14ac:dyDescent="0.25">
      <c r="B60" s="71" t="s">
        <v>277</v>
      </c>
      <c r="C60" s="84" t="s">
        <v>3</v>
      </c>
      <c r="D60" s="59" t="s">
        <v>235</v>
      </c>
      <c r="E60" s="59" t="s">
        <v>236</v>
      </c>
      <c r="F60" s="77"/>
      <c r="G60" s="77"/>
      <c r="H60" s="61">
        <v>0.6</v>
      </c>
      <c r="I60" s="71"/>
      <c r="J60" s="85">
        <f>VLOOKUP(B60,'[1]MASTER PART LIST'!$B:$C,2,FALSE)</f>
        <v>386</v>
      </c>
      <c r="K60" s="62">
        <f>VLOOKUP(B60,'[1]MASTER PART LIST'!$B:$D,3,FALSE)</f>
        <v>643</v>
      </c>
      <c r="L60" s="62">
        <f t="shared" si="13"/>
        <v>734.2</v>
      </c>
      <c r="M60" s="64"/>
      <c r="N60" s="64"/>
      <c r="O60" s="64" t="s">
        <v>62</v>
      </c>
      <c r="P60" s="64"/>
      <c r="Q60" s="64" t="s">
        <v>4</v>
      </c>
      <c r="R60" s="64" t="s">
        <v>62</v>
      </c>
      <c r="S60" s="64"/>
      <c r="T60" s="63"/>
      <c r="U60" s="60"/>
      <c r="V60" s="60"/>
      <c r="W60" s="82"/>
      <c r="X60" s="66"/>
      <c r="Y60" s="67"/>
      <c r="Z60" s="67"/>
      <c r="AA60" s="67"/>
      <c r="AB60" s="67"/>
      <c r="AC60" s="67"/>
      <c r="AD60" s="67"/>
      <c r="AE60" s="67"/>
      <c r="AF60" s="67"/>
      <c r="AG60" s="64"/>
      <c r="AH60" s="64"/>
      <c r="AI60" s="64"/>
      <c r="AJ60" s="64"/>
      <c r="AK60" s="64"/>
      <c r="AL60" s="64"/>
      <c r="AM60" s="64"/>
      <c r="AN60" s="64"/>
      <c r="AO60" s="64"/>
      <c r="AP60" s="64"/>
      <c r="AQ60" s="64"/>
      <c r="AR60" s="68"/>
      <c r="AS60" s="68"/>
    </row>
    <row r="61" spans="2:45" ht="15.75" hidden="1" outlineLevel="1" x14ac:dyDescent="0.25">
      <c r="B61" s="71" t="s">
        <v>278</v>
      </c>
      <c r="C61" s="84" t="s">
        <v>3</v>
      </c>
      <c r="D61" s="59" t="s">
        <v>238</v>
      </c>
      <c r="E61" s="71" t="s">
        <v>239</v>
      </c>
      <c r="F61" s="77"/>
      <c r="G61" s="77"/>
      <c r="H61" s="61">
        <v>0.6</v>
      </c>
      <c r="I61" s="71"/>
      <c r="J61" s="85">
        <f>VLOOKUP(B61,'[1]MASTER PART LIST'!$B:$C,2,FALSE)</f>
        <v>386</v>
      </c>
      <c r="K61" s="62">
        <f>VLOOKUP(B61,'[1]MASTER PART LIST'!$B:$D,3,FALSE)</f>
        <v>643</v>
      </c>
      <c r="L61" s="62">
        <f t="shared" si="13"/>
        <v>734.2</v>
      </c>
      <c r="M61" s="64"/>
      <c r="N61" s="64"/>
      <c r="O61" s="63" t="s">
        <v>3</v>
      </c>
      <c r="P61" s="63"/>
      <c r="Q61" s="64" t="s">
        <v>4</v>
      </c>
      <c r="R61" s="63" t="s">
        <v>3</v>
      </c>
      <c r="S61" s="63"/>
      <c r="T61" s="63"/>
      <c r="U61" s="60"/>
      <c r="V61" s="60"/>
      <c r="W61" s="82"/>
      <c r="X61" s="66"/>
      <c r="Y61" s="67"/>
      <c r="Z61" s="67"/>
      <c r="AA61" s="67"/>
      <c r="AB61" s="67"/>
      <c r="AC61" s="67"/>
      <c r="AD61" s="67"/>
      <c r="AE61" s="67"/>
      <c r="AF61" s="67"/>
      <c r="AG61" s="64"/>
      <c r="AH61" s="64"/>
      <c r="AI61" s="64"/>
      <c r="AJ61" s="64"/>
      <c r="AK61" s="64"/>
      <c r="AL61" s="64"/>
      <c r="AM61" s="64"/>
      <c r="AN61" s="64"/>
      <c r="AO61" s="64"/>
      <c r="AP61" s="64"/>
      <c r="AQ61" s="64"/>
      <c r="AR61" s="68"/>
      <c r="AS61" s="68"/>
    </row>
    <row r="62" spans="2:45" ht="15.75" hidden="1" outlineLevel="1" x14ac:dyDescent="0.25">
      <c r="B62" s="71" t="s">
        <v>279</v>
      </c>
      <c r="C62" s="84" t="s">
        <v>3</v>
      </c>
      <c r="D62" s="59" t="s">
        <v>241</v>
      </c>
      <c r="E62" s="59" t="s">
        <v>242</v>
      </c>
      <c r="F62" s="77"/>
      <c r="G62" s="77"/>
      <c r="H62" s="61">
        <v>0.6</v>
      </c>
      <c r="I62" s="71"/>
      <c r="J62" s="85">
        <f>VLOOKUP(B62,'[1]MASTER PART LIST'!$B:$C,2,FALSE)</f>
        <v>386</v>
      </c>
      <c r="K62" s="62">
        <f>VLOOKUP(B62,'[1]MASTER PART LIST'!$B:$D,3,FALSE)</f>
        <v>643</v>
      </c>
      <c r="L62" s="62">
        <f t="shared" si="13"/>
        <v>734.2</v>
      </c>
      <c r="M62" s="64"/>
      <c r="N62" s="64"/>
      <c r="O62" s="63" t="s">
        <v>3</v>
      </c>
      <c r="P62" s="63"/>
      <c r="Q62" s="63" t="s">
        <v>4</v>
      </c>
      <c r="R62" s="64" t="s">
        <v>62</v>
      </c>
      <c r="S62" s="64"/>
      <c r="T62" s="63"/>
      <c r="U62" s="60"/>
      <c r="V62" s="60"/>
      <c r="W62" s="82"/>
      <c r="X62" s="66"/>
      <c r="Y62" s="67"/>
      <c r="Z62" s="67"/>
      <c r="AA62" s="67"/>
      <c r="AB62" s="67"/>
      <c r="AC62" s="67"/>
      <c r="AD62" s="67"/>
      <c r="AE62" s="67"/>
      <c r="AF62" s="67"/>
      <c r="AG62" s="64"/>
      <c r="AH62" s="64"/>
      <c r="AI62" s="64"/>
      <c r="AJ62" s="64"/>
      <c r="AK62" s="64"/>
      <c r="AL62" s="64"/>
      <c r="AM62" s="64"/>
      <c r="AN62" s="64"/>
      <c r="AO62" s="64"/>
      <c r="AP62" s="64"/>
      <c r="AQ62" s="64"/>
      <c r="AR62" s="68"/>
      <c r="AS62" s="68"/>
    </row>
    <row r="63" spans="2:45" ht="15.75" hidden="1" outlineLevel="1" x14ac:dyDescent="0.25">
      <c r="B63" s="71" t="s">
        <v>280</v>
      </c>
      <c r="C63" s="84" t="s">
        <v>3</v>
      </c>
      <c r="D63" s="59" t="s">
        <v>244</v>
      </c>
      <c r="E63" s="71" t="s">
        <v>245</v>
      </c>
      <c r="F63" s="77"/>
      <c r="G63" s="77"/>
      <c r="H63" s="61">
        <v>0.6</v>
      </c>
      <c r="I63" s="71"/>
      <c r="J63" s="85">
        <f>VLOOKUP(B63,'[1]MASTER PART LIST'!$B:$C,2,FALSE)</f>
        <v>386</v>
      </c>
      <c r="K63" s="62">
        <f>VLOOKUP(B63,'[1]MASTER PART LIST'!$B:$D,3,FALSE)</f>
        <v>643</v>
      </c>
      <c r="L63" s="62">
        <f t="shared" si="13"/>
        <v>734.2</v>
      </c>
      <c r="M63" s="64"/>
      <c r="N63" s="64"/>
      <c r="O63" s="64" t="s">
        <v>62</v>
      </c>
      <c r="P63" s="64"/>
      <c r="Q63" s="64" t="s">
        <v>4</v>
      </c>
      <c r="R63" s="64" t="s">
        <v>62</v>
      </c>
      <c r="S63" s="64"/>
      <c r="T63" s="63"/>
      <c r="U63" s="60"/>
      <c r="V63" s="60"/>
      <c r="W63" s="82"/>
      <c r="X63" s="66"/>
      <c r="Y63" s="67"/>
      <c r="Z63" s="67"/>
      <c r="AA63" s="67"/>
      <c r="AB63" s="67"/>
      <c r="AC63" s="67"/>
      <c r="AD63" s="67"/>
      <c r="AE63" s="67"/>
      <c r="AF63" s="67"/>
      <c r="AG63" s="64"/>
      <c r="AH63" s="64"/>
      <c r="AI63" s="64"/>
      <c r="AJ63" s="64"/>
      <c r="AK63" s="64"/>
      <c r="AL63" s="64"/>
      <c r="AM63" s="64"/>
      <c r="AN63" s="64"/>
      <c r="AO63" s="64"/>
      <c r="AP63" s="64"/>
      <c r="AQ63" s="64"/>
      <c r="AR63" s="68"/>
      <c r="AS63" s="68"/>
    </row>
    <row r="64" spans="2:45" ht="15.75" hidden="1" outlineLevel="1" x14ac:dyDescent="0.25">
      <c r="B64" s="71" t="s">
        <v>281</v>
      </c>
      <c r="C64" s="84" t="s">
        <v>3</v>
      </c>
      <c r="D64" s="59" t="s">
        <v>247</v>
      </c>
      <c r="E64" s="59" t="s">
        <v>248</v>
      </c>
      <c r="F64" s="77"/>
      <c r="G64" s="77"/>
      <c r="H64" s="61">
        <v>0.6</v>
      </c>
      <c r="I64" s="71"/>
      <c r="J64" s="85">
        <f>VLOOKUP(B64,'[1]MASTER PART LIST'!$B:$C,2,FALSE)</f>
        <v>386</v>
      </c>
      <c r="K64" s="62">
        <f>VLOOKUP(B64,'[1]MASTER PART LIST'!$B:$D,3,FALSE)</f>
        <v>643</v>
      </c>
      <c r="L64" s="62">
        <f t="shared" si="13"/>
        <v>734.2</v>
      </c>
      <c r="M64" s="64"/>
      <c r="N64" s="64"/>
      <c r="O64" s="63" t="s">
        <v>3</v>
      </c>
      <c r="P64" s="63"/>
      <c r="Q64" s="64" t="s">
        <v>4</v>
      </c>
      <c r="R64" s="64" t="s">
        <v>62</v>
      </c>
      <c r="S64" s="64"/>
      <c r="T64" s="63"/>
      <c r="U64" s="60"/>
      <c r="V64" s="60"/>
      <c r="W64" s="82"/>
      <c r="X64" s="66"/>
      <c r="Y64" s="67"/>
      <c r="Z64" s="67"/>
      <c r="AA64" s="67"/>
      <c r="AB64" s="67"/>
      <c r="AC64" s="67"/>
      <c r="AD64" s="67"/>
      <c r="AE64" s="67"/>
      <c r="AF64" s="67"/>
      <c r="AG64" s="64"/>
      <c r="AH64" s="64"/>
      <c r="AI64" s="64"/>
      <c r="AJ64" s="64"/>
      <c r="AK64" s="64"/>
      <c r="AL64" s="64"/>
      <c r="AM64" s="64"/>
      <c r="AN64" s="64"/>
      <c r="AO64" s="64"/>
      <c r="AP64" s="64"/>
      <c r="AQ64" s="64"/>
      <c r="AR64" s="68"/>
      <c r="AS64" s="68"/>
    </row>
    <row r="65" spans="1:45" ht="15.75" hidden="1" outlineLevel="1" x14ac:dyDescent="0.25">
      <c r="B65" s="71" t="s">
        <v>282</v>
      </c>
      <c r="C65" s="84" t="s">
        <v>3</v>
      </c>
      <c r="D65" s="59" t="s">
        <v>250</v>
      </c>
      <c r="E65" s="59" t="s">
        <v>251</v>
      </c>
      <c r="F65" s="77"/>
      <c r="G65" s="77"/>
      <c r="H65" s="61">
        <v>0.6</v>
      </c>
      <c r="I65" s="71"/>
      <c r="J65" s="85">
        <f>VLOOKUP(B65,'[1]MASTER PART LIST'!$B:$C,2,FALSE)</f>
        <v>386</v>
      </c>
      <c r="K65" s="62">
        <f>VLOOKUP(B65,'[1]MASTER PART LIST'!$B:$D,3,FALSE)</f>
        <v>643</v>
      </c>
      <c r="L65" s="62">
        <f t="shared" si="13"/>
        <v>734.2</v>
      </c>
      <c r="M65" s="64"/>
      <c r="N65" s="64"/>
      <c r="O65" s="63" t="s">
        <v>3</v>
      </c>
      <c r="P65" s="63"/>
      <c r="Q65" s="63" t="s">
        <v>4</v>
      </c>
      <c r="R65" s="64" t="s">
        <v>62</v>
      </c>
      <c r="S65" s="64"/>
      <c r="T65" s="63"/>
      <c r="U65" s="60"/>
      <c r="V65" s="60"/>
      <c r="W65" s="82"/>
      <c r="X65" s="66"/>
      <c r="Y65" s="67"/>
      <c r="Z65" s="67"/>
      <c r="AA65" s="67"/>
      <c r="AB65" s="67"/>
      <c r="AC65" s="67"/>
      <c r="AD65" s="67"/>
      <c r="AE65" s="67"/>
      <c r="AF65" s="67"/>
      <c r="AG65" s="64"/>
      <c r="AH65" s="64"/>
      <c r="AI65" s="64"/>
      <c r="AJ65" s="64"/>
      <c r="AK65" s="64"/>
      <c r="AL65" s="64"/>
      <c r="AM65" s="64"/>
      <c r="AN65" s="64"/>
      <c r="AO65" s="64"/>
      <c r="AP65" s="64"/>
      <c r="AQ65" s="64"/>
      <c r="AR65" s="68"/>
      <c r="AS65" s="68"/>
    </row>
    <row r="66" spans="1:45" ht="15.75" hidden="1" outlineLevel="1" x14ac:dyDescent="0.25">
      <c r="B66" s="71" t="s">
        <v>283</v>
      </c>
      <c r="C66" s="84" t="s">
        <v>3</v>
      </c>
      <c r="D66" s="59" t="s">
        <v>253</v>
      </c>
      <c r="E66" s="59" t="s">
        <v>254</v>
      </c>
      <c r="F66" s="77"/>
      <c r="G66" s="77"/>
      <c r="H66" s="61">
        <v>0.6</v>
      </c>
      <c r="I66" s="71"/>
      <c r="J66" s="85">
        <f>VLOOKUP(B66,'[1]MASTER PART LIST'!$B:$C,2,FALSE)</f>
        <v>386</v>
      </c>
      <c r="K66" s="62">
        <f>VLOOKUP(B66,'[1]MASTER PART LIST'!$B:$D,3,FALSE)</f>
        <v>643</v>
      </c>
      <c r="L66" s="62">
        <f t="shared" si="13"/>
        <v>734.2</v>
      </c>
      <c r="M66" s="64"/>
      <c r="N66" s="64"/>
      <c r="O66" s="63" t="s">
        <v>3</v>
      </c>
      <c r="P66" s="63"/>
      <c r="Q66" s="64" t="s">
        <v>4</v>
      </c>
      <c r="R66" s="63" t="s">
        <v>3</v>
      </c>
      <c r="S66" s="63"/>
      <c r="T66" s="63"/>
      <c r="U66" s="60"/>
      <c r="V66" s="60"/>
      <c r="W66" s="82"/>
      <c r="X66" s="66"/>
      <c r="Y66" s="67"/>
      <c r="Z66" s="67"/>
      <c r="AA66" s="67"/>
      <c r="AB66" s="67"/>
      <c r="AC66" s="67"/>
      <c r="AD66" s="67"/>
      <c r="AE66" s="67"/>
      <c r="AF66" s="67"/>
      <c r="AG66" s="64"/>
      <c r="AH66" s="64"/>
      <c r="AI66" s="64"/>
      <c r="AJ66" s="64"/>
      <c r="AK66" s="64"/>
      <c r="AL66" s="64"/>
      <c r="AM66" s="64"/>
      <c r="AN66" s="64"/>
      <c r="AO66" s="64"/>
      <c r="AP66" s="64"/>
      <c r="AQ66" s="64"/>
      <c r="AR66" s="68"/>
      <c r="AS66" s="68"/>
    </row>
    <row r="67" spans="1:45" ht="15.75" hidden="1" outlineLevel="1" x14ac:dyDescent="0.25">
      <c r="B67" s="71" t="s">
        <v>284</v>
      </c>
      <c r="C67" s="84" t="s">
        <v>3</v>
      </c>
      <c r="D67" s="59" t="s">
        <v>256</v>
      </c>
      <c r="E67" s="59" t="s">
        <v>257</v>
      </c>
      <c r="F67" s="77"/>
      <c r="G67" s="77"/>
      <c r="H67" s="61">
        <v>0.6</v>
      </c>
      <c r="I67" s="71"/>
      <c r="J67" s="85">
        <f>VLOOKUP(B67,'[1]MASTER PART LIST'!$B:$C,2,FALSE)</f>
        <v>386</v>
      </c>
      <c r="K67" s="62">
        <f>VLOOKUP(B67,'[1]MASTER PART LIST'!$B:$D,3,FALSE)</f>
        <v>643</v>
      </c>
      <c r="L67" s="62">
        <f t="shared" ref="L67" si="14">K67+(H67*VLOOKUP(prov_cd,rate_table,2,FALSE))</f>
        <v>734.2</v>
      </c>
      <c r="M67" s="64"/>
      <c r="N67" s="64"/>
      <c r="O67" s="64" t="s">
        <v>62</v>
      </c>
      <c r="P67" s="64"/>
      <c r="Q67" s="64" t="s">
        <v>4</v>
      </c>
      <c r="R67" s="64" t="s">
        <v>62</v>
      </c>
      <c r="S67" s="64"/>
      <c r="T67" s="63"/>
      <c r="U67" s="60"/>
      <c r="V67" s="60"/>
      <c r="W67" s="82"/>
      <c r="X67" s="66"/>
      <c r="Y67" s="67"/>
      <c r="Z67" s="67"/>
      <c r="AA67" s="67"/>
      <c r="AB67" s="67"/>
      <c r="AC67" s="67"/>
      <c r="AD67" s="67"/>
      <c r="AE67" s="67"/>
      <c r="AF67" s="67"/>
      <c r="AG67" s="64"/>
      <c r="AH67" s="64"/>
      <c r="AI67" s="64"/>
      <c r="AJ67" s="64"/>
      <c r="AK67" s="64"/>
      <c r="AL67" s="64"/>
      <c r="AM67" s="64"/>
      <c r="AN67" s="64"/>
      <c r="AO67" s="64"/>
      <c r="AP67" s="64"/>
      <c r="AQ67" s="64"/>
      <c r="AR67" s="68"/>
      <c r="AS67" s="68"/>
    </row>
    <row r="68" spans="1:45" ht="15.75" collapsed="1" x14ac:dyDescent="0.25">
      <c r="B68" s="71" t="s">
        <v>285</v>
      </c>
      <c r="C68" s="71" t="str">
        <f t="shared" ref="C68" si="15">B68</f>
        <v>08U25-STK-413</v>
      </c>
      <c r="D68" s="59" t="s">
        <v>286</v>
      </c>
      <c r="E68" s="59" t="s">
        <v>287</v>
      </c>
      <c r="F68" s="60" t="s">
        <v>288</v>
      </c>
      <c r="G68" s="60" t="s">
        <v>289</v>
      </c>
      <c r="H68" s="61">
        <v>0</v>
      </c>
      <c r="I68" s="71"/>
      <c r="J68" s="85">
        <f>VLOOKUP(B68,'[1]MASTER PART LIST'!$B:$C,2,FALSE)</f>
        <v>41</v>
      </c>
      <c r="K68" s="62">
        <f>VLOOKUP(B68,'[1]MASTER PART LIST'!$B:$D,3,FALSE)</f>
        <v>68</v>
      </c>
      <c r="L68" s="62">
        <f t="shared" ref="L68:L96" si="16">K68+(H68*VLOOKUP(prov_cd,rate_table,2,FALSE))</f>
        <v>68</v>
      </c>
      <c r="M68" s="64"/>
      <c r="N68" s="64"/>
      <c r="O68" s="64" t="s">
        <v>62</v>
      </c>
      <c r="P68" s="64"/>
      <c r="Q68" s="64" t="s">
        <v>62</v>
      </c>
      <c r="R68" s="64" t="s">
        <v>62</v>
      </c>
      <c r="S68" s="64"/>
      <c r="T68" s="64"/>
      <c r="U68" s="60"/>
      <c r="V68" s="60"/>
      <c r="W68" s="65">
        <v>250</v>
      </c>
      <c r="X68" s="66" t="s">
        <v>7</v>
      </c>
      <c r="Y68" s="67"/>
      <c r="Z68" s="67"/>
      <c r="AA68" s="67"/>
      <c r="AB68" s="67"/>
      <c r="AC68" s="67"/>
      <c r="AD68" s="67"/>
      <c r="AE68" s="67"/>
      <c r="AF68" s="67"/>
      <c r="AG68" s="64"/>
      <c r="AH68" s="64"/>
      <c r="AI68" s="64"/>
      <c r="AJ68" s="64"/>
      <c r="AK68" s="64"/>
      <c r="AL68" s="64"/>
      <c r="AM68" s="64" t="s">
        <v>62</v>
      </c>
      <c r="AN68" s="64"/>
      <c r="AO68" s="64"/>
      <c r="AP68" s="64"/>
      <c r="AQ68" s="64"/>
      <c r="AR68" s="68"/>
      <c r="AS68" s="68"/>
    </row>
    <row r="69" spans="1:45" ht="33.75" x14ac:dyDescent="0.25">
      <c r="B69" s="71" t="s">
        <v>290</v>
      </c>
      <c r="C69" s="71" t="str">
        <f>B69</f>
        <v>08P17-30A-110</v>
      </c>
      <c r="D69" s="59" t="s">
        <v>291</v>
      </c>
      <c r="E69" s="59" t="s">
        <v>292</v>
      </c>
      <c r="F69" s="60" t="s">
        <v>293</v>
      </c>
      <c r="G69" s="60" t="s">
        <v>294</v>
      </c>
      <c r="H69" s="61">
        <v>0.1</v>
      </c>
      <c r="I69" s="71"/>
      <c r="J69" s="85">
        <f>VLOOKUP(B69,'[1]MASTER PART LIST'!$B:$C,2,FALSE)</f>
        <v>175</v>
      </c>
      <c r="K69" s="62">
        <f>VLOOKUP(B69,'[1]MASTER PART LIST'!$B:$D,3,FALSE)</f>
        <v>292</v>
      </c>
      <c r="L69" s="62">
        <f t="shared" ref="L69" si="17">K69+(H69*VLOOKUP(prov_cd,rate_table,2,FALSE))</f>
        <v>307.2</v>
      </c>
      <c r="M69" s="64"/>
      <c r="N69" s="64"/>
      <c r="O69" s="64" t="s">
        <v>62</v>
      </c>
      <c r="P69" s="64"/>
      <c r="Q69" s="64" t="s">
        <v>62</v>
      </c>
      <c r="R69" s="64" t="s">
        <v>62</v>
      </c>
      <c r="S69" s="64"/>
      <c r="T69" s="64"/>
      <c r="U69" s="60"/>
      <c r="V69" s="60"/>
      <c r="W69" s="65">
        <v>32</v>
      </c>
      <c r="X69" s="66" t="s">
        <v>7</v>
      </c>
      <c r="Y69" s="67"/>
      <c r="Z69" s="67"/>
      <c r="AA69" s="67"/>
      <c r="AB69" s="67"/>
      <c r="AC69" s="67"/>
      <c r="AD69" s="67"/>
      <c r="AE69" s="67"/>
      <c r="AF69" s="67"/>
      <c r="AG69" s="64"/>
      <c r="AH69" s="64"/>
      <c r="AI69" s="64"/>
      <c r="AJ69" s="64"/>
      <c r="AK69" s="64"/>
      <c r="AL69" s="64"/>
      <c r="AM69" s="64" t="s">
        <v>62</v>
      </c>
      <c r="AN69" s="64"/>
      <c r="AO69" s="64"/>
      <c r="AP69" s="64"/>
      <c r="AQ69" s="64"/>
      <c r="AR69" s="68"/>
      <c r="AS69" s="69" t="s">
        <v>295</v>
      </c>
    </row>
    <row r="70" spans="1:45" ht="33.75" x14ac:dyDescent="0.25">
      <c r="B70" s="71" t="s">
        <v>296</v>
      </c>
      <c r="C70" s="71" t="str">
        <f>B70</f>
        <v>08U45-30A-100</v>
      </c>
      <c r="D70" s="59" t="s">
        <v>297</v>
      </c>
      <c r="E70" s="59" t="s">
        <v>298</v>
      </c>
      <c r="F70" s="60" t="s">
        <v>299</v>
      </c>
      <c r="G70" s="60" t="s">
        <v>300</v>
      </c>
      <c r="H70" s="61">
        <v>0.1</v>
      </c>
      <c r="I70" s="71"/>
      <c r="J70" s="85">
        <f>VLOOKUP(B70,'[1]MASTER PART LIST'!$B:$C,2,FALSE)</f>
        <v>129</v>
      </c>
      <c r="K70" s="62">
        <f>VLOOKUP(B70,'[1]MASTER PART LIST'!$B:$D,3,FALSE)</f>
        <v>215</v>
      </c>
      <c r="L70" s="62">
        <f t="shared" si="16"/>
        <v>230.2</v>
      </c>
      <c r="M70" s="64"/>
      <c r="N70" s="64"/>
      <c r="O70" s="64" t="s">
        <v>62</v>
      </c>
      <c r="P70" s="64"/>
      <c r="Q70" s="64" t="s">
        <v>62</v>
      </c>
      <c r="R70" s="64" t="s">
        <v>62</v>
      </c>
      <c r="S70" s="64"/>
      <c r="T70" s="64"/>
      <c r="U70" s="60"/>
      <c r="V70" s="60"/>
      <c r="W70" s="65">
        <v>33</v>
      </c>
      <c r="X70" s="66" t="s">
        <v>7</v>
      </c>
      <c r="Y70" s="67"/>
      <c r="Z70" s="67"/>
      <c r="AA70" s="67"/>
      <c r="AB70" s="67"/>
      <c r="AC70" s="67"/>
      <c r="AD70" s="67"/>
      <c r="AE70" s="67"/>
      <c r="AF70" s="67"/>
      <c r="AG70" s="64"/>
      <c r="AH70" s="64"/>
      <c r="AI70" s="64"/>
      <c r="AJ70" s="64"/>
      <c r="AK70" s="64"/>
      <c r="AL70" s="64"/>
      <c r="AM70" s="64" t="s">
        <v>62</v>
      </c>
      <c r="AN70" s="64"/>
      <c r="AO70" s="64"/>
      <c r="AP70" s="64"/>
      <c r="AQ70" s="64"/>
      <c r="AR70" s="68"/>
      <c r="AS70" s="69" t="s">
        <v>295</v>
      </c>
    </row>
    <row r="71" spans="1:45" ht="22.5" x14ac:dyDescent="0.25">
      <c r="B71" s="71" t="s">
        <v>301</v>
      </c>
      <c r="C71" s="71" t="str">
        <f t="shared" ref="C71:C74" si="18">B71</f>
        <v>08L96-TA0-301A</v>
      </c>
      <c r="D71" s="59" t="s">
        <v>302</v>
      </c>
      <c r="E71" s="59" t="s">
        <v>303</v>
      </c>
      <c r="F71" s="60" t="s">
        <v>304</v>
      </c>
      <c r="G71" s="60" t="s">
        <v>305</v>
      </c>
      <c r="H71" s="61">
        <v>0.2</v>
      </c>
      <c r="I71" s="71"/>
      <c r="J71" s="85">
        <f>VLOOKUP(B71,'[1]MASTER PART LIST'!$B:$C,2,FALSE)</f>
        <v>17</v>
      </c>
      <c r="K71" s="62">
        <f>VLOOKUP(B71,'[1]MASTER PART LIST'!$B:$D,3,FALSE)</f>
        <v>28</v>
      </c>
      <c r="L71" s="62">
        <f t="shared" si="16"/>
        <v>58.400000000000006</v>
      </c>
      <c r="M71" s="64"/>
      <c r="N71" s="64"/>
      <c r="O71" s="64" t="s">
        <v>62</v>
      </c>
      <c r="P71" s="64"/>
      <c r="Q71" s="64" t="s">
        <v>62</v>
      </c>
      <c r="R71" s="64" t="s">
        <v>62</v>
      </c>
      <c r="S71" s="64"/>
      <c r="T71" s="64"/>
      <c r="U71" s="60"/>
      <c r="V71" s="60"/>
      <c r="W71" s="65">
        <v>34</v>
      </c>
      <c r="X71" s="66" t="s">
        <v>7</v>
      </c>
      <c r="Y71" s="67"/>
      <c r="Z71" s="67"/>
      <c r="AA71" s="67"/>
      <c r="AB71" s="67"/>
      <c r="AC71" s="67"/>
      <c r="AD71" s="67"/>
      <c r="AE71" s="67"/>
      <c r="AF71" s="67"/>
      <c r="AG71" s="64"/>
      <c r="AH71" s="64"/>
      <c r="AI71" s="64"/>
      <c r="AJ71" s="64"/>
      <c r="AK71" s="64"/>
      <c r="AL71" s="64"/>
      <c r="AM71" s="64" t="s">
        <v>62</v>
      </c>
      <c r="AN71" s="64"/>
      <c r="AO71" s="64"/>
      <c r="AP71" s="64"/>
      <c r="AQ71" s="64"/>
      <c r="AR71" s="68"/>
      <c r="AS71" s="68"/>
    </row>
    <row r="72" spans="1:45" ht="22.5" x14ac:dyDescent="0.25">
      <c r="B72" s="71" t="s">
        <v>306</v>
      </c>
      <c r="C72" s="71" t="str">
        <f t="shared" si="18"/>
        <v>08L96-TVA-300</v>
      </c>
      <c r="D72" s="59" t="s">
        <v>307</v>
      </c>
      <c r="E72" s="59" t="s">
        <v>308</v>
      </c>
      <c r="F72" s="60" t="s">
        <v>309</v>
      </c>
      <c r="G72" s="60" t="s">
        <v>310</v>
      </c>
      <c r="H72" s="61">
        <v>0.4</v>
      </c>
      <c r="I72" s="71"/>
      <c r="J72" s="85">
        <f>VLOOKUP(B72,'[1]MASTER PART LIST'!$B:$C,2,FALSE)</f>
        <v>26.99</v>
      </c>
      <c r="K72" s="62">
        <f>VLOOKUP(B72,'[1]MASTER PART LIST'!$B:$D,3,FALSE)</f>
        <v>58</v>
      </c>
      <c r="L72" s="62">
        <f t="shared" si="16"/>
        <v>118.80000000000001</v>
      </c>
      <c r="M72" s="64"/>
      <c r="N72" s="64"/>
      <c r="O72" s="64" t="s">
        <v>62</v>
      </c>
      <c r="P72" s="64"/>
      <c r="Q72" s="64" t="s">
        <v>62</v>
      </c>
      <c r="R72" s="64" t="s">
        <v>62</v>
      </c>
      <c r="S72" s="64"/>
      <c r="T72" s="64"/>
      <c r="U72" s="60"/>
      <c r="V72" s="60"/>
      <c r="W72" s="65">
        <v>35</v>
      </c>
      <c r="X72" s="66"/>
      <c r="Y72" s="67"/>
      <c r="Z72" s="67"/>
      <c r="AA72" s="67"/>
      <c r="AB72" s="67"/>
      <c r="AC72" s="67"/>
      <c r="AD72" s="67"/>
      <c r="AE72" s="67"/>
      <c r="AF72" s="67"/>
      <c r="AG72" s="64"/>
      <c r="AH72" s="64"/>
      <c r="AI72" s="64"/>
      <c r="AJ72" s="64"/>
      <c r="AK72" s="64"/>
      <c r="AL72" s="64"/>
      <c r="AM72" s="64" t="s">
        <v>62</v>
      </c>
      <c r="AN72" s="64"/>
      <c r="AO72" s="64"/>
      <c r="AP72" s="64"/>
      <c r="AQ72" s="64"/>
      <c r="AR72" s="68"/>
      <c r="AS72" s="69" t="s">
        <v>226</v>
      </c>
    </row>
    <row r="73" spans="1:45" ht="22.5" x14ac:dyDescent="0.25">
      <c r="B73" s="71" t="s">
        <v>311</v>
      </c>
      <c r="C73" s="71" t="str">
        <f t="shared" si="18"/>
        <v>08P04-30A-100</v>
      </c>
      <c r="D73" s="59" t="s">
        <v>312</v>
      </c>
      <c r="E73" s="59" t="s">
        <v>313</v>
      </c>
      <c r="F73" s="60" t="s">
        <v>314</v>
      </c>
      <c r="G73" s="60" t="s">
        <v>315</v>
      </c>
      <c r="H73" s="61">
        <v>0.4</v>
      </c>
      <c r="I73" s="71"/>
      <c r="J73" s="85">
        <f>VLOOKUP(B73,'[1]MASTER PART LIST'!$B:$C,2,FALSE)</f>
        <v>106</v>
      </c>
      <c r="K73" s="62">
        <f>VLOOKUP(B73,'[1]MASTER PART LIST'!$B:$D,3,FALSE)</f>
        <v>177</v>
      </c>
      <c r="L73" s="62">
        <f t="shared" si="16"/>
        <v>237.8</v>
      </c>
      <c r="M73" s="64"/>
      <c r="N73" s="64"/>
      <c r="O73" s="64" t="s">
        <v>62</v>
      </c>
      <c r="P73" s="64"/>
      <c r="Q73" s="64" t="s">
        <v>62</v>
      </c>
      <c r="R73" s="64" t="s">
        <v>62</v>
      </c>
      <c r="S73" s="64"/>
      <c r="T73" s="64"/>
      <c r="U73" s="60"/>
      <c r="V73" s="60"/>
      <c r="W73" s="65">
        <v>40</v>
      </c>
      <c r="X73" s="66"/>
      <c r="Y73" s="67"/>
      <c r="Z73" s="67"/>
      <c r="AA73" s="67"/>
      <c r="AB73" s="67"/>
      <c r="AC73" s="67"/>
      <c r="AD73" s="67"/>
      <c r="AE73" s="67"/>
      <c r="AF73" s="67"/>
      <c r="AG73" s="64"/>
      <c r="AH73" s="64"/>
      <c r="AI73" s="64"/>
      <c r="AJ73" s="64"/>
      <c r="AK73" s="64"/>
      <c r="AL73" s="64"/>
      <c r="AM73" s="64" t="s">
        <v>62</v>
      </c>
      <c r="AN73" s="64"/>
      <c r="AO73" s="64"/>
      <c r="AP73" s="64"/>
      <c r="AQ73" s="64"/>
      <c r="AR73" s="68"/>
      <c r="AS73" s="68"/>
    </row>
    <row r="74" spans="1:45" ht="45" x14ac:dyDescent="0.25">
      <c r="B74" s="71" t="s">
        <v>316</v>
      </c>
      <c r="C74" s="71" t="str">
        <f t="shared" si="18"/>
        <v>08R13-30A-100</v>
      </c>
      <c r="D74" s="59" t="s">
        <v>317</v>
      </c>
      <c r="E74" s="59" t="s">
        <v>318</v>
      </c>
      <c r="F74" s="60" t="s">
        <v>319</v>
      </c>
      <c r="G74" s="60" t="s">
        <v>320</v>
      </c>
      <c r="H74" s="61">
        <v>0.5</v>
      </c>
      <c r="I74" s="71"/>
      <c r="J74" s="85">
        <f>VLOOKUP(B74,'[1]MASTER PART LIST'!$B:$C,2,FALSE)</f>
        <v>180</v>
      </c>
      <c r="K74" s="62">
        <f>VLOOKUP(B74,'[1]MASTER PART LIST'!$B:$D,3,FALSE)</f>
        <v>300</v>
      </c>
      <c r="L74" s="62">
        <f t="shared" si="16"/>
        <v>376</v>
      </c>
      <c r="M74" s="64"/>
      <c r="N74" s="64"/>
      <c r="O74" s="64" t="s">
        <v>62</v>
      </c>
      <c r="P74" s="64"/>
      <c r="Q74" s="64" t="s">
        <v>62</v>
      </c>
      <c r="R74" s="64" t="s">
        <v>62</v>
      </c>
      <c r="S74" s="64"/>
      <c r="T74" s="64"/>
      <c r="U74" s="60"/>
      <c r="V74" s="60"/>
      <c r="W74" s="65">
        <v>36</v>
      </c>
      <c r="X74" s="66"/>
      <c r="Y74" s="67"/>
      <c r="Z74" s="67"/>
      <c r="AA74" s="67"/>
      <c r="AB74" s="67"/>
      <c r="AC74" s="67"/>
      <c r="AD74" s="67"/>
      <c r="AE74" s="67"/>
      <c r="AF74" s="67"/>
      <c r="AG74" s="64"/>
      <c r="AH74" s="64"/>
      <c r="AI74" s="64"/>
      <c r="AJ74" s="64"/>
      <c r="AK74" s="64"/>
      <c r="AL74" s="64"/>
      <c r="AM74" s="64" t="s">
        <v>62</v>
      </c>
      <c r="AN74" s="64"/>
      <c r="AO74" s="64"/>
      <c r="AP74" s="64"/>
      <c r="AQ74" s="64"/>
      <c r="AR74" s="68"/>
      <c r="AS74" s="68"/>
    </row>
    <row r="75" spans="1:45" ht="45" x14ac:dyDescent="0.25">
      <c r="B75" s="88" t="s">
        <v>321</v>
      </c>
      <c r="C75" s="71" t="str">
        <f>B76</f>
        <v>08E12-30A-110</v>
      </c>
      <c r="D75" s="59" t="str">
        <f>D76</f>
        <v>Illuminated Door Sill Trim</v>
      </c>
      <c r="E75" s="59" t="str">
        <f>E76</f>
        <v>Garniture de seuil de portière illuminée</v>
      </c>
      <c r="F75" s="60" t="str">
        <f>F76</f>
        <v>The Illuminated Door Sill Trim dresses up the interior while helping protect the lower door sill from scuff marks. White LED lights illuminate the outer perimeters of the Accord logo when the door is open.</v>
      </c>
      <c r="G75" s="60" t="str">
        <f>G76</f>
        <v>La garniture de seuil de portière illuminée rend l’habitacle plus attrayant tout en protégeant le seuil de portière des éraflures. Les lumières blanches à DEL illuminent le périmètre extérieur du logo Accord lors de l’ouverture de la portière. Livrable en noir ou en gris.</v>
      </c>
      <c r="H75" s="61">
        <f>H76+H77</f>
        <v>1.4</v>
      </c>
      <c r="I75" s="71"/>
      <c r="J75" s="85">
        <f>J76+J77</f>
        <v>368</v>
      </c>
      <c r="K75" s="62">
        <f>K76+K77</f>
        <v>559</v>
      </c>
      <c r="L75" s="62">
        <f t="shared" si="16"/>
        <v>771.8</v>
      </c>
      <c r="M75" s="64"/>
      <c r="N75" s="64"/>
      <c r="O75" s="64" t="str">
        <f>O76</f>
        <v>•</v>
      </c>
      <c r="P75" s="64"/>
      <c r="Q75" s="64" t="str">
        <f>Q76</f>
        <v>•</v>
      </c>
      <c r="R75" s="64" t="str">
        <f>R76</f>
        <v>•</v>
      </c>
      <c r="S75" s="64"/>
      <c r="T75" s="64"/>
      <c r="U75" s="60"/>
      <c r="V75" s="60"/>
      <c r="W75" s="65">
        <v>31</v>
      </c>
      <c r="X75" s="66"/>
      <c r="Y75" s="67"/>
      <c r="Z75" s="67"/>
      <c r="AA75" s="67"/>
      <c r="AB75" s="67"/>
      <c r="AC75" s="67"/>
      <c r="AD75" s="67"/>
      <c r="AE75" s="67"/>
      <c r="AF75" s="67"/>
      <c r="AG75" s="64"/>
      <c r="AH75" s="64"/>
      <c r="AI75" s="64"/>
      <c r="AJ75" s="64"/>
      <c r="AK75" s="64"/>
      <c r="AL75" s="64"/>
      <c r="AM75" s="64"/>
      <c r="AN75" s="64" t="s">
        <v>62</v>
      </c>
      <c r="AO75" s="64"/>
      <c r="AP75" s="64"/>
      <c r="AQ75" s="64"/>
      <c r="AR75" s="68"/>
      <c r="AS75" s="68"/>
    </row>
    <row r="76" spans="1:45" ht="45" hidden="1" outlineLevel="1" x14ac:dyDescent="0.25">
      <c r="B76" s="71" t="s">
        <v>322</v>
      </c>
      <c r="C76" s="98" t="s">
        <v>323</v>
      </c>
      <c r="D76" s="59" t="s">
        <v>324</v>
      </c>
      <c r="E76" s="59" t="s">
        <v>325</v>
      </c>
      <c r="F76" s="60" t="s">
        <v>326</v>
      </c>
      <c r="G76" s="60" t="s">
        <v>327</v>
      </c>
      <c r="H76" s="61">
        <v>1.4</v>
      </c>
      <c r="I76" s="71"/>
      <c r="J76" s="85">
        <f>VLOOKUP(B76,'[1]MASTER PART LIST'!$B:$C,2,FALSE)</f>
        <v>302</v>
      </c>
      <c r="K76" s="62">
        <f>VLOOKUP(B76,'[1]MASTER PART LIST'!$B:$D,3,FALSE)</f>
        <v>465</v>
      </c>
      <c r="L76" s="62">
        <f t="shared" si="16"/>
        <v>677.8</v>
      </c>
      <c r="M76" s="64"/>
      <c r="N76" s="64"/>
      <c r="O76" s="64" t="s">
        <v>62</v>
      </c>
      <c r="P76" s="64"/>
      <c r="Q76" s="64" t="s">
        <v>62</v>
      </c>
      <c r="R76" s="64" t="s">
        <v>62</v>
      </c>
      <c r="S76" s="64"/>
      <c r="T76" s="64"/>
      <c r="U76" s="60" t="s">
        <v>328</v>
      </c>
      <c r="V76" s="60" t="s">
        <v>329</v>
      </c>
      <c r="W76" s="65"/>
      <c r="X76" s="66"/>
      <c r="Y76" s="67"/>
      <c r="Z76" s="67"/>
      <c r="AA76" s="67"/>
      <c r="AB76" s="67"/>
      <c r="AC76" s="67"/>
      <c r="AD76" s="67"/>
      <c r="AE76" s="67"/>
      <c r="AF76" s="67"/>
      <c r="AG76" s="64"/>
      <c r="AH76" s="64"/>
      <c r="AI76" s="64"/>
      <c r="AJ76" s="64"/>
      <c r="AK76" s="64"/>
      <c r="AL76" s="64"/>
      <c r="AM76" s="64"/>
      <c r="AN76" s="64"/>
      <c r="AO76" s="64"/>
      <c r="AP76" s="64"/>
      <c r="AQ76" s="64"/>
      <c r="AR76" s="68"/>
      <c r="AS76" s="68"/>
    </row>
    <row r="77" spans="1:45" ht="25.5" hidden="1" outlineLevel="1" x14ac:dyDescent="0.25">
      <c r="B77" s="71" t="s">
        <v>330</v>
      </c>
      <c r="C77" s="98" t="s">
        <v>323</v>
      </c>
      <c r="D77" s="59" t="s">
        <v>331</v>
      </c>
      <c r="E77" s="59" t="s">
        <v>332</v>
      </c>
      <c r="F77" s="60"/>
      <c r="G77" s="60"/>
      <c r="H77" s="61">
        <v>0</v>
      </c>
      <c r="I77" s="71"/>
      <c r="J77" s="85">
        <f>VLOOKUP(B77,'[1]MASTER PART LIST'!$B:$C,2,FALSE)</f>
        <v>66</v>
      </c>
      <c r="K77" s="62">
        <f>VLOOKUP(B77,'[1]MASTER PART LIST'!$B:$D,3,FALSE)</f>
        <v>94</v>
      </c>
      <c r="L77" s="62">
        <f t="shared" ref="L77:L80" si="19">K77+(H77*VLOOKUP(prov_cd,rate_table,2,FALSE))</f>
        <v>94</v>
      </c>
      <c r="M77" s="64"/>
      <c r="N77" s="64"/>
      <c r="O77" s="64" t="s">
        <v>62</v>
      </c>
      <c r="P77" s="64"/>
      <c r="Q77" s="64" t="s">
        <v>62</v>
      </c>
      <c r="R77" s="64" t="s">
        <v>62</v>
      </c>
      <c r="S77" s="64"/>
      <c r="T77" s="64"/>
      <c r="U77" s="60"/>
      <c r="V77" s="60"/>
      <c r="W77" s="65"/>
      <c r="X77" s="66"/>
      <c r="Y77" s="67"/>
      <c r="Z77" s="67"/>
      <c r="AA77" s="67"/>
      <c r="AB77" s="67"/>
      <c r="AC77" s="67"/>
      <c r="AD77" s="67"/>
      <c r="AE77" s="67"/>
      <c r="AF77" s="67"/>
      <c r="AG77" s="64"/>
      <c r="AH77" s="64"/>
      <c r="AI77" s="64"/>
      <c r="AJ77" s="64"/>
      <c r="AK77" s="64"/>
      <c r="AL77" s="64"/>
      <c r="AM77" s="64"/>
      <c r="AN77" s="64"/>
      <c r="AO77" s="64"/>
      <c r="AP77" s="64"/>
      <c r="AQ77" s="64"/>
      <c r="AR77" s="68"/>
      <c r="AS77" s="68"/>
    </row>
    <row r="78" spans="1:45" ht="67.5" collapsed="1" x14ac:dyDescent="0.25">
      <c r="A78" s="74"/>
      <c r="B78" s="88" t="s">
        <v>321</v>
      </c>
      <c r="C78" s="71" t="str">
        <f>B80</f>
        <v>08V03-30A-100</v>
      </c>
      <c r="D78" s="59" t="str">
        <f>D79</f>
        <v>Auto Day/Night Mirror with Home Link</v>
      </c>
      <c r="E78" s="59" t="str">
        <f>E79</f>
        <v>Rétroviseur automatique jour/nuit avec HomeLink</v>
      </c>
      <c r="F78" s="60" t="str">
        <f>F79</f>
        <v>A car is fast approaching from the rear. Headlights begin to blind you. No worries. The Automatic-Dimming Mirror with HomeLink darkens to reduce the glare. No hand adjustment necessary. Includes HomeLink Wireless Control System that can be programmed to activate devices such as garage door openers, gates, and RF controlled lighting.</v>
      </c>
      <c r="G78" s="60" t="str">
        <f>G79</f>
        <v>Un véhicule approche rapidement à l’arrière. Les phares commencent à vous éblouir. Soyez sans crainte. Le rétroviseur à gradation automatique s’assombrit pour réduire l’éblouissement. Aucun réglage manuel n’est requis. Comprend le système de commande sans fil HomeLink qui peut être programmé pour activer des dispositifs tels que des ouvre-portes de garage, des portails et des éclairages contrôlés par radiofréquence.</v>
      </c>
      <c r="H78" s="61">
        <f>H79+H80</f>
        <v>0.8</v>
      </c>
      <c r="I78" s="71"/>
      <c r="J78" s="85">
        <f>J79+J80</f>
        <v>394</v>
      </c>
      <c r="K78" s="62">
        <f>K79+K80</f>
        <v>580</v>
      </c>
      <c r="L78" s="62">
        <f t="shared" si="19"/>
        <v>701.6</v>
      </c>
      <c r="M78" s="64"/>
      <c r="N78" s="64"/>
      <c r="O78" s="64" t="str">
        <f>O79</f>
        <v>•</v>
      </c>
      <c r="P78" s="64"/>
      <c r="Q78" s="64" t="str">
        <f>Q79</f>
        <v>•</v>
      </c>
      <c r="R78" s="64" t="str">
        <f>R79</f>
        <v>S</v>
      </c>
      <c r="S78" s="64"/>
      <c r="T78" s="64"/>
      <c r="U78" s="60"/>
      <c r="V78" s="60"/>
      <c r="W78" s="65">
        <v>45</v>
      </c>
      <c r="X78" s="66" t="s">
        <v>7</v>
      </c>
      <c r="Y78" s="67"/>
      <c r="Z78" s="67"/>
      <c r="AA78" s="67"/>
      <c r="AB78" s="67"/>
      <c r="AC78" s="67"/>
      <c r="AD78" s="67"/>
      <c r="AE78" s="67"/>
      <c r="AF78" s="67"/>
      <c r="AG78" s="64"/>
      <c r="AH78" s="64"/>
      <c r="AI78" s="64"/>
      <c r="AJ78" s="64"/>
      <c r="AK78" s="64"/>
      <c r="AL78" s="64"/>
      <c r="AM78" s="64" t="s">
        <v>62</v>
      </c>
      <c r="AN78" s="64"/>
      <c r="AO78" s="64"/>
      <c r="AP78" s="64"/>
      <c r="AQ78" s="64"/>
      <c r="AR78" s="68"/>
      <c r="AS78" s="68"/>
    </row>
    <row r="79" spans="1:45" ht="67.5" hidden="1" outlineLevel="1" x14ac:dyDescent="0.25">
      <c r="A79" s="74"/>
      <c r="B79" s="71" t="s">
        <v>333</v>
      </c>
      <c r="C79" s="98" t="s">
        <v>323</v>
      </c>
      <c r="D79" s="59" t="s">
        <v>334</v>
      </c>
      <c r="E79" s="59" t="s">
        <v>335</v>
      </c>
      <c r="F79" s="60" t="s">
        <v>336</v>
      </c>
      <c r="G79" s="60" t="s">
        <v>337</v>
      </c>
      <c r="H79" s="61">
        <v>0.2</v>
      </c>
      <c r="I79" s="71"/>
      <c r="J79" s="85">
        <f>VLOOKUP(B79,'[1]MASTER PART LIST'!$B:$C,2,FALSE)</f>
        <v>324</v>
      </c>
      <c r="K79" s="62">
        <f>VLOOKUP(B79,'[1]MASTER PART LIST'!$B:$D,3,FALSE)</f>
        <v>463</v>
      </c>
      <c r="L79" s="62">
        <f t="shared" si="19"/>
        <v>493.4</v>
      </c>
      <c r="M79" s="64"/>
      <c r="N79" s="64"/>
      <c r="O79" s="64" t="s">
        <v>62</v>
      </c>
      <c r="P79" s="64"/>
      <c r="Q79" s="64" t="s">
        <v>62</v>
      </c>
      <c r="R79" s="64" t="s">
        <v>4</v>
      </c>
      <c r="S79" s="64"/>
      <c r="T79" s="64"/>
      <c r="U79" s="60" t="s">
        <v>338</v>
      </c>
      <c r="V79" s="60" t="s">
        <v>339</v>
      </c>
      <c r="W79" s="65"/>
      <c r="X79" s="66" t="s">
        <v>7</v>
      </c>
      <c r="Y79" s="67"/>
      <c r="Z79" s="67"/>
      <c r="AA79" s="67"/>
      <c r="AB79" s="67"/>
      <c r="AC79" s="67"/>
      <c r="AD79" s="67"/>
      <c r="AE79" s="67"/>
      <c r="AF79" s="67"/>
      <c r="AG79" s="64"/>
      <c r="AH79" s="64"/>
      <c r="AI79" s="64"/>
      <c r="AJ79" s="64"/>
      <c r="AK79" s="64"/>
      <c r="AL79" s="64"/>
      <c r="AM79" s="64"/>
      <c r="AN79" s="64"/>
      <c r="AO79" s="64"/>
      <c r="AP79" s="64"/>
      <c r="AQ79" s="64"/>
      <c r="AR79" s="68"/>
      <c r="AS79" s="68"/>
    </row>
    <row r="80" spans="1:45" ht="25.5" hidden="1" outlineLevel="1" x14ac:dyDescent="0.25">
      <c r="A80" s="74"/>
      <c r="B80" s="71" t="s">
        <v>340</v>
      </c>
      <c r="C80" s="98" t="s">
        <v>323</v>
      </c>
      <c r="D80" s="59" t="s">
        <v>341</v>
      </c>
      <c r="E80" s="59" t="s">
        <v>342</v>
      </c>
      <c r="F80" s="60"/>
      <c r="G80" s="60"/>
      <c r="H80" s="61">
        <v>0.6</v>
      </c>
      <c r="I80" s="71"/>
      <c r="J80" s="85">
        <f>VLOOKUP(B80,'[1]MASTER PART LIST'!$B:$C,2,FALSE)</f>
        <v>70</v>
      </c>
      <c r="K80" s="62">
        <f>VLOOKUP(B80,'[1]MASTER PART LIST'!$B:$D,3,FALSE)</f>
        <v>117</v>
      </c>
      <c r="L80" s="62">
        <f t="shared" si="19"/>
        <v>208.2</v>
      </c>
      <c r="M80" s="64"/>
      <c r="N80" s="64"/>
      <c r="O80" s="64" t="s">
        <v>62</v>
      </c>
      <c r="P80" s="64"/>
      <c r="Q80" s="64" t="s">
        <v>62</v>
      </c>
      <c r="R80" s="64" t="s">
        <v>4</v>
      </c>
      <c r="S80" s="64"/>
      <c r="T80" s="64"/>
      <c r="U80" s="60"/>
      <c r="V80" s="60"/>
      <c r="W80" s="65"/>
      <c r="X80" s="66" t="s">
        <v>7</v>
      </c>
      <c r="Y80" s="67"/>
      <c r="Z80" s="67"/>
      <c r="AA80" s="67"/>
      <c r="AB80" s="67"/>
      <c r="AC80" s="67"/>
      <c r="AD80" s="67"/>
      <c r="AE80" s="67"/>
      <c r="AF80" s="67"/>
      <c r="AG80" s="64"/>
      <c r="AH80" s="64"/>
      <c r="AI80" s="64"/>
      <c r="AJ80" s="64"/>
      <c r="AK80" s="64"/>
      <c r="AL80" s="64"/>
      <c r="AM80" s="64"/>
      <c r="AN80" s="64"/>
      <c r="AO80" s="64"/>
      <c r="AP80" s="64"/>
      <c r="AQ80" s="64"/>
      <c r="AR80" s="68"/>
      <c r="AS80" s="68"/>
    </row>
    <row r="81" spans="1:45" ht="33.75" collapsed="1" x14ac:dyDescent="0.25">
      <c r="A81" s="74"/>
      <c r="B81" s="71" t="s">
        <v>343</v>
      </c>
      <c r="C81" s="71" t="str">
        <f>B81</f>
        <v>08T44-30A-300A</v>
      </c>
      <c r="D81" s="71" t="s">
        <v>344</v>
      </c>
      <c r="E81" s="59" t="s">
        <v>345</v>
      </c>
      <c r="F81" s="60" t="s">
        <v>346</v>
      </c>
      <c r="G81" s="60" t="s">
        <v>347</v>
      </c>
      <c r="H81" s="61">
        <v>1.2</v>
      </c>
      <c r="I81" s="71"/>
      <c r="J81" s="85">
        <f>VLOOKUP(B81,'[1]MASTER PART LIST'!$B:$C,2,FALSE)</f>
        <v>144</v>
      </c>
      <c r="K81" s="62">
        <f>VLOOKUP(B81,'[1]MASTER PART LIST'!$B:$D,3,FALSE)</f>
        <v>240</v>
      </c>
      <c r="L81" s="62">
        <f t="shared" ref="L81" si="20">K81+(H81*VLOOKUP(prov_cd,rate_table,2,FALSE))</f>
        <v>422.4</v>
      </c>
      <c r="M81" s="64"/>
      <c r="N81" s="64"/>
      <c r="O81" s="64" t="s">
        <v>62</v>
      </c>
      <c r="P81" s="64"/>
      <c r="Q81" s="64" t="s">
        <v>3</v>
      </c>
      <c r="R81" s="64" t="s">
        <v>3</v>
      </c>
      <c r="S81" s="64"/>
      <c r="T81" s="64"/>
      <c r="U81" s="60"/>
      <c r="V81" s="60"/>
      <c r="W81" s="65">
        <v>41</v>
      </c>
      <c r="X81" s="66"/>
      <c r="Y81" s="67"/>
      <c r="Z81" s="67"/>
      <c r="AA81" s="67"/>
      <c r="AB81" s="67"/>
      <c r="AC81" s="67"/>
      <c r="AD81" s="67"/>
      <c r="AE81" s="67"/>
      <c r="AF81" s="67"/>
      <c r="AG81" s="64"/>
      <c r="AH81" s="64"/>
      <c r="AI81" s="64"/>
      <c r="AJ81" s="64"/>
      <c r="AK81" s="64"/>
      <c r="AL81" s="64" t="s">
        <v>62</v>
      </c>
      <c r="AM81" s="64"/>
      <c r="AN81" s="64"/>
      <c r="AO81" s="64"/>
      <c r="AP81" s="64"/>
      <c r="AQ81" s="64"/>
      <c r="AR81" s="68"/>
      <c r="AS81" s="68" t="s">
        <v>348</v>
      </c>
    </row>
    <row r="82" spans="1:45" ht="33.75" x14ac:dyDescent="0.25">
      <c r="A82" s="74"/>
      <c r="B82" s="71" t="s">
        <v>349</v>
      </c>
      <c r="C82" s="71" t="str">
        <f>B82</f>
        <v>08T44-30B-300A</v>
      </c>
      <c r="D82" s="71" t="s">
        <v>344</v>
      </c>
      <c r="E82" s="59" t="s">
        <v>345</v>
      </c>
      <c r="F82" s="60" t="s">
        <v>346</v>
      </c>
      <c r="G82" s="60" t="s">
        <v>347</v>
      </c>
      <c r="H82" s="61">
        <v>1.2</v>
      </c>
      <c r="I82" s="71"/>
      <c r="J82" s="85">
        <f>VLOOKUP(B82,'[1]MASTER PART LIST'!$B:$C,2,FALSE)</f>
        <v>171</v>
      </c>
      <c r="K82" s="62">
        <f>VLOOKUP(B82,'[1]MASTER PART LIST'!$B:$D,3,FALSE)</f>
        <v>285</v>
      </c>
      <c r="L82" s="62">
        <f t="shared" ref="L82:L84" si="21">K82+(H82*VLOOKUP(prov_cd,rate_table,2,FALSE))</f>
        <v>467.4</v>
      </c>
      <c r="M82" s="64"/>
      <c r="N82" s="64"/>
      <c r="O82" s="64" t="s">
        <v>3</v>
      </c>
      <c r="P82" s="64"/>
      <c r="Q82" s="64" t="s">
        <v>62</v>
      </c>
      <c r="R82" s="64" t="s">
        <v>62</v>
      </c>
      <c r="S82" s="64"/>
      <c r="T82" s="64"/>
      <c r="U82" s="60"/>
      <c r="V82" s="60"/>
      <c r="W82" s="65">
        <v>42</v>
      </c>
      <c r="X82" s="66"/>
      <c r="Y82" s="67"/>
      <c r="Z82" s="67"/>
      <c r="AA82" s="67"/>
      <c r="AB82" s="67"/>
      <c r="AC82" s="67"/>
      <c r="AD82" s="67"/>
      <c r="AE82" s="67"/>
      <c r="AF82" s="67"/>
      <c r="AG82" s="64"/>
      <c r="AH82" s="64"/>
      <c r="AI82" s="64"/>
      <c r="AJ82" s="64"/>
      <c r="AK82" s="64"/>
      <c r="AL82" s="64" t="s">
        <v>62</v>
      </c>
      <c r="AM82" s="64"/>
      <c r="AN82" s="64"/>
      <c r="AO82" s="64"/>
      <c r="AP82" s="64"/>
      <c r="AQ82" s="64"/>
      <c r="AR82" s="68"/>
      <c r="AS82" s="68" t="s">
        <v>350</v>
      </c>
    </row>
    <row r="83" spans="1:45" ht="25.5" x14ac:dyDescent="0.25">
      <c r="A83" s="74"/>
      <c r="B83" s="71" t="s">
        <v>351</v>
      </c>
      <c r="C83" s="71" t="str">
        <f>B83</f>
        <v>31670-BMS-004H</v>
      </c>
      <c r="D83" s="71" t="s">
        <v>352</v>
      </c>
      <c r="E83" s="59" t="s">
        <v>353</v>
      </c>
      <c r="F83" s="60" t="s">
        <v>354</v>
      </c>
      <c r="G83" s="60" t="s">
        <v>355</v>
      </c>
      <c r="H83" s="61">
        <v>0</v>
      </c>
      <c r="I83" s="71"/>
      <c r="J83" s="85">
        <f>VLOOKUP(B83,'[1]MASTER PART LIST'!$B:$C,2,FALSE)</f>
        <v>94</v>
      </c>
      <c r="K83" s="62">
        <f>VLOOKUP(B83,'[1]MASTER PART LIST'!$B:$D,3,FALSE)</f>
        <v>157</v>
      </c>
      <c r="L83" s="62">
        <f t="shared" si="21"/>
        <v>157</v>
      </c>
      <c r="M83" s="64"/>
      <c r="N83" s="64"/>
      <c r="O83" s="64" t="s">
        <v>62</v>
      </c>
      <c r="P83" s="64"/>
      <c r="Q83" s="64" t="s">
        <v>62</v>
      </c>
      <c r="R83" s="64" t="s">
        <v>62</v>
      </c>
      <c r="S83" s="64"/>
      <c r="T83" s="64"/>
      <c r="U83" s="60"/>
      <c r="V83" s="60"/>
      <c r="W83" s="65">
        <v>43</v>
      </c>
      <c r="X83" s="66" t="s">
        <v>7</v>
      </c>
      <c r="Y83" s="67"/>
      <c r="Z83" s="67"/>
      <c r="AA83" s="67"/>
      <c r="AB83" s="67"/>
      <c r="AC83" s="67"/>
      <c r="AD83" s="67"/>
      <c r="AE83" s="67"/>
      <c r="AF83" s="67"/>
      <c r="AG83" s="64"/>
      <c r="AH83" s="64"/>
      <c r="AI83" s="64"/>
      <c r="AJ83" s="64"/>
      <c r="AK83" s="64"/>
      <c r="AL83" s="64" t="s">
        <v>62</v>
      </c>
      <c r="AM83" s="64"/>
      <c r="AN83" s="64"/>
      <c r="AO83" s="64"/>
      <c r="AP83" s="64"/>
      <c r="AQ83" s="64"/>
      <c r="AR83" s="68"/>
      <c r="AS83" s="69" t="s">
        <v>356</v>
      </c>
    </row>
    <row r="84" spans="1:45" ht="15.75" hidden="1" x14ac:dyDescent="0.25">
      <c r="A84" s="74"/>
      <c r="B84" s="71" t="s">
        <v>357</v>
      </c>
      <c r="C84" s="98" t="s">
        <v>323</v>
      </c>
      <c r="D84" s="71" t="s">
        <v>358</v>
      </c>
      <c r="E84" s="59" t="s">
        <v>359</v>
      </c>
      <c r="F84" s="60"/>
      <c r="G84" s="60"/>
      <c r="H84" s="61">
        <v>0</v>
      </c>
      <c r="I84" s="71"/>
      <c r="J84" s="85">
        <f>VLOOKUP(B84,'[1]MASTER PART LIST'!$B:$C,2,FALSE)</f>
        <v>20</v>
      </c>
      <c r="K84" s="62">
        <f>VLOOKUP(B84,'[1]MASTER PART LIST'!$B:$D,3,FALSE)</f>
        <v>28</v>
      </c>
      <c r="L84" s="62">
        <f t="shared" si="21"/>
        <v>28</v>
      </c>
      <c r="M84" s="64"/>
      <c r="N84" s="64"/>
      <c r="O84" s="64" t="s">
        <v>62</v>
      </c>
      <c r="P84" s="64"/>
      <c r="Q84" s="64" t="s">
        <v>62</v>
      </c>
      <c r="R84" s="64" t="s">
        <v>62</v>
      </c>
      <c r="S84" s="64"/>
      <c r="T84" s="64"/>
      <c r="U84" s="60"/>
      <c r="V84" s="60"/>
      <c r="W84" s="65"/>
      <c r="X84" s="66"/>
      <c r="Y84" s="67"/>
      <c r="Z84" s="67"/>
      <c r="AA84" s="67"/>
      <c r="AB84" s="67"/>
      <c r="AC84" s="67"/>
      <c r="AD84" s="67"/>
      <c r="AE84" s="67"/>
      <c r="AF84" s="67"/>
      <c r="AG84" s="64"/>
      <c r="AH84" s="64"/>
      <c r="AI84" s="64"/>
      <c r="AJ84" s="64"/>
      <c r="AK84" s="64"/>
      <c r="AL84" s="64"/>
      <c r="AM84" s="64"/>
      <c r="AN84" s="64"/>
      <c r="AO84" s="64"/>
      <c r="AP84" s="64"/>
      <c r="AQ84" s="64"/>
      <c r="AR84" s="68"/>
      <c r="AS84" s="68"/>
    </row>
    <row r="85" spans="1:45" ht="33.75" x14ac:dyDescent="0.25">
      <c r="B85" s="88" t="s">
        <v>360</v>
      </c>
      <c r="C85" s="88" t="s">
        <v>361</v>
      </c>
      <c r="D85" s="59" t="s">
        <v>362</v>
      </c>
      <c r="E85" s="59" t="s">
        <v>363</v>
      </c>
      <c r="F85" s="60" t="s">
        <v>364</v>
      </c>
      <c r="G85" s="60" t="s">
        <v>365</v>
      </c>
      <c r="H85" s="89">
        <f>H86</f>
        <v>0</v>
      </c>
      <c r="I85" s="71"/>
      <c r="J85" s="90">
        <f>J86</f>
        <v>13.25</v>
      </c>
      <c r="K85" s="91">
        <f>K86</f>
        <v>22</v>
      </c>
      <c r="L85" s="62">
        <f t="shared" si="16"/>
        <v>22</v>
      </c>
      <c r="M85" s="64"/>
      <c r="N85" s="64"/>
      <c r="O85" s="64" t="s">
        <v>62</v>
      </c>
      <c r="P85" s="64"/>
      <c r="Q85" s="64" t="s">
        <v>62</v>
      </c>
      <c r="R85" s="64" t="s">
        <v>62</v>
      </c>
      <c r="S85" s="64"/>
      <c r="T85" s="64"/>
      <c r="U85" s="60"/>
      <c r="V85" s="60"/>
      <c r="W85" s="65">
        <v>249</v>
      </c>
      <c r="X85" s="66"/>
      <c r="Y85" s="67"/>
      <c r="Z85" s="67"/>
      <c r="AA85" s="67"/>
      <c r="AB85" s="67"/>
      <c r="AC85" s="67"/>
      <c r="AD85" s="67"/>
      <c r="AE85" s="67"/>
      <c r="AF85" s="67"/>
      <c r="AG85" s="64"/>
      <c r="AH85" s="64"/>
      <c r="AI85" s="64"/>
      <c r="AJ85" s="64"/>
      <c r="AK85" s="64"/>
      <c r="AL85" s="64"/>
      <c r="AM85" s="64"/>
      <c r="AN85" s="64"/>
      <c r="AO85" s="64"/>
      <c r="AP85" s="64" t="s">
        <v>62</v>
      </c>
      <c r="AQ85" s="64"/>
      <c r="AR85" s="68"/>
      <c r="AS85" s="68"/>
    </row>
    <row r="86" spans="1:45" ht="15.75" hidden="1" outlineLevel="1" x14ac:dyDescent="0.25">
      <c r="B86" s="58" t="s">
        <v>361</v>
      </c>
      <c r="C86" s="84" t="s">
        <v>3</v>
      </c>
      <c r="D86" s="59" t="s">
        <v>235</v>
      </c>
      <c r="E86" s="59" t="s">
        <v>236</v>
      </c>
      <c r="F86" s="77"/>
      <c r="G86" s="77"/>
      <c r="H86" s="61">
        <v>0</v>
      </c>
      <c r="I86" s="93"/>
      <c r="J86" s="85">
        <f>VLOOKUP(B86,'[1]MASTER PART LIST'!$B:$C,2,FALSE)</f>
        <v>13.25</v>
      </c>
      <c r="K86" s="62">
        <f>VLOOKUP(B86,'[1]MASTER PART LIST'!$B:$D,3,FALSE)</f>
        <v>22</v>
      </c>
      <c r="L86" s="62">
        <f t="shared" si="16"/>
        <v>22</v>
      </c>
      <c r="M86" s="64"/>
      <c r="N86" s="64"/>
      <c r="O86" s="64" t="s">
        <v>62</v>
      </c>
      <c r="P86" s="64"/>
      <c r="Q86" s="64" t="s">
        <v>62</v>
      </c>
      <c r="R86" s="64" t="s">
        <v>62</v>
      </c>
      <c r="S86" s="64"/>
      <c r="T86" s="64"/>
      <c r="U86" s="60"/>
      <c r="V86" s="60"/>
      <c r="W86" s="77"/>
      <c r="X86" s="77"/>
      <c r="Y86" s="77"/>
      <c r="Z86" s="77"/>
      <c r="AA86" s="77"/>
      <c r="AB86" s="77"/>
      <c r="AC86" s="77"/>
      <c r="AD86" s="77"/>
      <c r="AE86" s="77"/>
      <c r="AF86" s="77"/>
      <c r="AG86" s="77"/>
      <c r="AH86" s="95"/>
      <c r="AI86" s="95"/>
      <c r="AJ86" s="95"/>
      <c r="AK86" s="95"/>
      <c r="AL86" s="95"/>
      <c r="AM86" s="95"/>
      <c r="AN86" s="95"/>
      <c r="AO86" s="95"/>
      <c r="AP86" s="95"/>
      <c r="AQ86" s="95"/>
      <c r="AR86" s="99"/>
      <c r="AS86" s="99"/>
    </row>
    <row r="87" spans="1:45" ht="15.75" hidden="1" outlineLevel="1" x14ac:dyDescent="0.25">
      <c r="B87" s="58" t="s">
        <v>366</v>
      </c>
      <c r="C87" s="84" t="s">
        <v>3</v>
      </c>
      <c r="D87" s="59" t="s">
        <v>238</v>
      </c>
      <c r="E87" s="59" t="s">
        <v>239</v>
      </c>
      <c r="F87" s="77"/>
      <c r="G87" s="77"/>
      <c r="H87" s="61">
        <v>0</v>
      </c>
      <c r="I87" s="93"/>
      <c r="J87" s="85" t="e">
        <f>VLOOKUP(B87,'[1]MASTER PART LIST'!$B:$C,2,FALSE)</f>
        <v>#N/A</v>
      </c>
      <c r="K87" s="62" t="e">
        <f>VLOOKUP(B87,'[1]MASTER PART LIST'!$B:$D,3,FALSE)</f>
        <v>#N/A</v>
      </c>
      <c r="L87" s="62" t="e">
        <f t="shared" ref="L87" si="22">K87+(H87*VLOOKUP(prov_cd,rate_table,2,FALSE))</f>
        <v>#N/A</v>
      </c>
      <c r="M87" s="63"/>
      <c r="N87" s="63"/>
      <c r="O87" s="63" t="s">
        <v>3</v>
      </c>
      <c r="P87" s="63"/>
      <c r="Q87" s="64" t="s">
        <v>62</v>
      </c>
      <c r="R87" s="63" t="s">
        <v>3</v>
      </c>
      <c r="S87" s="63"/>
      <c r="T87" s="63"/>
      <c r="U87" s="60"/>
      <c r="V87" s="60"/>
      <c r="W87" s="77"/>
      <c r="X87" s="77"/>
      <c r="Y87" s="77"/>
      <c r="Z87" s="77"/>
      <c r="AA87" s="77"/>
      <c r="AB87" s="77"/>
      <c r="AC87" s="77"/>
      <c r="AD87" s="77"/>
      <c r="AE87" s="77"/>
      <c r="AF87" s="77"/>
      <c r="AG87" s="77"/>
      <c r="AH87" s="95"/>
      <c r="AI87" s="95"/>
      <c r="AJ87" s="95"/>
      <c r="AK87" s="95"/>
      <c r="AL87" s="95"/>
      <c r="AM87" s="95"/>
      <c r="AN87" s="95"/>
      <c r="AO87" s="95"/>
      <c r="AP87" s="95"/>
      <c r="AQ87" s="95"/>
      <c r="AR87" s="99"/>
      <c r="AS87" s="99"/>
    </row>
    <row r="88" spans="1:45" ht="15.75" hidden="1" outlineLevel="1" x14ac:dyDescent="0.25">
      <c r="B88" s="58" t="s">
        <v>367</v>
      </c>
      <c r="C88" s="84" t="s">
        <v>3</v>
      </c>
      <c r="D88" s="59" t="s">
        <v>241</v>
      </c>
      <c r="E88" s="71" t="s">
        <v>242</v>
      </c>
      <c r="F88" s="77"/>
      <c r="G88" s="77"/>
      <c r="H88" s="61">
        <v>0</v>
      </c>
      <c r="I88" s="93"/>
      <c r="J88" s="85" t="e">
        <f>VLOOKUP(B88,'[1]MASTER PART LIST'!$B:$C,2,FALSE)</f>
        <v>#N/A</v>
      </c>
      <c r="K88" s="62" t="e">
        <f>VLOOKUP(B88,'[1]MASTER PART LIST'!$B:$D,3,FALSE)</f>
        <v>#N/A</v>
      </c>
      <c r="L88" s="62" t="e">
        <f t="shared" ref="L88:L92" si="23">K88+(H88*VLOOKUP(prov_cd,rate_table,2,FALSE))</f>
        <v>#N/A</v>
      </c>
      <c r="M88" s="63"/>
      <c r="N88" s="63"/>
      <c r="O88" s="63" t="s">
        <v>3</v>
      </c>
      <c r="P88" s="63"/>
      <c r="Q88" s="63" t="s">
        <v>3</v>
      </c>
      <c r="R88" s="64" t="s">
        <v>62</v>
      </c>
      <c r="S88" s="64"/>
      <c r="T88" s="64"/>
      <c r="U88" s="60"/>
      <c r="V88" s="60"/>
      <c r="W88" s="77"/>
      <c r="X88" s="77"/>
      <c r="Y88" s="77"/>
      <c r="Z88" s="77"/>
      <c r="AA88" s="77"/>
      <c r="AB88" s="77"/>
      <c r="AC88" s="77"/>
      <c r="AD88" s="77"/>
      <c r="AE88" s="77"/>
      <c r="AF88" s="77"/>
      <c r="AG88" s="77"/>
      <c r="AH88" s="95"/>
      <c r="AI88" s="95"/>
      <c r="AJ88" s="95"/>
      <c r="AK88" s="95"/>
      <c r="AL88" s="95"/>
      <c r="AM88" s="95"/>
      <c r="AN88" s="95"/>
      <c r="AO88" s="95"/>
      <c r="AP88" s="95"/>
      <c r="AQ88" s="95"/>
      <c r="AR88" s="99"/>
      <c r="AS88" s="99"/>
    </row>
    <row r="89" spans="1:45" ht="15.75" hidden="1" outlineLevel="1" x14ac:dyDescent="0.25">
      <c r="B89" s="58" t="s">
        <v>368</v>
      </c>
      <c r="C89" s="84" t="s">
        <v>3</v>
      </c>
      <c r="D89" s="59" t="s">
        <v>244</v>
      </c>
      <c r="E89" s="59" t="s">
        <v>245</v>
      </c>
      <c r="F89" s="77"/>
      <c r="G89" s="77"/>
      <c r="H89" s="61">
        <v>0</v>
      </c>
      <c r="I89" s="93"/>
      <c r="J89" s="85">
        <f>VLOOKUP(B89,'[1]MASTER PART LIST'!$B:$C,2,FALSE)</f>
        <v>13.25</v>
      </c>
      <c r="K89" s="62">
        <f>VLOOKUP(B89,'[1]MASTER PART LIST'!$B:$D,3,FALSE)</f>
        <v>22</v>
      </c>
      <c r="L89" s="62">
        <f t="shared" si="23"/>
        <v>22</v>
      </c>
      <c r="M89" s="64"/>
      <c r="N89" s="64"/>
      <c r="O89" s="64" t="s">
        <v>62</v>
      </c>
      <c r="P89" s="64"/>
      <c r="Q89" s="64" t="s">
        <v>62</v>
      </c>
      <c r="R89" s="64" t="s">
        <v>62</v>
      </c>
      <c r="S89" s="64"/>
      <c r="T89" s="64"/>
      <c r="U89" s="60"/>
      <c r="V89" s="60"/>
      <c r="W89" s="77"/>
      <c r="X89" s="77"/>
      <c r="Y89" s="77"/>
      <c r="Z89" s="77"/>
      <c r="AA89" s="77"/>
      <c r="AB89" s="77"/>
      <c r="AC89" s="77"/>
      <c r="AD89" s="77"/>
      <c r="AE89" s="77"/>
      <c r="AF89" s="77"/>
      <c r="AG89" s="77"/>
      <c r="AH89" s="95"/>
      <c r="AI89" s="95"/>
      <c r="AJ89" s="95"/>
      <c r="AK89" s="95"/>
      <c r="AL89" s="95"/>
      <c r="AM89" s="95"/>
      <c r="AN89" s="95"/>
      <c r="AO89" s="95"/>
      <c r="AP89" s="95"/>
      <c r="AQ89" s="95"/>
      <c r="AR89" s="99"/>
      <c r="AS89" s="99"/>
    </row>
    <row r="90" spans="1:45" ht="15.75" hidden="1" outlineLevel="1" x14ac:dyDescent="0.25">
      <c r="B90" s="58" t="s">
        <v>369</v>
      </c>
      <c r="C90" s="84" t="s">
        <v>3</v>
      </c>
      <c r="D90" s="59" t="s">
        <v>247</v>
      </c>
      <c r="E90" s="59" t="s">
        <v>248</v>
      </c>
      <c r="F90" s="77"/>
      <c r="G90" s="77"/>
      <c r="H90" s="61">
        <v>0</v>
      </c>
      <c r="I90" s="93"/>
      <c r="J90" s="85">
        <f>VLOOKUP(B90,'[1]MASTER PART LIST'!$B:$C,2,FALSE)</f>
        <v>13.25</v>
      </c>
      <c r="K90" s="62">
        <f>VLOOKUP(B90,'[1]MASTER PART LIST'!$B:$D,3,FALSE)</f>
        <v>22</v>
      </c>
      <c r="L90" s="62">
        <f t="shared" si="23"/>
        <v>22</v>
      </c>
      <c r="M90" s="64"/>
      <c r="N90" s="64"/>
      <c r="O90" s="63" t="s">
        <v>3</v>
      </c>
      <c r="P90" s="63"/>
      <c r="Q90" s="64" t="s">
        <v>62</v>
      </c>
      <c r="R90" s="64" t="s">
        <v>62</v>
      </c>
      <c r="S90" s="64"/>
      <c r="T90" s="64"/>
      <c r="U90" s="60"/>
      <c r="V90" s="60"/>
      <c r="W90" s="77"/>
      <c r="X90" s="77"/>
      <c r="Y90" s="77"/>
      <c r="Z90" s="77"/>
      <c r="AA90" s="77"/>
      <c r="AB90" s="77"/>
      <c r="AC90" s="77"/>
      <c r="AD90" s="77"/>
      <c r="AE90" s="77"/>
      <c r="AF90" s="77"/>
      <c r="AG90" s="77"/>
      <c r="AH90" s="95"/>
      <c r="AI90" s="95"/>
      <c r="AJ90" s="95"/>
      <c r="AK90" s="95"/>
      <c r="AL90" s="95"/>
      <c r="AM90" s="95"/>
      <c r="AN90" s="95"/>
      <c r="AO90" s="95"/>
      <c r="AP90" s="95"/>
      <c r="AQ90" s="95"/>
      <c r="AR90" s="99"/>
      <c r="AS90" s="99"/>
    </row>
    <row r="91" spans="1:45" ht="15.75" hidden="1" outlineLevel="1" x14ac:dyDescent="0.25">
      <c r="B91" s="58" t="s">
        <v>370</v>
      </c>
      <c r="C91" s="84" t="s">
        <v>3</v>
      </c>
      <c r="D91" s="59" t="s">
        <v>250</v>
      </c>
      <c r="E91" s="59" t="s">
        <v>251</v>
      </c>
      <c r="F91" s="77"/>
      <c r="G91" s="77"/>
      <c r="H91" s="61">
        <v>0</v>
      </c>
      <c r="I91" s="93"/>
      <c r="J91" s="85">
        <f>VLOOKUP(B91,'[1]MASTER PART LIST'!$B:$C,2,FALSE)</f>
        <v>13.25</v>
      </c>
      <c r="K91" s="62">
        <f>VLOOKUP(B91,'[1]MASTER PART LIST'!$B:$D,3,FALSE)</f>
        <v>22</v>
      </c>
      <c r="L91" s="62">
        <f t="shared" si="23"/>
        <v>22</v>
      </c>
      <c r="M91" s="64"/>
      <c r="N91" s="64"/>
      <c r="O91" s="63" t="s">
        <v>3</v>
      </c>
      <c r="P91" s="63"/>
      <c r="Q91" s="63" t="s">
        <v>3</v>
      </c>
      <c r="R91" s="64" t="s">
        <v>62</v>
      </c>
      <c r="S91" s="64"/>
      <c r="T91" s="64"/>
      <c r="U91" s="60"/>
      <c r="V91" s="60"/>
      <c r="W91" s="77"/>
      <c r="X91" s="77"/>
      <c r="Y91" s="77"/>
      <c r="Z91" s="77"/>
      <c r="AA91" s="77"/>
      <c r="AB91" s="77"/>
      <c r="AC91" s="77"/>
      <c r="AD91" s="77"/>
      <c r="AE91" s="77"/>
      <c r="AF91" s="77"/>
      <c r="AG91" s="77"/>
      <c r="AH91" s="95"/>
      <c r="AI91" s="95"/>
      <c r="AJ91" s="95"/>
      <c r="AK91" s="95"/>
      <c r="AL91" s="95"/>
      <c r="AM91" s="95"/>
      <c r="AN91" s="95"/>
      <c r="AO91" s="95"/>
      <c r="AP91" s="95"/>
      <c r="AQ91" s="95"/>
      <c r="AR91" s="99"/>
      <c r="AS91" s="99"/>
    </row>
    <row r="92" spans="1:45" ht="15.75" hidden="1" outlineLevel="1" x14ac:dyDescent="0.25">
      <c r="B92" s="58" t="s">
        <v>371</v>
      </c>
      <c r="C92" s="84" t="s">
        <v>3</v>
      </c>
      <c r="D92" s="59" t="s">
        <v>253</v>
      </c>
      <c r="E92" s="59" t="s">
        <v>254</v>
      </c>
      <c r="F92" s="77"/>
      <c r="G92" s="77"/>
      <c r="H92" s="61">
        <v>0</v>
      </c>
      <c r="I92" s="93"/>
      <c r="J92" s="85">
        <f>VLOOKUP(B92,'[1]MASTER PART LIST'!$B:$C,2,FALSE)</f>
        <v>13.25</v>
      </c>
      <c r="K92" s="62">
        <f>VLOOKUP(B92,'[1]MASTER PART LIST'!$B:$D,3,FALSE)</f>
        <v>22</v>
      </c>
      <c r="L92" s="62">
        <f t="shared" si="23"/>
        <v>22</v>
      </c>
      <c r="M92" s="64"/>
      <c r="N92" s="64"/>
      <c r="O92" s="63" t="s">
        <v>3</v>
      </c>
      <c r="P92" s="63"/>
      <c r="Q92" s="64" t="s">
        <v>62</v>
      </c>
      <c r="R92" s="63" t="s">
        <v>3</v>
      </c>
      <c r="S92" s="63"/>
      <c r="T92" s="63"/>
      <c r="U92" s="60"/>
      <c r="V92" s="60"/>
      <c r="W92" s="77"/>
      <c r="X92" s="77"/>
      <c r="Y92" s="77"/>
      <c r="Z92" s="77"/>
      <c r="AA92" s="77"/>
      <c r="AB92" s="77"/>
      <c r="AC92" s="77"/>
      <c r="AD92" s="77"/>
      <c r="AE92" s="77"/>
      <c r="AF92" s="77"/>
      <c r="AG92" s="77"/>
      <c r="AH92" s="95"/>
      <c r="AI92" s="95"/>
      <c r="AJ92" s="95"/>
      <c r="AK92" s="95"/>
      <c r="AL92" s="95"/>
      <c r="AM92" s="95"/>
      <c r="AN92" s="95"/>
      <c r="AO92" s="95"/>
      <c r="AP92" s="95"/>
      <c r="AQ92" s="95"/>
      <c r="AR92" s="99"/>
      <c r="AS92" s="99"/>
    </row>
    <row r="93" spans="1:45" ht="15.75" hidden="1" outlineLevel="1" x14ac:dyDescent="0.25">
      <c r="B93" s="58" t="s">
        <v>372</v>
      </c>
      <c r="C93" s="84" t="s">
        <v>3</v>
      </c>
      <c r="D93" s="59" t="s">
        <v>256</v>
      </c>
      <c r="E93" s="71" t="s">
        <v>257</v>
      </c>
      <c r="F93" s="77"/>
      <c r="G93" s="77"/>
      <c r="H93" s="61">
        <v>0</v>
      </c>
      <c r="I93" s="93"/>
      <c r="J93" s="85">
        <f>VLOOKUP(B93,'[1]MASTER PART LIST'!$B:$C,2,FALSE)</f>
        <v>13.25</v>
      </c>
      <c r="K93" s="62">
        <f>VLOOKUP(B93,'[1]MASTER PART LIST'!$B:$D,3,FALSE)</f>
        <v>22</v>
      </c>
      <c r="L93" s="62">
        <f>K93+(H93*VLOOKUP(prov_cd,rate_table,2,FALSE))</f>
        <v>22</v>
      </c>
      <c r="M93" s="64"/>
      <c r="N93" s="64"/>
      <c r="O93" s="64" t="s">
        <v>62</v>
      </c>
      <c r="P93" s="64"/>
      <c r="Q93" s="64" t="s">
        <v>62</v>
      </c>
      <c r="R93" s="64" t="s">
        <v>62</v>
      </c>
      <c r="S93" s="64"/>
      <c r="T93" s="64"/>
      <c r="U93" s="60"/>
      <c r="V93" s="60"/>
      <c r="W93" s="77"/>
      <c r="X93" s="77"/>
      <c r="Y93" s="77"/>
      <c r="Z93" s="77"/>
      <c r="AA93" s="77"/>
      <c r="AB93" s="77"/>
      <c r="AC93" s="77"/>
      <c r="AD93" s="77"/>
      <c r="AE93" s="77"/>
      <c r="AF93" s="77"/>
      <c r="AG93" s="77"/>
      <c r="AH93" s="95"/>
      <c r="AI93" s="95"/>
      <c r="AJ93" s="95"/>
      <c r="AK93" s="95"/>
      <c r="AL93" s="95"/>
      <c r="AM93" s="95"/>
      <c r="AN93" s="95"/>
      <c r="AO93" s="95"/>
      <c r="AP93" s="95"/>
      <c r="AQ93" s="95"/>
      <c r="AR93" s="99"/>
      <c r="AS93" s="99"/>
    </row>
    <row r="94" spans="1:45" ht="15.75" hidden="1" collapsed="1" x14ac:dyDescent="0.25">
      <c r="B94" s="71" t="s">
        <v>373</v>
      </c>
      <c r="C94" s="71" t="s">
        <v>373</v>
      </c>
      <c r="D94" s="59" t="s">
        <v>374</v>
      </c>
      <c r="E94" s="59" t="s">
        <v>375</v>
      </c>
      <c r="F94" s="60"/>
      <c r="G94" s="60"/>
      <c r="H94" s="61">
        <v>0</v>
      </c>
      <c r="I94" s="71"/>
      <c r="J94" s="85">
        <f>VLOOKUP(B94,'[1]MASTER PART LIST'!$B:$C,2,FALSE)</f>
        <v>9.5</v>
      </c>
      <c r="K94" s="62">
        <f>VLOOKUP(B94,'[1]MASTER PART LIST'!$B:$D,3,FALSE)</f>
        <v>15.75</v>
      </c>
      <c r="L94" s="62">
        <f t="shared" si="16"/>
        <v>15.75</v>
      </c>
      <c r="M94" s="64"/>
      <c r="N94" s="64"/>
      <c r="O94" s="64"/>
      <c r="P94" s="64"/>
      <c r="Q94" s="64"/>
      <c r="R94" s="64"/>
      <c r="S94" s="64"/>
      <c r="T94" s="64"/>
      <c r="U94" s="60" t="s">
        <v>376</v>
      </c>
      <c r="V94" s="60" t="s">
        <v>377</v>
      </c>
      <c r="W94" s="65"/>
      <c r="X94" s="66"/>
      <c r="Y94" s="67"/>
      <c r="Z94" s="67"/>
      <c r="AA94" s="67"/>
      <c r="AB94" s="67"/>
      <c r="AC94" s="67"/>
      <c r="AD94" s="67"/>
      <c r="AE94" s="67"/>
      <c r="AF94" s="67"/>
      <c r="AG94" s="64"/>
      <c r="AH94" s="64"/>
      <c r="AI94" s="64"/>
      <c r="AJ94" s="64"/>
      <c r="AK94" s="64"/>
      <c r="AL94" s="64"/>
      <c r="AM94" s="64"/>
      <c r="AN94" s="64"/>
      <c r="AO94" s="64"/>
      <c r="AP94" s="64" t="s">
        <v>62</v>
      </c>
      <c r="AQ94" s="64"/>
      <c r="AR94" s="100"/>
      <c r="AS94" s="100"/>
    </row>
    <row r="95" spans="1:45" ht="15.75" hidden="1" x14ac:dyDescent="0.25">
      <c r="B95" s="101" t="s">
        <v>378</v>
      </c>
      <c r="C95" s="101" t="s">
        <v>378</v>
      </c>
      <c r="D95" s="102" t="s">
        <v>379</v>
      </c>
      <c r="E95" s="102" t="s">
        <v>380</v>
      </c>
      <c r="F95" s="103"/>
      <c r="G95" s="103"/>
      <c r="H95" s="104">
        <v>0</v>
      </c>
      <c r="I95" s="101"/>
      <c r="J95" s="105">
        <f>VLOOKUP(B95,'[1]MASTER PART LIST'!$B:$C,2,FALSE)</f>
        <v>2.4500000000000002</v>
      </c>
      <c r="K95" s="106">
        <f>VLOOKUP(B95,'[1]MASTER PART LIST'!$B:$D,3,FALSE)</f>
        <v>4</v>
      </c>
      <c r="L95" s="106">
        <f t="shared" si="16"/>
        <v>4</v>
      </c>
      <c r="M95" s="107"/>
      <c r="N95" s="107"/>
      <c r="O95" s="107"/>
      <c r="P95" s="107"/>
      <c r="Q95" s="107"/>
      <c r="R95" s="107"/>
      <c r="S95" s="107"/>
      <c r="T95" s="107"/>
      <c r="U95" s="103" t="s">
        <v>376</v>
      </c>
      <c r="V95" s="103" t="s">
        <v>377</v>
      </c>
      <c r="W95" s="108"/>
      <c r="X95" s="109"/>
      <c r="Y95" s="110"/>
      <c r="Z95" s="110"/>
      <c r="AA95" s="110"/>
      <c r="AB95" s="110"/>
      <c r="AC95" s="110"/>
      <c r="AD95" s="110"/>
      <c r="AE95" s="110"/>
      <c r="AF95" s="110"/>
      <c r="AG95" s="64"/>
      <c r="AH95" s="64"/>
      <c r="AI95" s="107"/>
      <c r="AJ95" s="107"/>
      <c r="AK95" s="107"/>
      <c r="AL95" s="107"/>
      <c r="AM95" s="107"/>
      <c r="AN95" s="107"/>
      <c r="AO95" s="107"/>
      <c r="AP95" s="107" t="s">
        <v>62</v>
      </c>
      <c r="AQ95" s="107"/>
      <c r="AR95" s="111"/>
      <c r="AS95" s="111"/>
    </row>
    <row r="96" spans="1:45" ht="25.5" hidden="1" x14ac:dyDescent="0.25">
      <c r="B96" s="112" t="s">
        <v>381</v>
      </c>
      <c r="C96" s="112" t="s">
        <v>381</v>
      </c>
      <c r="D96" s="113" t="s">
        <v>382</v>
      </c>
      <c r="E96" s="113" t="s">
        <v>383</v>
      </c>
      <c r="F96" s="114"/>
      <c r="G96" s="114"/>
      <c r="H96" s="115">
        <v>0</v>
      </c>
      <c r="I96" s="112"/>
      <c r="J96" s="116">
        <f>VLOOKUP(B96,'[1]MASTER PART LIST'!$B:$C,2,FALSE)</f>
        <v>6.25</v>
      </c>
      <c r="K96" s="117">
        <f>VLOOKUP(B96,'[1]MASTER PART LIST'!$B:$D,3,FALSE)</f>
        <v>13.75</v>
      </c>
      <c r="L96" s="117">
        <f t="shared" si="16"/>
        <v>13.75</v>
      </c>
      <c r="M96" s="118"/>
      <c r="N96" s="118"/>
      <c r="O96" s="118"/>
      <c r="P96" s="118"/>
      <c r="Q96" s="118"/>
      <c r="R96" s="118"/>
      <c r="S96" s="118"/>
      <c r="T96" s="118"/>
      <c r="U96" s="114" t="s">
        <v>384</v>
      </c>
      <c r="V96" s="114" t="s">
        <v>385</v>
      </c>
      <c r="W96" s="119"/>
      <c r="X96" s="120"/>
      <c r="Y96" s="120"/>
      <c r="Z96" s="120"/>
      <c r="AA96" s="120"/>
      <c r="AB96" s="120"/>
      <c r="AC96" s="120"/>
      <c r="AD96" s="120"/>
      <c r="AE96" s="120"/>
      <c r="AF96" s="120"/>
      <c r="AG96" s="64"/>
      <c r="AH96" s="64"/>
      <c r="AI96" s="118"/>
      <c r="AJ96" s="118"/>
      <c r="AK96" s="118"/>
      <c r="AL96" s="118"/>
      <c r="AM96" s="118"/>
      <c r="AN96" s="118"/>
      <c r="AO96" s="118"/>
      <c r="AP96" s="118" t="s">
        <v>62</v>
      </c>
      <c r="AQ96" s="118"/>
      <c r="AR96" s="121"/>
      <c r="AS96" s="121"/>
    </row>
    <row r="97" spans="1:45" ht="15.75" x14ac:dyDescent="0.25">
      <c r="H97" s="123"/>
      <c r="J97" s="124"/>
      <c r="K97" s="125"/>
      <c r="L97" s="125"/>
      <c r="M97" s="126"/>
      <c r="N97" s="126"/>
      <c r="O97" s="126"/>
      <c r="P97" s="126"/>
      <c r="Q97" s="126"/>
      <c r="R97" s="126"/>
      <c r="S97" s="126"/>
      <c r="T97" s="126"/>
      <c r="U97" s="36"/>
      <c r="V97" s="36"/>
      <c r="AG97" s="126"/>
      <c r="AH97" s="126"/>
      <c r="AI97" s="126"/>
      <c r="AJ97" s="126"/>
      <c r="AK97" s="126"/>
      <c r="AL97" s="126"/>
      <c r="AM97" s="126"/>
      <c r="AN97" s="126"/>
      <c r="AO97" s="126"/>
      <c r="AP97" s="126"/>
      <c r="AQ97" s="126"/>
      <c r="AR97" s="128"/>
      <c r="AS97" s="128"/>
    </row>
    <row r="98" spans="1:45" ht="15.75" x14ac:dyDescent="0.25">
      <c r="H98" s="123"/>
      <c r="J98" s="124"/>
      <c r="K98" s="125"/>
      <c r="L98" s="125"/>
      <c r="M98" s="126"/>
      <c r="N98" s="126"/>
      <c r="O98" s="126"/>
      <c r="P98" s="126"/>
      <c r="Q98" s="126"/>
      <c r="R98" s="126"/>
      <c r="S98" s="126"/>
      <c r="T98" s="126"/>
      <c r="U98" s="36"/>
      <c r="V98" s="36"/>
      <c r="AG98" s="126"/>
      <c r="AH98" s="126"/>
      <c r="AI98" s="126"/>
      <c r="AJ98" s="126"/>
      <c r="AK98" s="126"/>
      <c r="AL98" s="126"/>
      <c r="AM98" s="126"/>
      <c r="AN98" s="126"/>
      <c r="AO98" s="126"/>
      <c r="AP98" s="126"/>
      <c r="AQ98" s="126"/>
      <c r="AR98" s="128"/>
      <c r="AS98" s="128"/>
    </row>
    <row r="99" spans="1:45" ht="15.75" x14ac:dyDescent="0.25">
      <c r="H99" s="123"/>
      <c r="J99" s="124"/>
      <c r="K99" s="125"/>
      <c r="L99" s="125"/>
      <c r="M99" s="129"/>
      <c r="N99" s="129"/>
      <c r="O99" s="129"/>
      <c r="P99" s="129"/>
      <c r="Q99" s="129"/>
      <c r="R99" s="129"/>
      <c r="S99" s="129"/>
      <c r="T99" s="129"/>
      <c r="U99" s="36"/>
      <c r="V99" s="36"/>
      <c r="AG99" s="129"/>
      <c r="AH99" s="129"/>
      <c r="AI99" s="129"/>
      <c r="AJ99" s="129"/>
      <c r="AK99" s="129"/>
      <c r="AL99" s="129"/>
      <c r="AM99" s="129"/>
      <c r="AN99" s="129"/>
      <c r="AO99" s="129"/>
      <c r="AP99" s="129"/>
      <c r="AQ99" s="129"/>
      <c r="AR99" s="130"/>
      <c r="AS99" s="130"/>
    </row>
    <row r="101" spans="1:45" ht="25.5" x14ac:dyDescent="0.25">
      <c r="A101" s="131" t="s">
        <v>386</v>
      </c>
      <c r="B101" s="71" t="s">
        <v>387</v>
      </c>
      <c r="C101" s="71" t="str">
        <f t="shared" ref="C101:C106" si="24">B101</f>
        <v>23ACC-BLK-TRHY</v>
      </c>
      <c r="D101" s="59" t="s">
        <v>74</v>
      </c>
      <c r="E101" s="59" t="s">
        <v>75</v>
      </c>
      <c r="F101" s="60" t="s">
        <v>388</v>
      </c>
      <c r="G101" s="60" t="s">
        <v>389</v>
      </c>
      <c r="H101" s="73">
        <f>H103+H27</f>
        <v>0.7</v>
      </c>
      <c r="I101" s="73"/>
      <c r="J101" s="73">
        <f>(J103+J26)*0.95</f>
        <v>113.05</v>
      </c>
      <c r="K101" s="73">
        <f>(K103+K26)*0.95</f>
        <v>188.1</v>
      </c>
      <c r="L101" s="62">
        <f t="shared" ref="L101:L106" si="25">K101+(H101*VLOOKUP(prov_cd,rate_table,2,FALSE))</f>
        <v>294.5</v>
      </c>
      <c r="M101" s="63"/>
      <c r="N101" s="63"/>
      <c r="O101" s="63" t="s">
        <v>3</v>
      </c>
      <c r="P101" s="64"/>
      <c r="Q101" s="63" t="s">
        <v>3</v>
      </c>
      <c r="R101" s="64" t="s">
        <v>62</v>
      </c>
      <c r="S101" s="64"/>
      <c r="T101" s="63"/>
      <c r="U101" s="60" t="s">
        <v>78</v>
      </c>
      <c r="V101" s="60" t="s">
        <v>79</v>
      </c>
      <c r="W101" s="65"/>
      <c r="X101" s="66" t="s">
        <v>7</v>
      </c>
      <c r="Y101" s="67"/>
      <c r="Z101" s="67"/>
      <c r="AA101" s="67"/>
      <c r="AB101" s="67"/>
      <c r="AC101" s="67"/>
      <c r="AD101" s="67"/>
      <c r="AE101" s="67"/>
      <c r="AF101" s="67"/>
      <c r="AG101" s="64"/>
      <c r="AH101" s="64"/>
      <c r="AI101" s="64" t="s">
        <v>62</v>
      </c>
      <c r="AJ101" s="64"/>
      <c r="AK101" s="64"/>
      <c r="AL101" s="64"/>
      <c r="AM101" s="64"/>
      <c r="AN101" s="64"/>
      <c r="AO101" s="64" t="s">
        <v>62</v>
      </c>
      <c r="AP101" s="64"/>
      <c r="AQ101" s="64"/>
      <c r="AR101" s="68"/>
      <c r="AS101" s="69" t="s">
        <v>390</v>
      </c>
    </row>
    <row r="102" spans="1:45" ht="25.5" x14ac:dyDescent="0.25">
      <c r="A102" s="131" t="s">
        <v>386</v>
      </c>
      <c r="B102" s="71" t="s">
        <v>391</v>
      </c>
      <c r="C102" s="71" t="str">
        <f t="shared" si="24"/>
        <v>23ACC-BLK-SPHY</v>
      </c>
      <c r="D102" s="59" t="s">
        <v>392</v>
      </c>
      <c r="E102" s="59" t="s">
        <v>393</v>
      </c>
      <c r="F102" s="60" t="s">
        <v>394</v>
      </c>
      <c r="G102" s="60" t="s">
        <v>395</v>
      </c>
      <c r="H102" s="73">
        <f>H103+H104</f>
        <v>0.8</v>
      </c>
      <c r="I102" s="73"/>
      <c r="J102" s="73">
        <f>(J103+J104)*0.95</f>
        <v>113.05</v>
      </c>
      <c r="K102" s="73">
        <f>(K103+K104)*0.95</f>
        <v>188.1</v>
      </c>
      <c r="L102" s="62">
        <f t="shared" si="25"/>
        <v>309.7</v>
      </c>
      <c r="M102" s="63"/>
      <c r="N102" s="63"/>
      <c r="O102" s="63" t="s">
        <v>3</v>
      </c>
      <c r="P102" s="64"/>
      <c r="Q102" s="64" t="s">
        <v>62</v>
      </c>
      <c r="R102" s="63" t="s">
        <v>3</v>
      </c>
      <c r="S102" s="63"/>
      <c r="T102" s="63"/>
      <c r="U102" s="60" t="s">
        <v>78</v>
      </c>
      <c r="V102" s="60" t="s">
        <v>79</v>
      </c>
      <c r="W102" s="65"/>
      <c r="X102" s="66" t="s">
        <v>7</v>
      </c>
      <c r="Y102" s="67"/>
      <c r="Z102" s="67"/>
      <c r="AA102" s="67"/>
      <c r="AB102" s="67"/>
      <c r="AC102" s="67"/>
      <c r="AD102" s="67"/>
      <c r="AE102" s="67"/>
      <c r="AF102" s="67"/>
      <c r="AG102" s="64"/>
      <c r="AH102" s="64"/>
      <c r="AI102" s="64" t="s">
        <v>62</v>
      </c>
      <c r="AJ102" s="64"/>
      <c r="AK102" s="64"/>
      <c r="AL102" s="64"/>
      <c r="AM102" s="64"/>
      <c r="AN102" s="64"/>
      <c r="AO102" s="64" t="s">
        <v>62</v>
      </c>
      <c r="AP102" s="64"/>
      <c r="AQ102" s="64"/>
      <c r="AR102" s="68"/>
      <c r="AS102" s="69" t="s">
        <v>396</v>
      </c>
    </row>
    <row r="103" spans="1:45" ht="25.5" x14ac:dyDescent="0.25">
      <c r="A103" s="131" t="s">
        <v>386</v>
      </c>
      <c r="B103" s="71" t="s">
        <v>397</v>
      </c>
      <c r="C103" s="71" t="str">
        <f t="shared" si="24"/>
        <v>08F20-30A-100</v>
      </c>
      <c r="D103" s="59" t="s">
        <v>398</v>
      </c>
      <c r="E103" s="59" t="s">
        <v>399</v>
      </c>
      <c r="F103" s="60" t="s">
        <v>400</v>
      </c>
      <c r="G103" s="60" t="s">
        <v>401</v>
      </c>
      <c r="H103" s="84">
        <v>0.5</v>
      </c>
      <c r="I103" s="71"/>
      <c r="J103" s="85">
        <f>VLOOKUP(B103,'[1]MASTER PART LIST'!$B:$C,2,FALSE)</f>
        <v>75</v>
      </c>
      <c r="K103" s="62">
        <f>VLOOKUP(B103,'[1]MASTER PART LIST'!$B:$D,3,FALSE)</f>
        <v>125</v>
      </c>
      <c r="L103" s="62">
        <f t="shared" si="25"/>
        <v>201</v>
      </c>
      <c r="M103" s="64"/>
      <c r="N103" s="64"/>
      <c r="O103" s="64" t="s">
        <v>62</v>
      </c>
      <c r="P103" s="64"/>
      <c r="Q103" s="64" t="s">
        <v>3</v>
      </c>
      <c r="R103" s="64" t="s">
        <v>62</v>
      </c>
      <c r="S103" s="64"/>
      <c r="T103" s="63"/>
      <c r="U103" s="60" t="s">
        <v>402</v>
      </c>
      <c r="V103" s="60" t="s">
        <v>403</v>
      </c>
      <c r="W103" s="65"/>
      <c r="X103" s="66"/>
      <c r="Y103" s="67"/>
      <c r="Z103" s="67"/>
      <c r="AA103" s="67"/>
      <c r="AB103" s="67"/>
      <c r="AC103" s="67"/>
      <c r="AD103" s="67"/>
      <c r="AE103" s="67"/>
      <c r="AF103" s="67"/>
      <c r="AG103" s="64"/>
      <c r="AH103" s="64"/>
      <c r="AI103" s="64"/>
      <c r="AJ103" s="64"/>
      <c r="AK103" s="64"/>
      <c r="AL103" s="64"/>
      <c r="AM103" s="64"/>
      <c r="AN103" s="64"/>
      <c r="AO103" s="64" t="s">
        <v>62</v>
      </c>
      <c r="AP103" s="64"/>
      <c r="AQ103" s="64"/>
      <c r="AR103" s="68"/>
      <c r="AS103" s="69" t="s">
        <v>404</v>
      </c>
    </row>
    <row r="104" spans="1:45" ht="33.75" x14ac:dyDescent="0.25">
      <c r="A104" s="131" t="s">
        <v>386</v>
      </c>
      <c r="B104" s="71" t="s">
        <v>405</v>
      </c>
      <c r="C104" s="71" t="str">
        <f t="shared" si="24"/>
        <v>08F20-TVA-100C</v>
      </c>
      <c r="D104" s="59" t="s">
        <v>406</v>
      </c>
      <c r="E104" s="59" t="s">
        <v>407</v>
      </c>
      <c r="F104" s="60" t="s">
        <v>408</v>
      </c>
      <c r="G104" s="60" t="s">
        <v>409</v>
      </c>
      <c r="H104" s="84">
        <v>0.3</v>
      </c>
      <c r="I104" s="71"/>
      <c r="J104" s="85">
        <f>VLOOKUP(B104,'[1]MASTER PART LIST'!$B:$C,2,FALSE)</f>
        <v>44</v>
      </c>
      <c r="K104" s="62">
        <f>VLOOKUP(B104,'[1]MASTER PART LIST'!$B:$D,3,FALSE)</f>
        <v>73</v>
      </c>
      <c r="L104" s="62">
        <f t="shared" si="25"/>
        <v>118.6</v>
      </c>
      <c r="M104" s="63"/>
      <c r="N104" s="63"/>
      <c r="O104" s="64" t="s">
        <v>3</v>
      </c>
      <c r="P104" s="64"/>
      <c r="Q104" s="64" t="s">
        <v>3</v>
      </c>
      <c r="R104" s="64" t="s">
        <v>3</v>
      </c>
      <c r="S104" s="64"/>
      <c r="T104" s="63"/>
      <c r="U104" s="60"/>
      <c r="V104" s="60"/>
      <c r="W104" s="65"/>
      <c r="X104" s="66"/>
      <c r="Y104" s="67"/>
      <c r="Z104" s="67"/>
      <c r="AA104" s="67"/>
      <c r="AB104" s="67"/>
      <c r="AC104" s="67"/>
      <c r="AD104" s="67"/>
      <c r="AE104" s="67"/>
      <c r="AF104" s="67"/>
      <c r="AG104" s="64"/>
      <c r="AH104" s="64"/>
      <c r="AI104" s="64"/>
      <c r="AJ104" s="64"/>
      <c r="AK104" s="64"/>
      <c r="AL104" s="64"/>
      <c r="AM104" s="64"/>
      <c r="AN104" s="64"/>
      <c r="AO104" s="64" t="s">
        <v>62</v>
      </c>
      <c r="AP104" s="64"/>
      <c r="AQ104" s="64"/>
      <c r="AR104" s="68"/>
      <c r="AS104" s="69" t="s">
        <v>410</v>
      </c>
    </row>
    <row r="105" spans="1:45" ht="45" collapsed="1" x14ac:dyDescent="0.25">
      <c r="A105" s="131" t="s">
        <v>386</v>
      </c>
      <c r="B105" s="71" t="s">
        <v>411</v>
      </c>
      <c r="C105" s="71" t="str">
        <f t="shared" si="24"/>
        <v>08U58-30A-110A</v>
      </c>
      <c r="D105" s="59" t="s">
        <v>412</v>
      </c>
      <c r="E105" s="59" t="s">
        <v>413</v>
      </c>
      <c r="F105" s="60" t="s">
        <v>414</v>
      </c>
      <c r="G105" s="60" t="s">
        <v>415</v>
      </c>
      <c r="H105" s="61">
        <v>1.5</v>
      </c>
      <c r="I105" s="71"/>
      <c r="J105" s="85">
        <f>VLOOKUP(B105,'[1]MASTER PART LIST'!$B:$C,2,FALSE)</f>
        <v>383</v>
      </c>
      <c r="K105" s="62">
        <f>VLOOKUP(B105,'[1]MASTER PART LIST'!$B:$D,3,FALSE)</f>
        <v>547</v>
      </c>
      <c r="L105" s="62">
        <f t="shared" si="25"/>
        <v>775</v>
      </c>
      <c r="M105" s="64"/>
      <c r="N105" s="64"/>
      <c r="O105" s="64" t="s">
        <v>62</v>
      </c>
      <c r="P105" s="64"/>
      <c r="Q105" s="64" t="s">
        <v>4</v>
      </c>
      <c r="R105" s="64" t="s">
        <v>4</v>
      </c>
      <c r="S105" s="64"/>
      <c r="T105" s="64"/>
      <c r="U105" s="60"/>
      <c r="V105" s="60"/>
      <c r="W105" s="65"/>
      <c r="X105" s="66" t="s">
        <v>7</v>
      </c>
      <c r="Y105" s="67"/>
      <c r="Z105" s="67"/>
      <c r="AA105" s="67"/>
      <c r="AB105" s="67"/>
      <c r="AC105" s="67"/>
      <c r="AD105" s="67"/>
      <c r="AE105" s="67"/>
      <c r="AF105" s="67"/>
      <c r="AG105" s="64"/>
      <c r="AH105" s="64"/>
      <c r="AI105" s="64"/>
      <c r="AJ105" s="64"/>
      <c r="AK105" s="64"/>
      <c r="AL105" s="64"/>
      <c r="AM105" s="64" t="s">
        <v>62</v>
      </c>
      <c r="AN105" s="64"/>
      <c r="AO105" s="64"/>
      <c r="AP105" s="64"/>
      <c r="AQ105" s="64"/>
      <c r="AR105" s="68"/>
      <c r="AS105" s="68"/>
    </row>
    <row r="106" spans="1:45" s="144" customFormat="1" ht="45" x14ac:dyDescent="0.25">
      <c r="A106" s="132" t="s">
        <v>416</v>
      </c>
      <c r="B106" s="133" t="s">
        <v>417</v>
      </c>
      <c r="C106" s="133" t="str">
        <f t="shared" si="24"/>
        <v>08U58-30A-110B</v>
      </c>
      <c r="D106" s="134" t="s">
        <v>412</v>
      </c>
      <c r="E106" s="134" t="s">
        <v>413</v>
      </c>
      <c r="F106" s="135" t="s">
        <v>414</v>
      </c>
      <c r="G106" s="135" t="s">
        <v>415</v>
      </c>
      <c r="H106" s="136">
        <v>1.5</v>
      </c>
      <c r="I106" s="133"/>
      <c r="J106" s="137">
        <f>VLOOKUP(B106,'[1]MASTER PART LIST'!$B:$C,2,FALSE)</f>
        <v>383</v>
      </c>
      <c r="K106" s="138">
        <f>VLOOKUP(B106,'[1]MASTER PART LIST'!$B:$D,3,FALSE)</f>
        <v>547</v>
      </c>
      <c r="L106" s="138">
        <f t="shared" si="25"/>
        <v>775</v>
      </c>
      <c r="M106" s="139"/>
      <c r="N106" s="139"/>
      <c r="O106" s="139" t="s">
        <v>3</v>
      </c>
      <c r="P106" s="139"/>
      <c r="Q106" s="139" t="s">
        <v>62</v>
      </c>
      <c r="R106" s="139" t="s">
        <v>4</v>
      </c>
      <c r="S106" s="139"/>
      <c r="T106" s="139"/>
      <c r="U106" s="135"/>
      <c r="V106" s="135"/>
      <c r="W106" s="140"/>
      <c r="X106" s="141" t="s">
        <v>7</v>
      </c>
      <c r="Y106" s="142"/>
      <c r="Z106" s="142"/>
      <c r="AA106" s="142"/>
      <c r="AB106" s="142"/>
      <c r="AC106" s="142"/>
      <c r="AD106" s="142"/>
      <c r="AE106" s="142"/>
      <c r="AF106" s="142"/>
      <c r="AG106" s="139"/>
      <c r="AH106" s="139"/>
      <c r="AI106" s="139"/>
      <c r="AJ106" s="139"/>
      <c r="AK106" s="139"/>
      <c r="AL106" s="139"/>
      <c r="AM106" s="139" t="s">
        <v>62</v>
      </c>
      <c r="AN106" s="139"/>
      <c r="AO106" s="139"/>
      <c r="AP106" s="139"/>
      <c r="AQ106" s="139"/>
      <c r="AR106" s="143"/>
      <c r="AS106" s="143"/>
    </row>
  </sheetData>
  <sheetProtection algorithmName="SHA-512" hashValue="NDkjvDU+ocpy39SMuwr3bZrlk2RWzXHQK74vAzVp63NnAH60LFjcn5LbO/eyWykAgmngWg33uhwDuCkABgWcbA==" saltValue="L6h4xNVXsm8CKzSq1dsOxw==" spinCount="100000" sheet="1" objects="1" scenarios="1"/>
  <mergeCells count="8">
    <mergeCell ref="AJ6:AJ7"/>
    <mergeCell ref="AK6:AQ6"/>
    <mergeCell ref="M4:T4"/>
    <mergeCell ref="M5:T5"/>
    <mergeCell ref="X6:AF6"/>
    <mergeCell ref="AG6:AG7"/>
    <mergeCell ref="AH6:AH7"/>
    <mergeCell ref="AI6:AI7"/>
  </mergeCells>
  <conditionalFormatting sqref="AG3:AQ4 W2:W5 W8:W27 W29:W1048576">
    <cfRule type="duplicateValues" dxfId="7" priority="3"/>
  </conditionalFormatting>
  <conditionalFormatting sqref="X8:AF27 X29:AF1048576">
    <cfRule type="containsText" dxfId="6" priority="2" operator="containsText" text="NEW">
      <formula>NOT(ISERROR(SEARCH("NEW",X8)))</formula>
    </cfRule>
  </conditionalFormatting>
  <conditionalFormatting sqref="W6:W7">
    <cfRule type="duplicateValues" dxfId="5" priority="1"/>
  </conditionalFormatting>
  <dataValidations count="1">
    <dataValidation type="list" allowBlank="1" showInputMessage="1" showErrorMessage="1" sqref="X94:AF99 X29:AF85 X18:AF27 X8:AF16 X101:AF106" xr:uid="{724D1819-EC65-40D9-B28D-DAEE6BED67D6}">
      <formula1>$X$2:$X$5</formula1>
    </dataValidation>
  </dataValidations>
  <printOptions horizontalCentered="1"/>
  <pageMargins left="0.23622047244094491" right="0.23622047244094491" top="0.39370078740157483" bottom="0.39370078740157483" header="0.31496062992125984" footer="0.31496062992125984"/>
  <pageSetup scale="26" fitToHeight="0" orientation="portrait" horizontalDpi="1200" verticalDpi="1200" r:id="rId1"/>
  <headerFooter>
    <oddFooter>&amp;CPage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5127-D551-46D7-AFCD-5F914FCF89CE}">
  <sheetPr codeName="Sheet1">
    <tabColor theme="1"/>
  </sheetPr>
  <dimension ref="A1:L45"/>
  <sheetViews>
    <sheetView showGridLines="0" tabSelected="1" zoomScaleNormal="100" workbookViewId="0">
      <selection activeCell="D18" sqref="D18"/>
    </sheetView>
  </sheetViews>
  <sheetFormatPr defaultColWidth="9.140625" defaultRowHeight="12.75" x14ac:dyDescent="0.25"/>
  <cols>
    <col min="1" max="1" width="49.42578125" style="148" customWidth="1"/>
    <col min="2" max="3" width="14.140625" style="148" customWidth="1"/>
    <col min="4" max="16384" width="9.140625" style="148"/>
  </cols>
  <sheetData>
    <row r="1" spans="1:12" ht="47.25" thickBot="1" x14ac:dyDescent="0.4">
      <c r="A1" s="145" t="s">
        <v>418</v>
      </c>
      <c r="B1" s="146" t="s">
        <v>419</v>
      </c>
      <c r="C1" s="147"/>
      <c r="G1" s="149"/>
      <c r="H1" s="149"/>
      <c r="I1" s="149"/>
      <c r="J1" s="149"/>
      <c r="K1" s="149"/>
    </row>
    <row r="2" spans="1:12" x14ac:dyDescent="0.25">
      <c r="A2" s="150"/>
      <c r="C2" s="147"/>
      <c r="F2" s="151"/>
      <c r="G2" s="152"/>
      <c r="H2" s="152"/>
      <c r="I2" s="152"/>
      <c r="J2" s="152"/>
      <c r="K2" s="152"/>
      <c r="L2" s="147"/>
    </row>
    <row r="3" spans="1:12" ht="13.5" thickBot="1" x14ac:dyDescent="0.3">
      <c r="A3" s="150"/>
      <c r="B3" s="152"/>
      <c r="C3" s="153"/>
      <c r="E3" s="154"/>
      <c r="F3" s="151"/>
      <c r="G3" s="152"/>
      <c r="H3" s="152"/>
      <c r="I3" s="152"/>
      <c r="J3" s="152"/>
      <c r="K3" s="152"/>
      <c r="L3" s="147"/>
    </row>
    <row r="4" spans="1:12" ht="15.75" thickBot="1" x14ac:dyDescent="0.3">
      <c r="A4" s="150"/>
      <c r="B4" s="155" t="s">
        <v>420</v>
      </c>
      <c r="C4" s="156"/>
      <c r="F4" s="151"/>
      <c r="G4" s="152"/>
      <c r="H4" s="152"/>
      <c r="I4" s="152"/>
      <c r="J4" s="152"/>
      <c r="K4" s="152"/>
      <c r="L4" s="147"/>
    </row>
    <row r="5" spans="1:12" ht="15" x14ac:dyDescent="0.25">
      <c r="B5" s="155" t="s">
        <v>421</v>
      </c>
      <c r="C5" s="156"/>
      <c r="F5" s="151"/>
      <c r="G5" s="152"/>
      <c r="H5" s="152"/>
      <c r="I5" s="152"/>
      <c r="J5" s="152"/>
      <c r="K5" s="152"/>
      <c r="L5" s="147"/>
    </row>
    <row r="6" spans="1:12" x14ac:dyDescent="0.2">
      <c r="A6" s="151"/>
      <c r="B6" s="157" t="s">
        <v>422</v>
      </c>
      <c r="C6" s="158">
        <v>171</v>
      </c>
      <c r="D6" s="147"/>
      <c r="F6" s="151"/>
      <c r="G6" s="152"/>
      <c r="H6" s="152"/>
      <c r="I6" s="152"/>
      <c r="J6" s="152"/>
      <c r="K6" s="152"/>
      <c r="L6" s="147"/>
    </row>
    <row r="7" spans="1:12" x14ac:dyDescent="0.2">
      <c r="A7" s="151"/>
      <c r="B7" s="157" t="s">
        <v>423</v>
      </c>
      <c r="C7" s="158">
        <v>181</v>
      </c>
      <c r="D7" s="147"/>
      <c r="F7" s="151"/>
      <c r="G7" s="152"/>
      <c r="H7" s="152"/>
      <c r="I7" s="152"/>
      <c r="J7" s="152"/>
      <c r="K7" s="152"/>
      <c r="L7" s="147"/>
    </row>
    <row r="8" spans="1:12" x14ac:dyDescent="0.2">
      <c r="A8" s="151"/>
      <c r="B8" s="157" t="s">
        <v>424</v>
      </c>
      <c r="C8" s="158">
        <v>164</v>
      </c>
      <c r="D8" s="147"/>
      <c r="F8" s="151"/>
      <c r="G8" s="152"/>
      <c r="H8" s="152"/>
      <c r="I8" s="152"/>
      <c r="J8" s="152"/>
      <c r="K8" s="152"/>
      <c r="L8" s="147"/>
    </row>
    <row r="9" spans="1:12" x14ac:dyDescent="0.2">
      <c r="A9" s="151"/>
      <c r="B9" s="157" t="s">
        <v>425</v>
      </c>
      <c r="C9" s="158">
        <v>142</v>
      </c>
      <c r="D9" s="147"/>
      <c r="F9" s="151"/>
      <c r="G9" s="152"/>
      <c r="H9" s="152"/>
      <c r="I9" s="152"/>
      <c r="J9" s="152"/>
      <c r="K9" s="152"/>
      <c r="L9" s="147"/>
    </row>
    <row r="10" spans="1:12" x14ac:dyDescent="0.2">
      <c r="A10" s="151"/>
      <c r="B10" s="157" t="s">
        <v>426</v>
      </c>
      <c r="C10" s="158">
        <v>142</v>
      </c>
      <c r="D10" s="147"/>
      <c r="F10" s="151"/>
      <c r="G10" s="152"/>
      <c r="H10" s="152"/>
      <c r="I10" s="152"/>
      <c r="J10" s="152"/>
      <c r="K10" s="152"/>
      <c r="L10" s="147"/>
    </row>
    <row r="11" spans="1:12" ht="13.5" thickBot="1" x14ac:dyDescent="0.25">
      <c r="A11" s="151"/>
      <c r="B11" s="157" t="s">
        <v>427</v>
      </c>
      <c r="C11" s="158">
        <v>142</v>
      </c>
      <c r="D11" s="147"/>
      <c r="F11" s="151"/>
      <c r="G11" s="152"/>
      <c r="H11" s="152"/>
      <c r="I11" s="152"/>
      <c r="J11" s="152"/>
      <c r="K11" s="152"/>
      <c r="L11" s="147"/>
    </row>
    <row r="12" spans="1:12" ht="13.5" thickBot="1" x14ac:dyDescent="0.25">
      <c r="A12" s="151"/>
      <c r="B12" s="157" t="s">
        <v>428</v>
      </c>
      <c r="C12" s="158">
        <v>160</v>
      </c>
      <c r="D12" s="147"/>
      <c r="F12" s="159" t="str">
        <f>prov_cd</f>
        <v>QC</v>
      </c>
      <c r="G12" s="152"/>
      <c r="H12" s="152"/>
      <c r="I12" s="152"/>
      <c r="J12" s="152"/>
      <c r="K12" s="152"/>
      <c r="L12" s="147"/>
    </row>
    <row r="13" spans="1:12" x14ac:dyDescent="0.2">
      <c r="A13" s="151"/>
      <c r="B13" s="157" t="s">
        <v>429</v>
      </c>
      <c r="C13" s="158">
        <v>134</v>
      </c>
      <c r="D13" s="147"/>
      <c r="F13" s="151"/>
      <c r="G13" s="152"/>
      <c r="H13" s="152"/>
      <c r="I13" s="152"/>
      <c r="J13" s="152"/>
      <c r="K13" s="152"/>
      <c r="L13" s="147"/>
    </row>
    <row r="14" spans="1:12" x14ac:dyDescent="0.2">
      <c r="A14" s="151"/>
      <c r="B14" s="157" t="s">
        <v>419</v>
      </c>
      <c r="C14" s="158">
        <v>152</v>
      </c>
      <c r="D14" s="147"/>
      <c r="F14" s="151"/>
      <c r="G14" s="152"/>
      <c r="H14" s="152"/>
      <c r="I14" s="152"/>
      <c r="J14" s="152"/>
      <c r="K14" s="152"/>
      <c r="L14" s="147"/>
    </row>
    <row r="15" spans="1:12" x14ac:dyDescent="0.2">
      <c r="A15" s="151"/>
      <c r="B15" s="157" t="s">
        <v>430</v>
      </c>
      <c r="C15" s="158">
        <v>164</v>
      </c>
      <c r="D15" s="147"/>
      <c r="F15" s="151"/>
      <c r="G15" s="152"/>
      <c r="H15" s="152"/>
      <c r="I15" s="152"/>
      <c r="J15" s="152"/>
      <c r="K15" s="152"/>
      <c r="L15" s="147"/>
    </row>
    <row r="16" spans="1:12" ht="13.5" thickBot="1" x14ac:dyDescent="0.25">
      <c r="A16" s="151"/>
      <c r="B16" s="160" t="s">
        <v>431</v>
      </c>
      <c r="C16" s="161">
        <v>181</v>
      </c>
      <c r="D16" s="147"/>
      <c r="F16" s="151"/>
      <c r="G16" s="152"/>
      <c r="H16" s="152"/>
      <c r="I16" s="152"/>
      <c r="J16" s="152"/>
      <c r="K16" s="152"/>
      <c r="L16" s="147"/>
    </row>
    <row r="17" spans="1:12" x14ac:dyDescent="0.25">
      <c r="A17" s="151"/>
      <c r="D17" s="147"/>
      <c r="F17" s="151"/>
      <c r="G17" s="152"/>
      <c r="H17" s="152"/>
      <c r="I17" s="152"/>
      <c r="J17" s="152"/>
      <c r="K17" s="152"/>
      <c r="L17" s="147"/>
    </row>
    <row r="18" spans="1:12" x14ac:dyDescent="0.25">
      <c r="B18" s="162"/>
      <c r="C18" s="162"/>
      <c r="F18" s="151"/>
      <c r="G18" s="152"/>
      <c r="H18" s="152"/>
      <c r="I18" s="152"/>
      <c r="J18" s="152"/>
      <c r="K18" s="152"/>
      <c r="L18" s="147"/>
    </row>
    <row r="19" spans="1:12" x14ac:dyDescent="0.25">
      <c r="F19" s="151"/>
      <c r="G19" s="152"/>
      <c r="H19" s="152"/>
      <c r="I19" s="152"/>
      <c r="J19" s="152"/>
      <c r="K19" s="152"/>
      <c r="L19" s="147"/>
    </row>
    <row r="20" spans="1:12" x14ac:dyDescent="0.25">
      <c r="F20" s="151"/>
      <c r="G20" s="152"/>
      <c r="H20" s="152"/>
      <c r="I20" s="152"/>
      <c r="J20" s="152"/>
      <c r="K20" s="152"/>
      <c r="L20" s="147"/>
    </row>
    <row r="21" spans="1:12" x14ac:dyDescent="0.25">
      <c r="F21" s="151"/>
      <c r="G21" s="152"/>
      <c r="H21" s="152"/>
      <c r="I21" s="152"/>
      <c r="J21" s="152"/>
      <c r="K21" s="152"/>
      <c r="L21" s="147"/>
    </row>
    <row r="22" spans="1:12" x14ac:dyDescent="0.25">
      <c r="F22" s="151"/>
      <c r="G22" s="152"/>
      <c r="H22" s="152"/>
      <c r="I22" s="152"/>
      <c r="J22" s="152"/>
      <c r="K22" s="152"/>
      <c r="L22" s="147"/>
    </row>
    <row r="23" spans="1:12" x14ac:dyDescent="0.25">
      <c r="A23" s="154" t="s">
        <v>432</v>
      </c>
      <c r="F23" s="151"/>
      <c r="G23" s="152"/>
      <c r="H23" s="152"/>
      <c r="I23" s="152"/>
      <c r="J23" s="152"/>
      <c r="K23" s="152"/>
      <c r="L23" s="147"/>
    </row>
    <row r="24" spans="1:12" x14ac:dyDescent="0.25">
      <c r="A24" s="154" t="s">
        <v>433</v>
      </c>
      <c r="F24" s="151"/>
      <c r="G24" s="152"/>
      <c r="H24" s="152"/>
      <c r="I24" s="152"/>
      <c r="J24" s="152"/>
      <c r="K24" s="152"/>
      <c r="L24" s="147"/>
    </row>
    <row r="25" spans="1:12" x14ac:dyDescent="0.25">
      <c r="F25" s="151"/>
      <c r="G25" s="152"/>
      <c r="H25" s="152"/>
      <c r="I25" s="152"/>
      <c r="J25" s="152"/>
      <c r="K25" s="152"/>
      <c r="L25" s="147"/>
    </row>
    <row r="26" spans="1:12" x14ac:dyDescent="0.25">
      <c r="A26" s="163"/>
      <c r="F26" s="151"/>
      <c r="G26" s="152"/>
      <c r="H26" s="152"/>
      <c r="I26" s="152"/>
      <c r="J26" s="152"/>
      <c r="K26" s="152"/>
      <c r="L26" s="147"/>
    </row>
    <row r="27" spans="1:12" x14ac:dyDescent="0.25">
      <c r="A27" s="163"/>
      <c r="F27" s="151"/>
      <c r="G27" s="152"/>
      <c r="H27" s="152"/>
      <c r="I27" s="152"/>
      <c r="J27" s="152"/>
      <c r="K27" s="152"/>
      <c r="L27" s="147"/>
    </row>
    <row r="28" spans="1:12" x14ac:dyDescent="0.25">
      <c r="F28" s="151"/>
      <c r="G28" s="152"/>
      <c r="H28" s="152"/>
      <c r="I28" s="152"/>
      <c r="J28" s="152"/>
      <c r="K28" s="152"/>
      <c r="L28" s="147"/>
    </row>
    <row r="29" spans="1:12" x14ac:dyDescent="0.25">
      <c r="F29" s="151"/>
      <c r="G29" s="152"/>
      <c r="H29" s="152"/>
      <c r="I29" s="152"/>
      <c r="J29" s="152"/>
      <c r="K29" s="152"/>
      <c r="L29" s="147"/>
    </row>
    <row r="30" spans="1:12" x14ac:dyDescent="0.25">
      <c r="F30" s="151"/>
      <c r="G30" s="152"/>
      <c r="H30" s="152"/>
      <c r="I30" s="152"/>
      <c r="J30" s="152"/>
      <c r="K30" s="152"/>
      <c r="L30" s="147"/>
    </row>
    <row r="31" spans="1:12" x14ac:dyDescent="0.25">
      <c r="F31" s="151"/>
      <c r="G31" s="152"/>
      <c r="H31" s="152"/>
      <c r="I31" s="152"/>
      <c r="J31" s="152"/>
      <c r="K31" s="152"/>
      <c r="L31" s="147"/>
    </row>
    <row r="32" spans="1:12" x14ac:dyDescent="0.25">
      <c r="F32" s="151"/>
      <c r="G32" s="152"/>
      <c r="H32" s="152"/>
      <c r="I32" s="152"/>
      <c r="J32" s="152"/>
      <c r="K32" s="152"/>
      <c r="L32" s="147"/>
    </row>
    <row r="33" spans="6:12" x14ac:dyDescent="0.25">
      <c r="F33" s="151"/>
      <c r="G33" s="152"/>
      <c r="H33" s="152"/>
      <c r="I33" s="152"/>
      <c r="J33" s="152"/>
      <c r="K33" s="152"/>
      <c r="L33" s="147"/>
    </row>
    <row r="34" spans="6:12" x14ac:dyDescent="0.25">
      <c r="F34" s="151"/>
      <c r="G34" s="152"/>
      <c r="H34" s="152"/>
      <c r="I34" s="152"/>
      <c r="J34" s="152"/>
      <c r="K34" s="152"/>
      <c r="L34" s="147"/>
    </row>
    <row r="35" spans="6:12" x14ac:dyDescent="0.25">
      <c r="F35" s="151"/>
      <c r="G35" s="152"/>
      <c r="H35" s="152"/>
      <c r="I35" s="152"/>
      <c r="J35" s="152"/>
      <c r="K35" s="152"/>
      <c r="L35" s="147"/>
    </row>
    <row r="36" spans="6:12" x14ac:dyDescent="0.25">
      <c r="F36" s="151"/>
      <c r="G36" s="152"/>
      <c r="H36" s="152"/>
      <c r="I36" s="152"/>
      <c r="J36" s="152"/>
      <c r="K36" s="152"/>
      <c r="L36" s="147"/>
    </row>
    <row r="37" spans="6:12" x14ac:dyDescent="0.25">
      <c r="F37" s="151"/>
      <c r="G37" s="152"/>
      <c r="H37" s="152"/>
      <c r="I37" s="152"/>
      <c r="J37" s="152"/>
      <c r="K37" s="152"/>
      <c r="L37" s="147"/>
    </row>
    <row r="38" spans="6:12" x14ac:dyDescent="0.25">
      <c r="F38" s="151"/>
      <c r="G38" s="152"/>
      <c r="H38" s="152"/>
      <c r="I38" s="152"/>
      <c r="J38" s="152"/>
      <c r="K38" s="152"/>
      <c r="L38" s="147"/>
    </row>
    <row r="39" spans="6:12" x14ac:dyDescent="0.25">
      <c r="G39" s="162"/>
      <c r="H39" s="162"/>
      <c r="I39" s="162"/>
      <c r="J39" s="150"/>
      <c r="K39" s="152"/>
      <c r="L39" s="147"/>
    </row>
    <row r="40" spans="6:12" x14ac:dyDescent="0.25">
      <c r="J40" s="151"/>
      <c r="K40" s="152"/>
      <c r="L40" s="147"/>
    </row>
    <row r="41" spans="6:12" x14ac:dyDescent="0.25">
      <c r="J41" s="151"/>
      <c r="K41" s="152"/>
      <c r="L41" s="147"/>
    </row>
    <row r="42" spans="6:12" x14ac:dyDescent="0.25">
      <c r="J42" s="151"/>
      <c r="K42" s="152"/>
      <c r="L42" s="147"/>
    </row>
    <row r="43" spans="6:12" x14ac:dyDescent="0.25">
      <c r="J43" s="151"/>
      <c r="K43" s="152"/>
      <c r="L43" s="147"/>
    </row>
    <row r="44" spans="6:12" x14ac:dyDescent="0.25">
      <c r="J44" s="151"/>
      <c r="K44" s="152"/>
      <c r="L44" s="147"/>
    </row>
    <row r="45" spans="6:12" x14ac:dyDescent="0.25">
      <c r="J45" s="151"/>
      <c r="K45" s="152"/>
      <c r="L45" s="147"/>
    </row>
  </sheetData>
  <dataValidations count="1">
    <dataValidation type="list" allowBlank="1" showInputMessage="1" showErrorMessage="1" sqref="B1" xr:uid="{531422FE-8118-4492-965A-06AC98DD3888}">
      <formula1>province_codes</formula1>
    </dataValidation>
  </dataValidations>
  <pageMargins left="0.7" right="0.7"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4C9A-AB42-4994-9BD1-E08402117C2A}">
  <sheetPr codeName="Sheet4">
    <tabColor rgb="FFC8102E"/>
    <pageSetUpPr fitToPage="1"/>
  </sheetPr>
  <dimension ref="A2:U174"/>
  <sheetViews>
    <sheetView view="pageBreakPreview" zoomScale="70" zoomScaleNormal="60" zoomScaleSheetLayoutView="70" workbookViewId="0">
      <selection activeCell="W73" sqref="W73"/>
    </sheetView>
  </sheetViews>
  <sheetFormatPr defaultColWidth="9.140625" defaultRowHeight="12.75" outlineLevelCol="1" x14ac:dyDescent="0.25"/>
  <cols>
    <col min="1" max="1" width="9.140625" style="74"/>
    <col min="2" max="2" width="15.5703125" style="297" customWidth="1"/>
    <col min="3" max="3" width="46.140625" style="74" customWidth="1"/>
    <col min="4" max="4" width="19.85546875" style="74" customWidth="1"/>
    <col min="5" max="5" width="10.85546875" style="74" customWidth="1" outlineLevel="1"/>
    <col min="6" max="6" width="10.85546875" style="74" customWidth="1"/>
    <col min="7" max="7" width="8.5703125" style="74" customWidth="1"/>
    <col min="8" max="8" width="13.5703125" style="74" customWidth="1"/>
    <col min="9" max="10" width="10.5703125" style="74" hidden="1" customWidth="1"/>
    <col min="11" max="11" width="10.5703125" style="74" customWidth="1"/>
    <col min="12" max="12" width="10.5703125" style="74" hidden="1" customWidth="1"/>
    <col min="13" max="14" width="10.5703125" style="74" customWidth="1"/>
    <col min="15" max="16" width="10.5703125" style="74" hidden="1" customWidth="1"/>
    <col min="17" max="17" width="62" style="74" customWidth="1"/>
    <col min="18" max="18" width="9.140625" style="74" customWidth="1"/>
    <col min="19" max="16384" width="9.140625" style="74"/>
  </cols>
  <sheetData>
    <row r="2" spans="2:20" ht="35.25" customHeight="1" x14ac:dyDescent="0.25">
      <c r="B2" s="164"/>
      <c r="C2" s="165" t="s">
        <v>434</v>
      </c>
      <c r="D2" s="165"/>
      <c r="E2" s="166"/>
      <c r="F2" s="167"/>
      <c r="G2" s="168"/>
      <c r="H2" s="169"/>
      <c r="I2" s="169"/>
      <c r="J2" s="169"/>
      <c r="K2" s="169"/>
      <c r="L2" s="170"/>
      <c r="M2" s="171"/>
      <c r="N2" s="170"/>
      <c r="O2" s="170"/>
      <c r="P2" s="170"/>
      <c r="Q2" s="170"/>
    </row>
    <row r="3" spans="2:20" ht="26.25" x14ac:dyDescent="0.25">
      <c r="B3" s="164"/>
      <c r="C3" s="172" t="s">
        <v>0</v>
      </c>
      <c r="D3" s="173" t="str">
        <f>'26MY_ACCORD_DATA'!$C$2</f>
        <v>Accord</v>
      </c>
      <c r="E3" s="174"/>
      <c r="F3" s="175"/>
      <c r="G3" s="168"/>
      <c r="H3" s="169"/>
      <c r="I3" s="169"/>
      <c r="J3" s="169"/>
      <c r="K3" s="169"/>
      <c r="L3" s="176"/>
      <c r="N3" s="177"/>
      <c r="O3" s="170"/>
      <c r="P3" s="170"/>
      <c r="Q3" s="170"/>
    </row>
    <row r="4" spans="2:20" ht="26.25" x14ac:dyDescent="0.25">
      <c r="B4" s="164"/>
      <c r="C4" s="172" t="s">
        <v>8</v>
      </c>
      <c r="D4" s="178">
        <f>'26MY_ACCORD_DATA'!$C$3</f>
        <v>2026</v>
      </c>
      <c r="E4" s="174"/>
      <c r="F4" s="175"/>
      <c r="G4" s="168"/>
      <c r="H4" s="169"/>
      <c r="I4" s="169"/>
      <c r="J4" s="169"/>
      <c r="K4" s="169"/>
      <c r="L4" s="170"/>
      <c r="M4" s="179"/>
      <c r="N4" s="170"/>
      <c r="O4" s="170"/>
      <c r="P4" s="170"/>
      <c r="Q4" s="170"/>
    </row>
    <row r="5" spans="2:20" x14ac:dyDescent="0.25">
      <c r="B5" s="164"/>
      <c r="C5" s="180" t="s">
        <v>435</v>
      </c>
      <c r="D5" s="180"/>
      <c r="E5" s="181"/>
      <c r="F5" s="181"/>
      <c r="G5" s="181"/>
      <c r="H5" s="181"/>
      <c r="I5" s="181"/>
      <c r="J5" s="181"/>
      <c r="K5" s="181"/>
      <c r="L5" s="181"/>
      <c r="M5" s="181"/>
      <c r="N5" s="181"/>
      <c r="O5" s="181"/>
      <c r="P5" s="181"/>
      <c r="Q5" s="182"/>
    </row>
    <row r="6" spans="2:20" x14ac:dyDescent="0.25">
      <c r="B6" s="164"/>
      <c r="C6" s="183" t="s">
        <v>436</v>
      </c>
      <c r="D6" s="183"/>
      <c r="E6" s="183"/>
      <c r="F6" s="183"/>
      <c r="G6" s="183"/>
      <c r="H6" s="183"/>
      <c r="I6" s="183"/>
      <c r="J6" s="183"/>
      <c r="K6" s="183"/>
      <c r="L6" s="183"/>
      <c r="M6" s="183"/>
      <c r="N6" s="183"/>
      <c r="O6" s="181"/>
      <c r="P6" s="181"/>
      <c r="Q6" s="182"/>
    </row>
    <row r="7" spans="2:20" x14ac:dyDescent="0.25">
      <c r="B7" s="164"/>
      <c r="C7" s="183" t="s">
        <v>437</v>
      </c>
      <c r="D7" s="183"/>
      <c r="E7" s="183"/>
      <c r="F7" s="183"/>
      <c r="G7" s="183"/>
      <c r="H7" s="183"/>
      <c r="I7" s="183"/>
      <c r="J7" s="183"/>
      <c r="K7" s="183"/>
      <c r="L7" s="183"/>
      <c r="M7" s="183"/>
      <c r="N7" s="183"/>
      <c r="O7" s="181"/>
      <c r="P7" s="181"/>
      <c r="Q7" s="182"/>
    </row>
    <row r="8" spans="2:20" x14ac:dyDescent="0.25">
      <c r="B8" s="164"/>
      <c r="C8" s="183" t="s">
        <v>438</v>
      </c>
      <c r="D8" s="183"/>
      <c r="E8" s="183"/>
      <c r="F8" s="183"/>
      <c r="G8" s="183"/>
      <c r="H8" s="184"/>
      <c r="I8" s="183"/>
      <c r="J8" s="183"/>
      <c r="K8" s="183"/>
      <c r="L8" s="183"/>
      <c r="M8" s="183"/>
      <c r="N8" s="183"/>
      <c r="O8" s="181"/>
      <c r="P8" s="181"/>
      <c r="Q8" s="182"/>
    </row>
    <row r="9" spans="2:20" x14ac:dyDescent="0.25">
      <c r="B9" s="164"/>
      <c r="C9" s="185"/>
      <c r="D9" s="185"/>
      <c r="E9" s="185"/>
      <c r="F9" s="185"/>
      <c r="G9" s="185"/>
      <c r="H9" s="185"/>
      <c r="I9" s="185"/>
      <c r="J9" s="185"/>
      <c r="K9" s="185"/>
      <c r="L9" s="185"/>
      <c r="M9" s="185"/>
      <c r="N9" s="185"/>
      <c r="O9" s="186"/>
      <c r="P9" s="186"/>
      <c r="Q9" s="187"/>
    </row>
    <row r="10" spans="2:20" ht="15" x14ac:dyDescent="0.2">
      <c r="B10" s="164"/>
      <c r="C10" s="3"/>
      <c r="D10" s="3"/>
      <c r="E10" s="3"/>
      <c r="F10" s="3"/>
      <c r="G10" s="3"/>
      <c r="H10" s="188" t="s">
        <v>439</v>
      </c>
      <c r="I10" s="3"/>
      <c r="J10" s="3"/>
      <c r="K10" s="3"/>
      <c r="L10" s="3"/>
      <c r="M10" s="3"/>
      <c r="N10" s="3"/>
      <c r="O10" s="3"/>
      <c r="P10" s="3"/>
      <c r="Q10" s="189"/>
    </row>
    <row r="11" spans="2:20" ht="18.75" x14ac:dyDescent="0.3">
      <c r="B11" s="164"/>
      <c r="C11" s="190" t="s">
        <v>440</v>
      </c>
      <c r="D11" s="191"/>
      <c r="E11" s="12"/>
      <c r="F11" s="12"/>
      <c r="G11" s="16"/>
      <c r="H11" s="192" t="str">
        <f>prov_cd</f>
        <v>QC</v>
      </c>
      <c r="I11" s="193"/>
      <c r="J11" s="193"/>
      <c r="K11" s="3"/>
      <c r="L11" s="3"/>
      <c r="M11" s="3"/>
      <c r="N11" s="3"/>
      <c r="O11" s="3"/>
      <c r="P11" s="3"/>
      <c r="Q11" s="3"/>
    </row>
    <row r="12" spans="2:20" ht="15" x14ac:dyDescent="0.25">
      <c r="B12" s="164"/>
      <c r="C12" s="194" t="s">
        <v>441</v>
      </c>
      <c r="D12" s="194" t="s">
        <v>25</v>
      </c>
      <c r="E12" s="194" t="s">
        <v>32</v>
      </c>
      <c r="F12" s="194" t="s">
        <v>442</v>
      </c>
      <c r="G12" s="194" t="s">
        <v>30</v>
      </c>
      <c r="H12" s="195" t="s">
        <v>443</v>
      </c>
      <c r="I12" s="196"/>
      <c r="J12" s="194" t="s">
        <v>444</v>
      </c>
      <c r="K12" s="194"/>
      <c r="L12" s="194"/>
      <c r="M12" s="194"/>
      <c r="N12" s="194"/>
      <c r="O12" s="194"/>
      <c r="P12" s="194"/>
      <c r="Q12" s="194" t="s">
        <v>445</v>
      </c>
    </row>
    <row r="13" spans="2:20" ht="29.1" customHeight="1" x14ac:dyDescent="0.25">
      <c r="B13" s="164"/>
      <c r="C13" s="194"/>
      <c r="D13" s="194"/>
      <c r="E13" s="194"/>
      <c r="F13" s="194"/>
      <c r="G13" s="194"/>
      <c r="H13" s="195"/>
      <c r="I13" s="196">
        <f>'26MY_ACCORD_DATA'!$M$7</f>
        <v>0</v>
      </c>
      <c r="J13" s="196">
        <f>'26MY_ACCORD_DATA'!$M$7</f>
        <v>0</v>
      </c>
      <c r="K13" s="196" t="str">
        <f>'26MY_ACCORD_DATA'!$O$7</f>
        <v>SE</v>
      </c>
      <c r="L13" s="196">
        <f>'26MY_ACCORD_DATA'!$P$7</f>
        <v>0</v>
      </c>
      <c r="M13" s="196" t="str">
        <f>'26MY_ACCORD_DATA'!$Q$7</f>
        <v>Sport -L Hybrid</v>
      </c>
      <c r="N13" s="196" t="str">
        <f>'26MY_ACCORD_DATA'!$R$7</f>
        <v>Touring Hybrid</v>
      </c>
      <c r="O13" s="196">
        <f>'26MY_ACCORD_DATA'!$T$7</f>
        <v>0</v>
      </c>
      <c r="P13" s="196">
        <f>'26MY_ACCORD_DATA'!$T$7</f>
        <v>0</v>
      </c>
      <c r="Q13" s="194"/>
    </row>
    <row r="14" spans="2:20" s="205" customFormat="1" ht="15" x14ac:dyDescent="0.25">
      <c r="B14" s="197" t="s">
        <v>57</v>
      </c>
      <c r="C14" s="198" t="str">
        <f>VLOOKUP(B14,'26MY_ACCORD_DATA'!B:AS,3,FALSE)</f>
        <v xml:space="preserve">Protection Package </v>
      </c>
      <c r="D14" s="199" t="str">
        <f>B14</f>
        <v>23ACC-PRO-PK</v>
      </c>
      <c r="E14" s="200">
        <f>VLOOKUP(B14,'26MY_ACCORD_DATA'!B:AS,9,FALSE)</f>
        <v>273.60000000000002</v>
      </c>
      <c r="F14" s="200">
        <f>VLOOKUP(B14,'26MY_ACCORD_DATA'!B:AS,10,FALSE)</f>
        <v>507</v>
      </c>
      <c r="G14" s="201">
        <f>VLOOKUP(B14,'26MY_ACCORD_DATA'!B:AS,7,FALSE)</f>
        <v>0.2</v>
      </c>
      <c r="H14" s="202">
        <f>VLOOKUP(B14,'26MY_ACCORD_DATA'!B:AS,11,FALSE)</f>
        <v>537.4</v>
      </c>
      <c r="I14" s="203">
        <f>VLOOKUP($B14,'26MY_ACCORD_DATA'!$B:$AS,12,FALSE)</f>
        <v>0</v>
      </c>
      <c r="J14" s="203">
        <f>VLOOKUP($B14,'26MY_ACCORD_DATA'!$B:$AS,13,FALSE)</f>
        <v>0</v>
      </c>
      <c r="K14" s="203" t="str">
        <f>VLOOKUP(B14,'26MY_ACCORD_DATA'!B:AS,14,FALSE)</f>
        <v>•</v>
      </c>
      <c r="L14" s="203">
        <f>VLOOKUP(B14,'26MY_ACCORD_DATA'!B:AS,15,FALSE)</f>
        <v>0</v>
      </c>
      <c r="M14" s="203" t="str">
        <f>VLOOKUP(B14,'26MY_ACCORD_DATA'!B:AS,16,FALSE)</f>
        <v>•</v>
      </c>
      <c r="N14" s="203" t="str">
        <f>VLOOKUP(B14,'26MY_ACCORD_DATA'!B:AS,17,FALSE)</f>
        <v>•</v>
      </c>
      <c r="O14" s="203">
        <f>VLOOKUP($B14,'26MY_ACCORD_DATA'!$B:$AS,18,FALSE)</f>
        <v>0</v>
      </c>
      <c r="P14" s="203">
        <f>VLOOKUP(B14,'26MY_ACCORD_DATA'!B:AS,19,FALSE)</f>
        <v>0</v>
      </c>
      <c r="Q14" s="204" t="str">
        <f>IF(VLOOKUP(B14,'26MY_ACCORD_DATA'!B:AS,20,FALSE)="","",VLOOKUP(B14,'26MY_ACCORD_DATA'!B:AS,20,FALSE))</f>
        <v/>
      </c>
      <c r="R14" s="33"/>
      <c r="S14" s="33"/>
      <c r="T14" s="33"/>
    </row>
    <row r="15" spans="2:20" s="205" customFormat="1" ht="15" x14ac:dyDescent="0.25">
      <c r="B15" s="197" t="s">
        <v>290</v>
      </c>
      <c r="C15" s="206" t="str">
        <f>VLOOKUP(B15,'26MY_ACCORD_DATA'!B:AS,3,FALSE)</f>
        <v>All Season Floor Mats</v>
      </c>
      <c r="D15" s="207" t="str">
        <f t="shared" ref="D15:D16" si="0">B15</f>
        <v>08P17-30A-110</v>
      </c>
      <c r="E15" s="208"/>
      <c r="F15" s="208"/>
      <c r="G15" s="209"/>
      <c r="H15" s="210"/>
      <c r="I15" s="211"/>
      <c r="J15" s="211"/>
      <c r="K15" s="211"/>
      <c r="L15" s="211"/>
      <c r="M15" s="211"/>
      <c r="N15" s="211"/>
      <c r="O15" s="211"/>
      <c r="P15" s="211"/>
      <c r="Q15" s="212"/>
      <c r="R15" s="33"/>
      <c r="S15" s="33"/>
      <c r="T15" s="33"/>
    </row>
    <row r="16" spans="2:20" s="205" customFormat="1" ht="15" x14ac:dyDescent="0.25">
      <c r="B16" s="197" t="s">
        <v>296</v>
      </c>
      <c r="C16" s="206" t="str">
        <f>VLOOKUP(B16,'26MY_ACCORD_DATA'!B:AS,3,FALSE)</f>
        <v>Trunk Tray</v>
      </c>
      <c r="D16" s="207" t="str">
        <f t="shared" si="0"/>
        <v>08U45-30A-100</v>
      </c>
      <c r="E16" s="213"/>
      <c r="F16" s="213"/>
      <c r="G16" s="214"/>
      <c r="H16" s="215"/>
      <c r="I16" s="216"/>
      <c r="J16" s="216"/>
      <c r="K16" s="216"/>
      <c r="L16" s="216"/>
      <c r="M16" s="216"/>
      <c r="N16" s="216"/>
      <c r="O16" s="216"/>
      <c r="P16" s="216"/>
      <c r="Q16" s="217"/>
      <c r="R16" s="33"/>
      <c r="S16" s="33"/>
      <c r="T16" s="33"/>
    </row>
    <row r="17" spans="2:20" s="205" customFormat="1" ht="6.95" customHeight="1" x14ac:dyDescent="0.25">
      <c r="B17" s="197"/>
      <c r="C17" s="218"/>
      <c r="D17" s="219"/>
      <c r="E17" s="219"/>
      <c r="F17" s="219"/>
      <c r="G17" s="219"/>
      <c r="H17" s="219"/>
      <c r="I17" s="219"/>
      <c r="J17" s="219"/>
      <c r="K17" s="219"/>
      <c r="L17" s="219"/>
      <c r="M17" s="219"/>
      <c r="N17" s="219"/>
      <c r="O17" s="219"/>
      <c r="P17" s="219"/>
      <c r="Q17" s="220"/>
      <c r="R17" s="33"/>
      <c r="S17" s="33"/>
    </row>
    <row r="18" spans="2:20" s="205" customFormat="1" ht="15" x14ac:dyDescent="0.25">
      <c r="B18" s="197" t="s">
        <v>64</v>
      </c>
      <c r="C18" s="198" t="str">
        <f>VLOOKUP(B18,'26MY_ACCORD_DATA'!B:AS,3,FALSE)</f>
        <v>Protection Package Advance</v>
      </c>
      <c r="D18" s="199" t="str">
        <f>B18</f>
        <v>23ACC-PRO-PKA</v>
      </c>
      <c r="E18" s="200">
        <f>VLOOKUP(B18,'26MY_ACCORD_DATA'!B:AS,9,FALSE)</f>
        <v>342.89100000000002</v>
      </c>
      <c r="F18" s="200">
        <f>VLOOKUP(B18,'26MY_ACCORD_DATA'!B:AS,10,FALSE)</f>
        <v>583.20000000000005</v>
      </c>
      <c r="G18" s="221">
        <f>VLOOKUP(B18,'26MY_ACCORD_DATA'!B:AS,7,FALSE)</f>
        <v>1</v>
      </c>
      <c r="H18" s="202">
        <f>VLOOKUP(B18,'26MY_ACCORD_DATA'!B:AS,11,FALSE)</f>
        <v>735.2</v>
      </c>
      <c r="I18" s="203">
        <f>VLOOKUP(B18,'26MY_ACCORD_DATA'!B:AS,12,FALSE)</f>
        <v>0</v>
      </c>
      <c r="J18" s="203">
        <f>VLOOKUP(B18,'26MY_ACCORD_DATA'!B:AS,13,FALSE)</f>
        <v>0</v>
      </c>
      <c r="K18" s="203" t="str">
        <f>VLOOKUP(B18,'26MY_ACCORD_DATA'!B:AS,14,FALSE)</f>
        <v>•</v>
      </c>
      <c r="L18" s="203">
        <f>VLOOKUP(B18,'26MY_ACCORD_DATA'!B:AS,15,FALSE)</f>
        <v>0</v>
      </c>
      <c r="M18" s="203" t="str">
        <f>VLOOKUP(B18,'26MY_ACCORD_DATA'!B:AS,16,FALSE)</f>
        <v>•</v>
      </c>
      <c r="N18" s="203" t="str">
        <f>VLOOKUP(B18,'26MY_ACCORD_DATA'!B:AS,17,FALSE)</f>
        <v>N/A</v>
      </c>
      <c r="O18" s="222">
        <f>VLOOKUP(B18,'26MY_ACCORD_DATA'!B:AS,18,FALSE)</f>
        <v>0</v>
      </c>
      <c r="P18" s="203">
        <f>VLOOKUP(B18,'26MY_ACCORD_DATA'!B:AS,19,FALSE)</f>
        <v>0</v>
      </c>
      <c r="Q18" s="204" t="str">
        <f>IF(VLOOKUP(B18,'26MY_ACCORD_DATA'!B:AS,20,FALSE)="","",VLOOKUP(B18,'26MY_ACCORD_DATA'!B:AS,20,FALSE))</f>
        <v>10% Discount Applied.</v>
      </c>
      <c r="R18" s="33"/>
      <c r="S18" s="33"/>
      <c r="T18" s="33"/>
    </row>
    <row r="19" spans="2:20" s="205" customFormat="1" ht="15" x14ac:dyDescent="0.25">
      <c r="B19" s="197" t="s">
        <v>290</v>
      </c>
      <c r="C19" s="206" t="str">
        <f>VLOOKUP(B19,'26MY_ACCORD_DATA'!B:AS,3,FALSE)</f>
        <v>All Season Floor Mats</v>
      </c>
      <c r="D19" s="207" t="str">
        <f t="shared" ref="D19:D22" si="1">B19</f>
        <v>08P17-30A-110</v>
      </c>
      <c r="E19" s="208"/>
      <c r="F19" s="208"/>
      <c r="G19" s="223"/>
      <c r="H19" s="210"/>
      <c r="I19" s="211"/>
      <c r="J19" s="211"/>
      <c r="K19" s="211"/>
      <c r="L19" s="211"/>
      <c r="M19" s="211"/>
      <c r="N19" s="211"/>
      <c r="O19" s="222"/>
      <c r="P19" s="211"/>
      <c r="Q19" s="212"/>
      <c r="R19" s="33"/>
      <c r="S19" s="33"/>
      <c r="T19" s="33"/>
    </row>
    <row r="20" spans="2:20" s="205" customFormat="1" ht="15" x14ac:dyDescent="0.25">
      <c r="B20" s="197" t="s">
        <v>296</v>
      </c>
      <c r="C20" s="206" t="str">
        <f>VLOOKUP(B20,'26MY_ACCORD_DATA'!B:AS,3,FALSE)</f>
        <v>Trunk Tray</v>
      </c>
      <c r="D20" s="207" t="str">
        <f t="shared" si="1"/>
        <v>08U45-30A-100</v>
      </c>
      <c r="E20" s="208"/>
      <c r="F20" s="208"/>
      <c r="G20" s="223"/>
      <c r="H20" s="210"/>
      <c r="I20" s="211"/>
      <c r="J20" s="211"/>
      <c r="K20" s="211"/>
      <c r="L20" s="211"/>
      <c r="M20" s="211"/>
      <c r="N20" s="211"/>
      <c r="O20" s="222"/>
      <c r="P20" s="211"/>
      <c r="Q20" s="212"/>
      <c r="R20" s="33"/>
      <c r="S20" s="33"/>
      <c r="T20" s="33"/>
    </row>
    <row r="21" spans="2:20" s="205" customFormat="1" ht="15" x14ac:dyDescent="0.25">
      <c r="B21" s="197" t="s">
        <v>221</v>
      </c>
      <c r="C21" s="206" t="str">
        <f>VLOOKUP(B21,'26MY_ACCORD_DATA'!B:AS,3,FALSE)</f>
        <v>Rear Splash Guards</v>
      </c>
      <c r="D21" s="207" t="str">
        <f t="shared" si="1"/>
        <v>08P09-30A-300</v>
      </c>
      <c r="E21" s="208"/>
      <c r="F21" s="208"/>
      <c r="G21" s="223"/>
      <c r="H21" s="210"/>
      <c r="I21" s="211"/>
      <c r="J21" s="211"/>
      <c r="K21" s="211"/>
      <c r="L21" s="211"/>
      <c r="M21" s="211"/>
      <c r="N21" s="211"/>
      <c r="O21" s="222"/>
      <c r="P21" s="211"/>
      <c r="Q21" s="212"/>
      <c r="R21" s="33"/>
      <c r="S21" s="33"/>
      <c r="T21" s="33"/>
    </row>
    <row r="22" spans="2:20" s="205" customFormat="1" ht="15" x14ac:dyDescent="0.25">
      <c r="B22" s="197" t="s">
        <v>306</v>
      </c>
      <c r="C22" s="206" t="str">
        <f>VLOOKUP(B22,'26MY_ACCORD_DATA'!B:AS,3,FALSE)</f>
        <v>Cargo Net</v>
      </c>
      <c r="D22" s="207" t="str">
        <f t="shared" si="1"/>
        <v>08L96-TVA-300</v>
      </c>
      <c r="E22" s="213"/>
      <c r="F22" s="213"/>
      <c r="G22" s="224"/>
      <c r="H22" s="215"/>
      <c r="I22" s="216"/>
      <c r="J22" s="216"/>
      <c r="K22" s="216"/>
      <c r="L22" s="216"/>
      <c r="M22" s="216"/>
      <c r="N22" s="216"/>
      <c r="O22" s="222"/>
      <c r="P22" s="216"/>
      <c r="Q22" s="217"/>
      <c r="R22" s="33"/>
      <c r="S22" s="33"/>
      <c r="T22" s="33"/>
    </row>
    <row r="23" spans="2:20" s="205" customFormat="1" ht="6.95" customHeight="1" x14ac:dyDescent="0.25">
      <c r="B23" s="197"/>
      <c r="C23" s="218"/>
      <c r="D23" s="219"/>
      <c r="E23" s="219"/>
      <c r="F23" s="219"/>
      <c r="G23" s="219"/>
      <c r="H23" s="219"/>
      <c r="I23" s="219"/>
      <c r="J23" s="219"/>
      <c r="K23" s="219"/>
      <c r="L23" s="219"/>
      <c r="M23" s="219"/>
      <c r="N23" s="219"/>
      <c r="O23" s="219"/>
      <c r="P23" s="219"/>
      <c r="Q23" s="220"/>
      <c r="R23" s="33"/>
      <c r="S23" s="33"/>
      <c r="T23" s="33"/>
    </row>
    <row r="24" spans="2:20" s="205" customFormat="1" ht="15" x14ac:dyDescent="0.25">
      <c r="B24" s="197" t="s">
        <v>73</v>
      </c>
      <c r="C24" s="198" t="str">
        <f>VLOOKUP(B24,'26MY_ACCORD_DATA'!B:AS,3,FALSE)</f>
        <v>Black Emblem Set - Touring</v>
      </c>
      <c r="D24" s="199" t="str">
        <f>B24</f>
        <v>26ACC-BLK-EMB</v>
      </c>
      <c r="E24" s="200">
        <f>VLOOKUP(B24,'26MY_ACCORD_DATA'!B:AS,9,FALSE)</f>
        <v>155.79999999999998</v>
      </c>
      <c r="F24" s="225">
        <f>VLOOKUP(B24,'26MY_ACCORD_DATA'!B:AS,10,FALSE)</f>
        <v>260.3</v>
      </c>
      <c r="G24" s="226">
        <f>VLOOKUP(B24,'26MY_ACCORD_DATA'!B:AS,7,FALSE)</f>
        <v>0.89999999999999991</v>
      </c>
      <c r="H24" s="227">
        <f>VLOOKUP(B24,'26MY_ACCORD_DATA'!B:AS,11,FALSE)</f>
        <v>397.1</v>
      </c>
      <c r="I24" s="228">
        <f>VLOOKUP($B24,'26MY_ACCORD_DATA'!$B:$AS,12,FALSE)</f>
        <v>0</v>
      </c>
      <c r="J24" s="228">
        <f>VLOOKUP($B24,'26MY_ACCORD_DATA'!$B:$AS,13,FALSE)</f>
        <v>0</v>
      </c>
      <c r="K24" s="229" t="str">
        <f>VLOOKUP(B24,'26MY_ACCORD_DATA'!B:AS,14,FALSE)</f>
        <v>N/A</v>
      </c>
      <c r="L24" s="228">
        <f>VLOOKUP(B24,'26MY_ACCORD_DATA'!B:AS,15,FALSE)</f>
        <v>0</v>
      </c>
      <c r="M24" s="229" t="str">
        <f>VLOOKUP(B24,'26MY_ACCORD_DATA'!B:AS,16,FALSE)</f>
        <v>N/A</v>
      </c>
      <c r="N24" s="229" t="str">
        <f>VLOOKUP(B24,'26MY_ACCORD_DATA'!B:AS,17,FALSE)</f>
        <v>•</v>
      </c>
      <c r="O24" s="228">
        <f>VLOOKUP($B24,'26MY_ACCORD_DATA'!$B:$AS,18,FALSE)</f>
        <v>0</v>
      </c>
      <c r="P24" s="228">
        <f>VLOOKUP(B24,'26MY_ACCORD_DATA'!B:AS,19,FALSE)</f>
        <v>0</v>
      </c>
      <c r="Q24" s="230" t="str">
        <f>IF(VLOOKUP(B24,'26MY_ACCORD_DATA'!B:AS,20,FALSE)="","",VLOOKUP(B24,'26MY_ACCORD_DATA'!B:AS,20,FALSE))</f>
        <v>5% Discount Applied.</v>
      </c>
      <c r="R24" s="33"/>
      <c r="S24" s="33"/>
      <c r="T24" s="33"/>
    </row>
    <row r="25" spans="2:20" s="205" customFormat="1" ht="15" x14ac:dyDescent="0.25">
      <c r="B25" s="197" t="s">
        <v>145</v>
      </c>
      <c r="C25" s="206" t="str">
        <f>VLOOKUP(B25,'26MY_ACCORD_DATA'!B:AS,3,FALSE)</f>
        <v>Black Emblem Rear "H" mark</v>
      </c>
      <c r="D25" s="207" t="str">
        <f t="shared" ref="D25:D28" si="2">B25</f>
        <v>08F20-30A-100C</v>
      </c>
      <c r="E25" s="208"/>
      <c r="F25" s="231"/>
      <c r="G25" s="232"/>
      <c r="H25" s="233"/>
      <c r="I25" s="234"/>
      <c r="J25" s="234"/>
      <c r="K25" s="235"/>
      <c r="L25" s="234"/>
      <c r="M25" s="235"/>
      <c r="N25" s="235"/>
      <c r="O25" s="234"/>
      <c r="P25" s="234"/>
      <c r="Q25" s="236"/>
      <c r="R25" s="33"/>
      <c r="S25" s="33"/>
      <c r="T25" s="33"/>
    </row>
    <row r="26" spans="2:20" s="205" customFormat="1" ht="15" x14ac:dyDescent="0.25">
      <c r="B26" s="197" t="s">
        <v>153</v>
      </c>
      <c r="C26" s="206" t="str">
        <f>VLOOKUP(B26,'26MY_ACCORD_DATA'!B:AS,3,FALSE)</f>
        <v>Black Emblem, Accord</v>
      </c>
      <c r="D26" s="207" t="str">
        <f t="shared" si="2"/>
        <v>08F20-30A-100D</v>
      </c>
      <c r="E26" s="213"/>
      <c r="F26" s="231"/>
      <c r="G26" s="232"/>
      <c r="H26" s="233"/>
      <c r="I26" s="237"/>
      <c r="J26" s="237"/>
      <c r="K26" s="235"/>
      <c r="L26" s="237"/>
      <c r="M26" s="235"/>
      <c r="N26" s="235"/>
      <c r="O26" s="237"/>
      <c r="P26" s="237"/>
      <c r="Q26" s="236"/>
      <c r="R26" s="33"/>
      <c r="S26" s="33"/>
      <c r="T26" s="33"/>
    </row>
    <row r="27" spans="2:20" s="205" customFormat="1" ht="15" x14ac:dyDescent="0.25">
      <c r="B27" s="197" t="s">
        <v>156</v>
      </c>
      <c r="C27" s="206" t="str">
        <f>VLOOKUP(B27,'26MY_ACCORD_DATA'!B:AS,3,FALSE)</f>
        <v>Black Emblem, Touring</v>
      </c>
      <c r="D27" s="207" t="str">
        <f t="shared" si="2"/>
        <v>08F20-3A0-100C</v>
      </c>
      <c r="E27" s="238"/>
      <c r="F27" s="231"/>
      <c r="G27" s="232"/>
      <c r="H27" s="233"/>
      <c r="I27" s="239"/>
      <c r="J27" s="239"/>
      <c r="K27" s="235"/>
      <c r="L27" s="239"/>
      <c r="M27" s="235"/>
      <c r="N27" s="235"/>
      <c r="O27" s="239"/>
      <c r="P27" s="239"/>
      <c r="Q27" s="236"/>
      <c r="R27" s="33"/>
      <c r="S27" s="33"/>
      <c r="T27" s="33"/>
    </row>
    <row r="28" spans="2:20" s="205" customFormat="1" ht="15" x14ac:dyDescent="0.25">
      <c r="B28" s="197" t="s">
        <v>159</v>
      </c>
      <c r="C28" s="206" t="str">
        <f>VLOOKUP(B28,'26MY_ACCORD_DATA'!B:AS,3,FALSE)</f>
        <v>Black Emblem, Hybrid</v>
      </c>
      <c r="D28" s="207" t="str">
        <f t="shared" si="2"/>
        <v>08F20-T20-100B</v>
      </c>
      <c r="E28" s="238"/>
      <c r="F28" s="240"/>
      <c r="G28" s="241"/>
      <c r="H28" s="242"/>
      <c r="I28" s="239"/>
      <c r="J28" s="239"/>
      <c r="K28" s="243"/>
      <c r="L28" s="239"/>
      <c r="M28" s="243"/>
      <c r="N28" s="243"/>
      <c r="O28" s="239"/>
      <c r="P28" s="239"/>
      <c r="Q28" s="244"/>
      <c r="R28" s="33"/>
      <c r="S28" s="33"/>
      <c r="T28" s="33"/>
    </row>
    <row r="29" spans="2:20" s="205" customFormat="1" ht="6.95" customHeight="1" x14ac:dyDescent="0.25">
      <c r="B29" s="197"/>
      <c r="C29" s="218"/>
      <c r="D29" s="219"/>
      <c r="E29" s="219"/>
      <c r="F29" s="219"/>
      <c r="G29" s="219"/>
      <c r="H29" s="219"/>
      <c r="I29" s="219"/>
      <c r="J29" s="219"/>
      <c r="K29" s="219"/>
      <c r="L29" s="219"/>
      <c r="M29" s="219"/>
      <c r="N29" s="219"/>
      <c r="O29" s="219"/>
      <c r="P29" s="219"/>
      <c r="Q29" s="220"/>
      <c r="R29" s="33"/>
      <c r="S29" s="33"/>
      <c r="T29" s="33"/>
    </row>
    <row r="30" spans="2:20" s="205" customFormat="1" ht="45" customHeight="1" x14ac:dyDescent="0.25">
      <c r="B30" s="197" t="s">
        <v>81</v>
      </c>
      <c r="C30" s="198" t="str">
        <f>VLOOKUP(B30,'26MY_ACCORD_DATA'!B:AS,3,FALSE)</f>
        <v>Aero Kit - SE Trim</v>
      </c>
      <c r="D30" s="199" t="str">
        <f>B30</f>
        <v>23ACC-ARO-EX</v>
      </c>
      <c r="E30" s="200">
        <f>VLOOKUP(B30,'26MY_ACCORD_DATA'!B:AS,9,FALSE)</f>
        <v>1555.2</v>
      </c>
      <c r="F30" s="200">
        <f>VLOOKUP(B30,'26MY_ACCORD_DATA'!B:AS,10,FALSE)</f>
        <v>2591.1</v>
      </c>
      <c r="G30" s="221">
        <f>VLOOKUP(B30,'26MY_ACCORD_DATA'!B:AS,7,FALSE)</f>
        <v>3.5</v>
      </c>
      <c r="H30" s="202">
        <f>VLOOKUP(B30,'26MY_ACCORD_DATA'!B:AS,11,FALSE)</f>
        <v>3123.1</v>
      </c>
      <c r="I30" s="203">
        <f>VLOOKUP(B30,'26MY_ACCORD_DATA'!B:AS,12,FALSE)</f>
        <v>0</v>
      </c>
      <c r="J30" s="203">
        <f>VLOOKUP(B30,'26MY_ACCORD_DATA'!B:AS,13,FALSE)</f>
        <v>0</v>
      </c>
      <c r="K30" s="203" t="str">
        <f>VLOOKUP(B30,'26MY_ACCORD_DATA'!B:AS,14,FALSE)</f>
        <v>•</v>
      </c>
      <c r="L30" s="203">
        <f>VLOOKUP(B30,'26MY_ACCORD_DATA'!B:AS,15,FALSE)</f>
        <v>0</v>
      </c>
      <c r="M30" s="203" t="str">
        <f>VLOOKUP(B30,'26MY_ACCORD_DATA'!B:AS,16,FALSE)</f>
        <v>N/A</v>
      </c>
      <c r="N30" s="203" t="str">
        <f>VLOOKUP(B30,'26MY_ACCORD_DATA'!B:AS,17,FALSE)</f>
        <v>N/A</v>
      </c>
      <c r="O30" s="203">
        <f>VLOOKUP(B30,'26MY_ACCORD_DATA'!B:AS,18,FALSE)</f>
        <v>0</v>
      </c>
      <c r="P30" s="203">
        <f>VLOOKUP(B30,'26MY_ACCORD_DATA'!B:AS,19,FALSE)</f>
        <v>0</v>
      </c>
      <c r="Q30" s="204" t="str">
        <f>IF(VLOOKUP(B30,'26MY_ACCORD_DATA'!B:AS,20,FALSE)="","",VLOOKUP(B30,'26MY_ACCORD_DATA'!B:AS,20,FALSE))</f>
        <v>10% Discount Applied
Decklid Spoiler - Crystal Black Pearl (NH-731P) colour</v>
      </c>
      <c r="R30" s="33"/>
      <c r="S30" s="33"/>
      <c r="T30" s="33"/>
    </row>
    <row r="31" spans="2:20" s="205" customFormat="1" ht="15" x14ac:dyDescent="0.25">
      <c r="B31" s="197" t="s">
        <v>172</v>
      </c>
      <c r="C31" s="206" t="str">
        <f>VLOOKUP(B31,'26MY_ACCORD_DATA'!B:AS,3,FALSE)</f>
        <v>Side Underbody Spoiler</v>
      </c>
      <c r="D31" s="207" t="str">
        <f t="shared" ref="D31:D35" si="3">B31</f>
        <v>08F04-30A-1F0</v>
      </c>
      <c r="E31" s="208"/>
      <c r="F31" s="208"/>
      <c r="G31" s="223"/>
      <c r="H31" s="210"/>
      <c r="I31" s="211"/>
      <c r="J31" s="211"/>
      <c r="K31" s="211"/>
      <c r="L31" s="211"/>
      <c r="M31" s="211"/>
      <c r="N31" s="211"/>
      <c r="O31" s="211"/>
      <c r="P31" s="211"/>
      <c r="Q31" s="212"/>
      <c r="R31" s="33"/>
      <c r="S31" s="33"/>
      <c r="T31" s="33"/>
    </row>
    <row r="32" spans="2:20" s="205" customFormat="1" ht="15" x14ac:dyDescent="0.25">
      <c r="B32" s="197" t="s">
        <v>178</v>
      </c>
      <c r="C32" s="206" t="str">
        <f>VLOOKUP(B32,'26MY_ACCORD_DATA'!B:AS,3,FALSE)</f>
        <v>Front Aero Bumper</v>
      </c>
      <c r="D32" s="207" t="str">
        <f t="shared" si="3"/>
        <v>08P98-30A-1F0</v>
      </c>
      <c r="E32" s="208"/>
      <c r="F32" s="208"/>
      <c r="G32" s="223"/>
      <c r="H32" s="210"/>
      <c r="I32" s="211"/>
      <c r="J32" s="211"/>
      <c r="K32" s="211"/>
      <c r="L32" s="211"/>
      <c r="M32" s="211"/>
      <c r="N32" s="211"/>
      <c r="O32" s="211"/>
      <c r="P32" s="211"/>
      <c r="Q32" s="212"/>
      <c r="R32" s="33"/>
      <c r="S32" s="33"/>
      <c r="T32" s="33"/>
    </row>
    <row r="33" spans="2:21" s="205" customFormat="1" ht="15" x14ac:dyDescent="0.25">
      <c r="B33" s="197" t="s">
        <v>183</v>
      </c>
      <c r="C33" s="206" t="str">
        <f>VLOOKUP(B33,'26MY_ACCORD_DATA'!B:AS,3,FALSE)</f>
        <v>Rear Aero Bumper</v>
      </c>
      <c r="D33" s="207" t="str">
        <f t="shared" si="3"/>
        <v>08P99-30A-1F0</v>
      </c>
      <c r="E33" s="208"/>
      <c r="F33" s="208"/>
      <c r="G33" s="223"/>
      <c r="H33" s="210"/>
      <c r="I33" s="211"/>
      <c r="J33" s="211"/>
      <c r="K33" s="211"/>
      <c r="L33" s="211"/>
      <c r="M33" s="211"/>
      <c r="N33" s="211"/>
      <c r="O33" s="211"/>
      <c r="P33" s="211"/>
      <c r="Q33" s="212"/>
      <c r="R33" s="33"/>
      <c r="S33" s="33"/>
      <c r="T33" s="33"/>
    </row>
    <row r="34" spans="2:21" s="205" customFormat="1" ht="15" x14ac:dyDescent="0.25">
      <c r="B34" s="197" t="s">
        <v>280</v>
      </c>
      <c r="C34" s="206" t="str">
        <f>VLOOKUP(B34,'26MY_ACCORD_DATA'!B:AS,3,FALSE)</f>
        <v>Crystal Black Pearl (NH-731P)</v>
      </c>
      <c r="D34" s="207" t="str">
        <f t="shared" si="3"/>
        <v>08F10-30A-170</v>
      </c>
      <c r="E34" s="208"/>
      <c r="F34" s="208"/>
      <c r="G34" s="223"/>
      <c r="H34" s="210"/>
      <c r="I34" s="211"/>
      <c r="J34" s="211"/>
      <c r="K34" s="211"/>
      <c r="L34" s="211"/>
      <c r="M34" s="211"/>
      <c r="N34" s="211"/>
      <c r="O34" s="211"/>
      <c r="P34" s="211"/>
      <c r="Q34" s="212"/>
      <c r="R34" s="33"/>
      <c r="S34" s="33"/>
      <c r="T34" s="33"/>
    </row>
    <row r="35" spans="2:21" s="205" customFormat="1" ht="15" x14ac:dyDescent="0.25">
      <c r="B35" s="197" t="s">
        <v>188</v>
      </c>
      <c r="C35" s="206" t="str">
        <f>VLOOKUP(B35,'26MY_ACCORD_DATA'!B:AS,3,FALSE)</f>
        <v>Door Mirror Covers &amp; Lower Intake Accents</v>
      </c>
      <c r="D35" s="207" t="str">
        <f t="shared" si="3"/>
        <v>08R06-30A-110</v>
      </c>
      <c r="E35" s="213"/>
      <c r="F35" s="213"/>
      <c r="G35" s="224"/>
      <c r="H35" s="215"/>
      <c r="I35" s="216"/>
      <c r="J35" s="216"/>
      <c r="K35" s="216"/>
      <c r="L35" s="216"/>
      <c r="M35" s="216"/>
      <c r="N35" s="216"/>
      <c r="O35" s="216"/>
      <c r="P35" s="216"/>
      <c r="Q35" s="217"/>
      <c r="R35" s="33"/>
      <c r="S35" s="33"/>
      <c r="T35" s="33"/>
    </row>
    <row r="36" spans="2:21" s="205" customFormat="1" ht="6.95" customHeight="1" x14ac:dyDescent="0.25">
      <c r="B36" s="197"/>
      <c r="C36" s="218"/>
      <c r="D36" s="219"/>
      <c r="E36" s="219"/>
      <c r="F36" s="219"/>
      <c r="G36" s="219"/>
      <c r="H36" s="219"/>
      <c r="I36" s="219"/>
      <c r="J36" s="219"/>
      <c r="K36" s="219"/>
      <c r="L36" s="219"/>
      <c r="M36" s="219"/>
      <c r="N36" s="219"/>
      <c r="O36" s="219"/>
      <c r="P36" s="219"/>
      <c r="Q36" s="220"/>
      <c r="R36" s="33"/>
      <c r="S36" s="33"/>
      <c r="T36" s="33"/>
    </row>
    <row r="37" spans="2:21" s="205" customFormat="1" ht="45" customHeight="1" x14ac:dyDescent="0.25">
      <c r="B37" s="197" t="s">
        <v>89</v>
      </c>
      <c r="C37" s="198" t="str">
        <f>VLOOKUP(B37,'26MY_ACCORD_DATA'!B:AS,3,FALSE)</f>
        <v>Aero Kit - Sport Trim</v>
      </c>
      <c r="D37" s="199" t="str">
        <f>B37</f>
        <v>23ACC-ARO-SPHY</v>
      </c>
      <c r="E37" s="200">
        <f>VLOOKUP(B37,'26MY_ACCORD_DATA'!B:AS,9,FALSE)</f>
        <v>1018.8000000000001</v>
      </c>
      <c r="F37" s="200">
        <f>VLOOKUP(B37,'26MY_ACCORD_DATA'!B:AS,10,FALSE)</f>
        <v>1697.4</v>
      </c>
      <c r="G37" s="221">
        <f>VLOOKUP(B37,'26MY_ACCORD_DATA'!B:AS,7,FALSE)</f>
        <v>1.7999999999999998</v>
      </c>
      <c r="H37" s="202">
        <f>VLOOKUP(B37,'26MY_ACCORD_DATA'!B:AS,11,FALSE)</f>
        <v>1971</v>
      </c>
      <c r="I37" s="203">
        <f>VLOOKUP(B37,'26MY_ACCORD_DATA'!B:AS,12,FALSE)</f>
        <v>0</v>
      </c>
      <c r="J37" s="203">
        <f>VLOOKUP(B37,'26MY_ACCORD_DATA'!B:AS,13,FALSE)</f>
        <v>0</v>
      </c>
      <c r="K37" s="203" t="str">
        <f>VLOOKUP(B37,'26MY_ACCORD_DATA'!B:AS,14,FALSE)</f>
        <v>N/A</v>
      </c>
      <c r="L37" s="203">
        <f>VLOOKUP(B37,'26MY_ACCORD_DATA'!B:AS,15,FALSE)</f>
        <v>0</v>
      </c>
      <c r="M37" s="203" t="str">
        <f>VLOOKUP(B37,'26MY_ACCORD_DATA'!B:AS,16,FALSE)</f>
        <v>•</v>
      </c>
      <c r="N37" s="203" t="str">
        <f>VLOOKUP(B37,'26MY_ACCORD_DATA'!B:AS,17,FALSE)</f>
        <v>N/A</v>
      </c>
      <c r="O37" s="203">
        <f>VLOOKUP(B37,'26MY_ACCORD_DATA'!B:AS,18,FALSE)</f>
        <v>0</v>
      </c>
      <c r="P37" s="203">
        <f>VLOOKUP(B37,'26MY_ACCORD_DATA'!B:AS,19,FALSE)</f>
        <v>0</v>
      </c>
      <c r="Q37" s="204" t="str">
        <f>IF(VLOOKUP(B37,'26MY_ACCORD_DATA'!B:AS,20,FALSE)="","",VLOOKUP(B37,'26MY_ACCORD_DATA'!B:AS,20,FALSE))</f>
        <v>10% Discount Applied
Sport Trim already comes standard with Decklid Spoiler</v>
      </c>
      <c r="R37" s="33"/>
      <c r="S37" s="33"/>
      <c r="T37" s="33"/>
    </row>
    <row r="38" spans="2:21" s="205" customFormat="1" ht="15" x14ac:dyDescent="0.25">
      <c r="B38" s="197" t="s">
        <v>172</v>
      </c>
      <c r="C38" s="206" t="str">
        <f>VLOOKUP(B38,'26MY_ACCORD_DATA'!B:AS,3,FALSE)</f>
        <v>Side Underbody Spoiler</v>
      </c>
      <c r="D38" s="207" t="str">
        <f t="shared" ref="D38:D40" si="4">B38</f>
        <v>08F04-30A-1F0</v>
      </c>
      <c r="E38" s="208"/>
      <c r="F38" s="208"/>
      <c r="G38" s="223"/>
      <c r="H38" s="210"/>
      <c r="I38" s="211"/>
      <c r="J38" s="211"/>
      <c r="K38" s="211"/>
      <c r="L38" s="211"/>
      <c r="M38" s="211"/>
      <c r="N38" s="211"/>
      <c r="O38" s="211"/>
      <c r="P38" s="211"/>
      <c r="Q38" s="212"/>
      <c r="R38" s="33"/>
      <c r="S38" s="33"/>
      <c r="T38" s="33"/>
    </row>
    <row r="39" spans="2:21" s="205" customFormat="1" ht="15" x14ac:dyDescent="0.25">
      <c r="B39" s="197" t="s">
        <v>178</v>
      </c>
      <c r="C39" s="206" t="str">
        <f>VLOOKUP(B39,'26MY_ACCORD_DATA'!B:AS,3,FALSE)</f>
        <v>Front Aero Bumper</v>
      </c>
      <c r="D39" s="207" t="str">
        <f t="shared" si="4"/>
        <v>08P98-30A-1F0</v>
      </c>
      <c r="E39" s="208"/>
      <c r="F39" s="208"/>
      <c r="G39" s="223"/>
      <c r="H39" s="210"/>
      <c r="I39" s="211"/>
      <c r="J39" s="211"/>
      <c r="K39" s="211"/>
      <c r="L39" s="211"/>
      <c r="M39" s="211"/>
      <c r="N39" s="211"/>
      <c r="O39" s="211"/>
      <c r="P39" s="211"/>
      <c r="Q39" s="212"/>
      <c r="R39" s="33"/>
      <c r="S39" s="33"/>
      <c r="T39" s="33"/>
    </row>
    <row r="40" spans="2:21" s="205" customFormat="1" ht="15" x14ac:dyDescent="0.25">
      <c r="B40" s="197" t="s">
        <v>183</v>
      </c>
      <c r="C40" s="206" t="str">
        <f>VLOOKUP(B40,'26MY_ACCORD_DATA'!B:AS,3,FALSE)</f>
        <v>Rear Aero Bumper</v>
      </c>
      <c r="D40" s="207" t="str">
        <f t="shared" si="4"/>
        <v>08P99-30A-1F0</v>
      </c>
      <c r="E40" s="213"/>
      <c r="F40" s="213"/>
      <c r="G40" s="224"/>
      <c r="H40" s="215"/>
      <c r="I40" s="216"/>
      <c r="J40" s="216"/>
      <c r="K40" s="216"/>
      <c r="L40" s="216"/>
      <c r="M40" s="216"/>
      <c r="N40" s="216"/>
      <c r="O40" s="216"/>
      <c r="P40" s="216"/>
      <c r="Q40" s="217"/>
      <c r="R40" s="33"/>
      <c r="S40" s="245"/>
      <c r="T40" s="245"/>
      <c r="U40" s="245"/>
    </row>
    <row r="41" spans="2:21" s="205" customFormat="1" ht="6.95" customHeight="1" x14ac:dyDescent="0.25">
      <c r="B41" s="197"/>
      <c r="C41" s="218"/>
      <c r="D41" s="219"/>
      <c r="E41" s="219"/>
      <c r="F41" s="219"/>
      <c r="G41" s="219"/>
      <c r="H41" s="219"/>
      <c r="I41" s="219"/>
      <c r="J41" s="219"/>
      <c r="K41" s="219"/>
      <c r="L41" s="219"/>
      <c r="M41" s="219"/>
      <c r="N41" s="219"/>
      <c r="O41" s="219"/>
      <c r="P41" s="219"/>
      <c r="Q41" s="220"/>
      <c r="R41" s="33"/>
      <c r="S41" s="33"/>
      <c r="T41" s="33"/>
    </row>
    <row r="42" spans="2:21" s="205" customFormat="1" ht="45" customHeight="1" x14ac:dyDescent="0.25">
      <c r="B42" s="197" t="s">
        <v>97</v>
      </c>
      <c r="C42" s="198" t="str">
        <f>VLOOKUP(B42,'26MY_ACCORD_DATA'!B:AS,3,FALSE)</f>
        <v>Aero Kit - Touring Trim</v>
      </c>
      <c r="D42" s="199" t="str">
        <f>B42</f>
        <v>23ACC-ARO-TRHY</v>
      </c>
      <c r="E42" s="200">
        <f>VLOOKUP(B42,'26MY_ACCORD_DATA'!B:AS,9,FALSE)</f>
        <v>1555.2</v>
      </c>
      <c r="F42" s="200">
        <f>VLOOKUP(B42,'26MY_ACCORD_DATA'!B:AS,10,FALSE)</f>
        <v>2591.1</v>
      </c>
      <c r="G42" s="221">
        <f>VLOOKUP(B42,'26MY_ACCORD_DATA'!B:AS,7,FALSE)</f>
        <v>3.5</v>
      </c>
      <c r="H42" s="202">
        <f>VLOOKUP(B42,'26MY_ACCORD_DATA'!B:AS,11,FALSE)</f>
        <v>3123.1</v>
      </c>
      <c r="I42" s="203">
        <f>VLOOKUP(B42,'26MY_ACCORD_DATA'!B:AS,12,FALSE)</f>
        <v>0</v>
      </c>
      <c r="J42" s="203">
        <f>VLOOKUP(B42,'26MY_ACCORD_DATA'!B:AS,13,FALSE)</f>
        <v>0</v>
      </c>
      <c r="K42" s="203" t="str">
        <f>VLOOKUP(B42,'26MY_ACCORD_DATA'!B:AS,14,FALSE)</f>
        <v>N/A</v>
      </c>
      <c r="L42" s="203">
        <f>VLOOKUP(B42,'26MY_ACCORD_DATA'!B:AS,15,FALSE)</f>
        <v>0</v>
      </c>
      <c r="M42" s="203" t="str">
        <f>VLOOKUP(B42,'26MY_ACCORD_DATA'!B:AS,16,FALSE)</f>
        <v>N/A</v>
      </c>
      <c r="N42" s="203" t="str">
        <f>VLOOKUP(B42,'26MY_ACCORD_DATA'!B:AS,17,FALSE)</f>
        <v>•</v>
      </c>
      <c r="O42" s="203">
        <f>VLOOKUP(B42,'26MY_ACCORD_DATA'!B:AS,18,FALSE)</f>
        <v>0</v>
      </c>
      <c r="P42" s="203">
        <f>VLOOKUP(B42,'26MY_ACCORD_DATA'!B:AS,19,FALSE)</f>
        <v>0</v>
      </c>
      <c r="Q42" s="204" t="str">
        <f>IF(VLOOKUP(B42,'26MY_ACCORD_DATA'!B:AS,20,FALSE)="","",VLOOKUP(B42,'26MY_ACCORD_DATA'!B:AS,20,FALSE))</f>
        <v>10% Discount Applied
Decklid Spoiler - Crystal Black Pearl (NH-731P) colour</v>
      </c>
      <c r="R42" s="33"/>
      <c r="S42" s="33"/>
      <c r="T42" s="33"/>
    </row>
    <row r="43" spans="2:21" s="205" customFormat="1" ht="15" x14ac:dyDescent="0.25">
      <c r="B43" s="197" t="s">
        <v>172</v>
      </c>
      <c r="C43" s="206" t="str">
        <f>VLOOKUP(B43,'26MY_ACCORD_DATA'!B:AS,3,FALSE)</f>
        <v>Side Underbody Spoiler</v>
      </c>
      <c r="D43" s="207" t="str">
        <f t="shared" ref="D43:D47" si="5">B43</f>
        <v>08F04-30A-1F0</v>
      </c>
      <c r="E43" s="208"/>
      <c r="F43" s="208"/>
      <c r="G43" s="223"/>
      <c r="H43" s="210"/>
      <c r="I43" s="211"/>
      <c r="J43" s="211"/>
      <c r="K43" s="211"/>
      <c r="L43" s="211"/>
      <c r="M43" s="211"/>
      <c r="N43" s="211"/>
      <c r="O43" s="211"/>
      <c r="P43" s="211"/>
      <c r="Q43" s="212"/>
      <c r="R43" s="33"/>
      <c r="S43" s="33"/>
      <c r="T43" s="33"/>
    </row>
    <row r="44" spans="2:21" s="205" customFormat="1" ht="15" x14ac:dyDescent="0.25">
      <c r="B44" s="197" t="s">
        <v>178</v>
      </c>
      <c r="C44" s="206" t="str">
        <f>VLOOKUP(B44,'26MY_ACCORD_DATA'!B:AS,3,FALSE)</f>
        <v>Front Aero Bumper</v>
      </c>
      <c r="D44" s="207" t="str">
        <f t="shared" si="5"/>
        <v>08P98-30A-1F0</v>
      </c>
      <c r="E44" s="208"/>
      <c r="F44" s="208"/>
      <c r="G44" s="223"/>
      <c r="H44" s="210"/>
      <c r="I44" s="211"/>
      <c r="J44" s="211"/>
      <c r="K44" s="211"/>
      <c r="L44" s="211"/>
      <c r="M44" s="211"/>
      <c r="N44" s="211"/>
      <c r="O44" s="211"/>
      <c r="P44" s="211"/>
      <c r="Q44" s="212"/>
      <c r="R44" s="33"/>
      <c r="S44" s="33"/>
      <c r="T44" s="33"/>
    </row>
    <row r="45" spans="2:21" s="205" customFormat="1" ht="15" x14ac:dyDescent="0.25">
      <c r="B45" s="197" t="s">
        <v>183</v>
      </c>
      <c r="C45" s="206" t="str">
        <f>VLOOKUP(B45,'26MY_ACCORD_DATA'!B:AS,3,FALSE)</f>
        <v>Rear Aero Bumper</v>
      </c>
      <c r="D45" s="207" t="str">
        <f t="shared" si="5"/>
        <v>08P99-30A-1F0</v>
      </c>
      <c r="E45" s="208"/>
      <c r="F45" s="208"/>
      <c r="G45" s="223"/>
      <c r="H45" s="210"/>
      <c r="I45" s="211"/>
      <c r="J45" s="211"/>
      <c r="K45" s="211"/>
      <c r="L45" s="211"/>
      <c r="M45" s="211"/>
      <c r="N45" s="211"/>
      <c r="O45" s="211"/>
      <c r="P45" s="211"/>
      <c r="Q45" s="212"/>
      <c r="R45" s="33"/>
      <c r="S45" s="33"/>
      <c r="T45" s="33"/>
    </row>
    <row r="46" spans="2:21" s="205" customFormat="1" ht="15" x14ac:dyDescent="0.25">
      <c r="B46" s="197" t="s">
        <v>280</v>
      </c>
      <c r="C46" s="206" t="str">
        <f>VLOOKUP(B46,'26MY_ACCORD_DATA'!B:AS,3,FALSE)</f>
        <v>Crystal Black Pearl (NH-731P)</v>
      </c>
      <c r="D46" s="207" t="str">
        <f t="shared" si="5"/>
        <v>08F10-30A-170</v>
      </c>
      <c r="E46" s="208"/>
      <c r="F46" s="208"/>
      <c r="G46" s="223"/>
      <c r="H46" s="210"/>
      <c r="I46" s="211"/>
      <c r="J46" s="211"/>
      <c r="K46" s="211"/>
      <c r="L46" s="211"/>
      <c r="M46" s="211"/>
      <c r="N46" s="211"/>
      <c r="O46" s="211"/>
      <c r="P46" s="211"/>
      <c r="Q46" s="212"/>
      <c r="R46" s="33"/>
      <c r="S46" s="33"/>
      <c r="T46" s="33"/>
    </row>
    <row r="47" spans="2:21" s="205" customFormat="1" ht="15" x14ac:dyDescent="0.25">
      <c r="B47" s="197" t="s">
        <v>194</v>
      </c>
      <c r="C47" s="206" t="str">
        <f>VLOOKUP(B47,'26MY_ACCORD_DATA'!B:AS,3,FALSE)</f>
        <v>Door Mirror Covers &amp; Lower Intake Accents</v>
      </c>
      <c r="D47" s="207" t="str">
        <f t="shared" si="5"/>
        <v>08R06-30A-110A</v>
      </c>
      <c r="E47" s="213"/>
      <c r="F47" s="213"/>
      <c r="G47" s="224"/>
      <c r="H47" s="215"/>
      <c r="I47" s="216"/>
      <c r="J47" s="216"/>
      <c r="K47" s="216"/>
      <c r="L47" s="216"/>
      <c r="M47" s="216"/>
      <c r="N47" s="216"/>
      <c r="O47" s="216"/>
      <c r="P47" s="216"/>
      <c r="Q47" s="217"/>
      <c r="R47" s="33"/>
      <c r="S47" s="33"/>
      <c r="T47" s="33"/>
    </row>
    <row r="48" spans="2:21" s="205" customFormat="1" ht="6.95" customHeight="1" x14ac:dyDescent="0.25">
      <c r="B48" s="197"/>
      <c r="C48" s="218"/>
      <c r="D48" s="219"/>
      <c r="E48" s="219"/>
      <c r="F48" s="219"/>
      <c r="G48" s="219"/>
      <c r="H48" s="219"/>
      <c r="I48" s="219"/>
      <c r="J48" s="219"/>
      <c r="K48" s="219"/>
      <c r="L48" s="219"/>
      <c r="M48" s="219"/>
      <c r="N48" s="219"/>
      <c r="O48" s="219"/>
      <c r="P48" s="219"/>
      <c r="Q48" s="220"/>
      <c r="R48" s="33"/>
      <c r="S48" s="33"/>
      <c r="T48" s="33"/>
    </row>
    <row r="49" spans="1:20" s="205" customFormat="1" ht="15" x14ac:dyDescent="0.25">
      <c r="B49" s="197" t="s">
        <v>102</v>
      </c>
      <c r="C49" s="198" t="str">
        <f>VLOOKUP(B49,'26MY_ACCORD_DATA'!B:AS,3,FALSE)</f>
        <v>Cold Weather Package</v>
      </c>
      <c r="D49" s="199" t="str">
        <f>B49</f>
        <v>23ACC-COLD-PKP</v>
      </c>
      <c r="E49" s="200">
        <f>VLOOKUP(B49,'26MY_ACCORD_DATA'!B:AS,9,FALSE)</f>
        <v>226.1</v>
      </c>
      <c r="F49" s="200">
        <f>VLOOKUP(B49,'26MY_ACCORD_DATA'!B:AS,10,FALSE)</f>
        <v>377.15</v>
      </c>
      <c r="G49" s="201">
        <f>VLOOKUP(B49,'26MY_ACCORD_DATA'!B:AS,7,FALSE)</f>
        <v>1.2</v>
      </c>
      <c r="H49" s="202">
        <f>VLOOKUP(B49,'26MY_ACCORD_DATA'!B:AS,11,FALSE)</f>
        <v>559.54999999999995</v>
      </c>
      <c r="I49" s="203">
        <f>VLOOKUP($B49,'26MY_ACCORD_DATA'!$B:$AS,12,FALSE)</f>
        <v>0</v>
      </c>
      <c r="J49" s="203">
        <f>VLOOKUP($B49,'26MY_ACCORD_DATA'!$B:$AS,13,FALSE)</f>
        <v>0</v>
      </c>
      <c r="K49" s="203" t="str">
        <f>VLOOKUP(B49,'26MY_ACCORD_DATA'!B:AS,14,FALSE)</f>
        <v>•</v>
      </c>
      <c r="L49" s="203">
        <f>VLOOKUP(B49,'26MY_ACCORD_DATA'!B:AS,15,FALSE)</f>
        <v>0</v>
      </c>
      <c r="M49" s="203" t="str">
        <f>VLOOKUP(B49,'26MY_ACCORD_DATA'!B:AS,16,FALSE)</f>
        <v>N/A</v>
      </c>
      <c r="N49" s="203" t="str">
        <f>VLOOKUP(B49,'26MY_ACCORD_DATA'!B:AS,17,FALSE)</f>
        <v>N/A</v>
      </c>
      <c r="O49" s="203">
        <f>VLOOKUP($B49,'26MY_ACCORD_DATA'!$B:$AS,18,FALSE)</f>
        <v>0</v>
      </c>
      <c r="P49" s="203">
        <f>VLOOKUP(B49,'26MY_ACCORD_DATA'!B:AS,19,FALSE)</f>
        <v>0</v>
      </c>
      <c r="Q49" s="204" t="str">
        <f>IF(VLOOKUP(B49,'26MY_ACCORD_DATA'!B:AS,20,FALSE)="","",VLOOKUP(B49,'26MY_ACCORD_DATA'!B:AS,20,FALSE))</f>
        <v>5% Discount Applied.</v>
      </c>
      <c r="R49" s="33"/>
      <c r="S49" s="33"/>
      <c r="T49" s="33"/>
    </row>
    <row r="50" spans="1:20" s="205" customFormat="1" ht="15" x14ac:dyDescent="0.25">
      <c r="A50" s="197"/>
      <c r="B50" s="197" t="s">
        <v>343</v>
      </c>
      <c r="C50" s="206" t="str">
        <f>VLOOKUP(B50,'26MY_ACCORD_DATA'!B:AS,3,FALSE)</f>
        <v>Engine Block Heater</v>
      </c>
      <c r="D50" s="207" t="str">
        <f t="shared" ref="D50:D51" si="6">B50</f>
        <v>08T44-30A-300A</v>
      </c>
      <c r="E50" s="208"/>
      <c r="F50" s="208"/>
      <c r="G50" s="209"/>
      <c r="H50" s="210"/>
      <c r="I50" s="211"/>
      <c r="J50" s="211"/>
      <c r="K50" s="211"/>
      <c r="L50" s="211"/>
      <c r="M50" s="211"/>
      <c r="N50" s="211"/>
      <c r="O50" s="211"/>
      <c r="P50" s="211"/>
      <c r="Q50" s="212"/>
      <c r="R50" s="33"/>
      <c r="S50" s="33"/>
      <c r="T50" s="33"/>
    </row>
    <row r="51" spans="1:20" s="205" customFormat="1" ht="15" x14ac:dyDescent="0.25">
      <c r="B51" s="197" t="s">
        <v>351</v>
      </c>
      <c r="C51" s="206" t="str">
        <f>VLOOKUP(B51,'26MY_ACCORD_DATA'!B:AS,3,FALSE)</f>
        <v>Optimate 12V Auto Battery Charger/Maintainer</v>
      </c>
      <c r="D51" s="207" t="str">
        <f t="shared" si="6"/>
        <v>31670-BMS-004H</v>
      </c>
      <c r="E51" s="213"/>
      <c r="F51" s="213"/>
      <c r="G51" s="214"/>
      <c r="H51" s="215"/>
      <c r="I51" s="216"/>
      <c r="J51" s="216"/>
      <c r="K51" s="216"/>
      <c r="L51" s="216"/>
      <c r="M51" s="216"/>
      <c r="N51" s="216"/>
      <c r="O51" s="216"/>
      <c r="P51" s="216"/>
      <c r="Q51" s="217"/>
      <c r="R51" s="33"/>
      <c r="S51" s="33"/>
      <c r="T51" s="33"/>
    </row>
    <row r="52" spans="1:20" s="205" customFormat="1" ht="6.95" customHeight="1" x14ac:dyDescent="0.25">
      <c r="B52" s="197"/>
      <c r="C52" s="218"/>
      <c r="D52" s="219"/>
      <c r="E52" s="219"/>
      <c r="F52" s="219"/>
      <c r="G52" s="219"/>
      <c r="H52" s="219"/>
      <c r="I52" s="219"/>
      <c r="J52" s="219"/>
      <c r="K52" s="219"/>
      <c r="L52" s="219"/>
      <c r="M52" s="219"/>
      <c r="N52" s="219"/>
      <c r="O52" s="219"/>
      <c r="P52" s="219"/>
      <c r="Q52" s="220"/>
      <c r="R52" s="33"/>
      <c r="S52" s="33"/>
      <c r="T52" s="33"/>
    </row>
    <row r="53" spans="1:20" s="205" customFormat="1" ht="15" x14ac:dyDescent="0.25">
      <c r="B53" s="197" t="s">
        <v>108</v>
      </c>
      <c r="C53" s="198" t="str">
        <f>VLOOKUP(B53,'26MY_ACCORD_DATA'!B:AS,3,FALSE)</f>
        <v>Cold Weather Package</v>
      </c>
      <c r="D53" s="199" t="str">
        <f>B53</f>
        <v>23ACC-COLD-PKH</v>
      </c>
      <c r="E53" s="200">
        <f>VLOOKUP(B53,'26MY_ACCORD_DATA'!B:AS,9,FALSE)</f>
        <v>251.75</v>
      </c>
      <c r="F53" s="200">
        <f>VLOOKUP(B53,'26MY_ACCORD_DATA'!B:AS,10,FALSE)</f>
        <v>419.9</v>
      </c>
      <c r="G53" s="201">
        <f>VLOOKUP(B53,'26MY_ACCORD_DATA'!B:AS,7,FALSE)</f>
        <v>1.2</v>
      </c>
      <c r="H53" s="202">
        <f>VLOOKUP(B53,'26MY_ACCORD_DATA'!B:AS,11,FALSE)</f>
        <v>602.29999999999995</v>
      </c>
      <c r="I53" s="203">
        <f>VLOOKUP($B53,'26MY_ACCORD_DATA'!$B:$AS,12,FALSE)</f>
        <v>0</v>
      </c>
      <c r="J53" s="203">
        <f>VLOOKUP($B53,'26MY_ACCORD_DATA'!$B:$AS,13,FALSE)</f>
        <v>0</v>
      </c>
      <c r="K53" s="203" t="str">
        <f>VLOOKUP(B53,'26MY_ACCORD_DATA'!B:AS,14,FALSE)</f>
        <v>N/A</v>
      </c>
      <c r="L53" s="203">
        <f>VLOOKUP(B53,'26MY_ACCORD_DATA'!B:AS,15,FALSE)</f>
        <v>0</v>
      </c>
      <c r="M53" s="203" t="str">
        <f>VLOOKUP(B53,'26MY_ACCORD_DATA'!B:AS,16,FALSE)</f>
        <v>•</v>
      </c>
      <c r="N53" s="203" t="str">
        <f>VLOOKUP(B53,'26MY_ACCORD_DATA'!B:AS,17,FALSE)</f>
        <v>•</v>
      </c>
      <c r="O53" s="203">
        <f>VLOOKUP($B53,'26MY_ACCORD_DATA'!$B:$AS,18,FALSE)</f>
        <v>0</v>
      </c>
      <c r="P53" s="203">
        <f>VLOOKUP(B53,'26MY_ACCORD_DATA'!B:AS,19,FALSE)</f>
        <v>0</v>
      </c>
      <c r="Q53" s="204" t="str">
        <f>IF(VLOOKUP(B53,'26MY_ACCORD_DATA'!B:AS,20,FALSE)="","",VLOOKUP(B53,'26MY_ACCORD_DATA'!B:AS,20,FALSE))</f>
        <v>5% Discount Applied.</v>
      </c>
      <c r="R53" s="33"/>
      <c r="S53" s="33"/>
      <c r="T53" s="33"/>
    </row>
    <row r="54" spans="1:20" s="205" customFormat="1" ht="15" x14ac:dyDescent="0.25">
      <c r="B54" s="197" t="s">
        <v>349</v>
      </c>
      <c r="C54" s="206" t="str">
        <f>VLOOKUP(B54,'26MY_ACCORD_DATA'!B:AS,3,FALSE)</f>
        <v>Engine Block Heater</v>
      </c>
      <c r="D54" s="207" t="str">
        <f t="shared" ref="D54:D55" si="7">B54</f>
        <v>08T44-30B-300A</v>
      </c>
      <c r="E54" s="208"/>
      <c r="F54" s="208"/>
      <c r="G54" s="209"/>
      <c r="H54" s="210"/>
      <c r="I54" s="211"/>
      <c r="J54" s="211"/>
      <c r="K54" s="211"/>
      <c r="L54" s="211"/>
      <c r="M54" s="211"/>
      <c r="N54" s="211"/>
      <c r="O54" s="211"/>
      <c r="P54" s="211"/>
      <c r="Q54" s="212"/>
      <c r="R54" s="33"/>
      <c r="S54" s="33"/>
      <c r="T54" s="33"/>
    </row>
    <row r="55" spans="1:20" s="205" customFormat="1" ht="15" x14ac:dyDescent="0.25">
      <c r="B55" s="197" t="s">
        <v>351</v>
      </c>
      <c r="C55" s="206" t="str">
        <f>VLOOKUP(B55,'26MY_ACCORD_DATA'!B:AS,3,FALSE)</f>
        <v>Optimate 12V Auto Battery Charger/Maintainer</v>
      </c>
      <c r="D55" s="207" t="str">
        <f t="shared" si="7"/>
        <v>31670-BMS-004H</v>
      </c>
      <c r="E55" s="213"/>
      <c r="F55" s="213"/>
      <c r="G55" s="214"/>
      <c r="H55" s="215"/>
      <c r="I55" s="216"/>
      <c r="J55" s="216"/>
      <c r="K55" s="216"/>
      <c r="L55" s="216"/>
      <c r="M55" s="216"/>
      <c r="N55" s="216"/>
      <c r="O55" s="216"/>
      <c r="P55" s="216"/>
      <c r="Q55" s="217"/>
      <c r="R55" s="33"/>
      <c r="S55" s="33"/>
      <c r="T55" s="33"/>
    </row>
    <row r="56" spans="1:20" s="246" customFormat="1" ht="15" customHeight="1" x14ac:dyDescent="0.25">
      <c r="B56" s="247"/>
      <c r="C56" s="12"/>
      <c r="D56" s="12"/>
      <c r="E56" s="12"/>
      <c r="F56" s="12"/>
      <c r="G56" s="16"/>
      <c r="H56" s="12"/>
      <c r="I56" s="12"/>
      <c r="J56" s="12"/>
      <c r="K56" s="12"/>
      <c r="L56" s="12"/>
      <c r="M56" s="12"/>
      <c r="N56" s="12"/>
      <c r="O56" s="12"/>
      <c r="P56" s="12"/>
      <c r="Q56" s="12"/>
    </row>
    <row r="57" spans="1:20" s="248" customFormat="1" ht="18.75" x14ac:dyDescent="0.3">
      <c r="B57" s="197"/>
      <c r="C57" s="190" t="s">
        <v>446</v>
      </c>
      <c r="D57" s="190"/>
      <c r="E57" s="249"/>
      <c r="F57" s="249"/>
      <c r="G57" s="249"/>
      <c r="H57" s="249"/>
      <c r="I57" s="249"/>
      <c r="J57" s="249"/>
      <c r="K57" s="249"/>
      <c r="L57" s="249"/>
      <c r="M57" s="249"/>
      <c r="N57" s="249"/>
      <c r="O57" s="249"/>
      <c r="P57" s="249"/>
      <c r="Q57" s="249"/>
    </row>
    <row r="58" spans="1:20" s="205" customFormat="1" ht="15" customHeight="1" x14ac:dyDescent="0.25">
      <c r="B58" s="197"/>
      <c r="C58" s="194" t="s">
        <v>441</v>
      </c>
      <c r="D58" s="194" t="s">
        <v>25</v>
      </c>
      <c r="E58" s="194" t="s">
        <v>32</v>
      </c>
      <c r="F58" s="194" t="s">
        <v>442</v>
      </c>
      <c r="G58" s="194" t="s">
        <v>30</v>
      </c>
      <c r="H58" s="195" t="s">
        <v>443</v>
      </c>
      <c r="I58" s="196"/>
      <c r="J58" s="194" t="s">
        <v>444</v>
      </c>
      <c r="K58" s="194"/>
      <c r="L58" s="194"/>
      <c r="M58" s="194"/>
      <c r="N58" s="194"/>
      <c r="O58" s="194"/>
      <c r="P58" s="194"/>
      <c r="Q58" s="194" t="s">
        <v>445</v>
      </c>
    </row>
    <row r="59" spans="1:20" s="205" customFormat="1" ht="29.1" customHeight="1" x14ac:dyDescent="0.25">
      <c r="B59" s="250"/>
      <c r="C59" s="194"/>
      <c r="D59" s="194"/>
      <c r="E59" s="194"/>
      <c r="F59" s="194"/>
      <c r="G59" s="194"/>
      <c r="H59" s="195"/>
      <c r="I59" s="196">
        <f>'26MY_ACCORD_DATA'!$M$7</f>
        <v>0</v>
      </c>
      <c r="J59" s="196">
        <f>'26MY_ACCORD_DATA'!$M$7</f>
        <v>0</v>
      </c>
      <c r="K59" s="196" t="str">
        <f>'26MY_ACCORD_DATA'!$O$7</f>
        <v>SE</v>
      </c>
      <c r="L59" s="196">
        <f>'26MY_ACCORD_DATA'!$P$7</f>
        <v>0</v>
      </c>
      <c r="M59" s="196" t="str">
        <f>'26MY_ACCORD_DATA'!$Q$7</f>
        <v>Sport -L Hybrid</v>
      </c>
      <c r="N59" s="196" t="str">
        <f>'26MY_ACCORD_DATA'!$R$7</f>
        <v>Touring Hybrid</v>
      </c>
      <c r="O59" s="196">
        <f>'26MY_ACCORD_DATA'!$T$7</f>
        <v>0</v>
      </c>
      <c r="P59" s="196">
        <f>'26MY_ACCORD_DATA'!$T$7</f>
        <v>0</v>
      </c>
      <c r="Q59" s="194"/>
    </row>
    <row r="60" spans="1:20" s="246" customFormat="1" ht="15" customHeight="1" x14ac:dyDescent="0.25">
      <c r="B60" s="247" t="s">
        <v>110</v>
      </c>
      <c r="C60" s="251" t="str">
        <f>VLOOKUP(B60,'26MY_ACCORD_DATA'!B:AS,3,FALSE)</f>
        <v xml:space="preserve">17" Steel Wheels </v>
      </c>
      <c r="D60" s="252" t="str">
        <f>B60</f>
        <v>08W17-PC4-300</v>
      </c>
      <c r="E60" s="253">
        <f>VLOOKUP(B60,'26MY_ACCORD_DATA'!B:AS,9,FALSE)</f>
        <v>376.4</v>
      </c>
      <c r="F60" s="253">
        <f>VLOOKUP(B60,'26MY_ACCORD_DATA'!B:AS,10,FALSE)</f>
        <v>627.28</v>
      </c>
      <c r="G60" s="254">
        <f>VLOOKUP(B60,'26MY_ACCORD_DATA'!B:AS,7,FALSE)</f>
        <v>1.6</v>
      </c>
      <c r="H60" s="255">
        <f>VLOOKUP(B60,'26MY_ACCORD_DATA'!B:AS,11,FALSE)</f>
        <v>870.48</v>
      </c>
      <c r="I60" s="256">
        <f>VLOOKUP(B60,'26MY_ACCORD_DATA'!B:AS,12,FALSE)</f>
        <v>0</v>
      </c>
      <c r="J60" s="256">
        <f>VLOOKUP(B60,'26MY_ACCORD_DATA'!B:AS,13,FALSE)</f>
        <v>0</v>
      </c>
      <c r="K60" s="256" t="str">
        <f>VLOOKUP(B60,'26MY_ACCORD_DATA'!B:AS,14,FALSE)</f>
        <v>T</v>
      </c>
      <c r="L60" s="256">
        <f>VLOOKUP(B60,'26MY_ACCORD_DATA'!B:AS,15,FALSE)</f>
        <v>0</v>
      </c>
      <c r="M60" s="256" t="str">
        <f>VLOOKUP(B60,'26MY_ACCORD_DATA'!B:AS,16,FALSE)</f>
        <v>T</v>
      </c>
      <c r="N60" s="256" t="str">
        <f>VLOOKUP(B60,'26MY_ACCORD_DATA'!B:AS,17,FALSE)</f>
        <v>T</v>
      </c>
      <c r="O60" s="256">
        <f>VLOOKUP(B60,'26MY_ACCORD_DATA'!B:AS,18,FALSE)</f>
        <v>0</v>
      </c>
      <c r="P60" s="256">
        <f>VLOOKUP(B60,'26MY_ACCORD_DATA'!B:AS,19,FALSE)</f>
        <v>0</v>
      </c>
      <c r="Q60" s="257" t="str">
        <f>IF(VLOOKUP(B60,'26MY_ACCORD_DATA'!B:AS,20,FALSE)="","",VLOOKUP(B60,'26MY_ACCORD_DATA'!B:AS,20,FALSE))</f>
        <v>Priced as a set of 4 wheels. Tires sold separately.</v>
      </c>
    </row>
    <row r="61" spans="1:20" s="205" customFormat="1" ht="16.5" x14ac:dyDescent="0.25">
      <c r="B61" s="250" t="s">
        <v>117</v>
      </c>
      <c r="C61" s="251" t="str">
        <f>VLOOKUP(B61,'26MY_ACCORD_DATA'!B:AS,3,FALSE)</f>
        <v>19" HPD Alloy Wheels, Black</v>
      </c>
      <c r="D61" s="252" t="str">
        <f t="shared" ref="D61:D65" si="8">B61</f>
        <v>08W19-30A-300</v>
      </c>
      <c r="E61" s="253">
        <f>VLOOKUP(B61,'26MY_ACCORD_DATA'!B:AS,9,FALSE)</f>
        <v>2628</v>
      </c>
      <c r="F61" s="253">
        <f>VLOOKUP(B61,'26MY_ACCORD_DATA'!B:AS,10,FALSE)</f>
        <v>3756</v>
      </c>
      <c r="G61" s="254">
        <f>VLOOKUP(B61,'26MY_ACCORD_DATA'!B:AS,7,FALSE)</f>
        <v>1.6</v>
      </c>
      <c r="H61" s="255">
        <f>VLOOKUP(B61,'26MY_ACCORD_DATA'!B:AS,11,FALSE)</f>
        <v>3999.2</v>
      </c>
      <c r="I61" s="256">
        <f>VLOOKUP(B61,'26MY_ACCORD_DATA'!B:AS,12,FALSE)</f>
        <v>0</v>
      </c>
      <c r="J61" s="256">
        <f>VLOOKUP(B61,'26MY_ACCORD_DATA'!B:AS,13,FALSE)</f>
        <v>0</v>
      </c>
      <c r="K61" s="256" t="str">
        <f>VLOOKUP(B61,'26MY_ACCORD_DATA'!B:AS,14,FALSE)</f>
        <v>E</v>
      </c>
      <c r="L61" s="256">
        <f>VLOOKUP(B61,'26MY_ACCORD_DATA'!B:AS,15,FALSE)</f>
        <v>0</v>
      </c>
      <c r="M61" s="256" t="str">
        <f>VLOOKUP(B61,'26MY_ACCORD_DATA'!B:AS,16,FALSE)</f>
        <v>E</v>
      </c>
      <c r="N61" s="256" t="str">
        <f>VLOOKUP(B61,'26MY_ACCORD_DATA'!B:AS,17,FALSE)</f>
        <v>E</v>
      </c>
      <c r="O61" s="256">
        <f>VLOOKUP(B61,'26MY_ACCORD_DATA'!B:AS,18,FALSE)</f>
        <v>0</v>
      </c>
      <c r="P61" s="256">
        <f>VLOOKUP(B61,'26MY_ACCORD_DATA'!B:AS,19,FALSE)</f>
        <v>0</v>
      </c>
      <c r="Q61" s="257" t="str">
        <f>IF(VLOOKUP(B61,'26MY_ACCORD_DATA'!B:AS,20,FALSE)="","",VLOOKUP(B61,'26MY_ACCORD_DATA'!B:AS,20,FALSE))</f>
        <v>Priced as a set of 4 wheels. Tires sold separately.</v>
      </c>
    </row>
    <row r="62" spans="1:20" s="205" customFormat="1" ht="16.5" x14ac:dyDescent="0.25">
      <c r="B62" s="250" t="s">
        <v>128</v>
      </c>
      <c r="C62" s="251" t="str">
        <f>VLOOKUP(B62,'26MY_ACCORD_DATA'!B:AS,3,FALSE)</f>
        <v>Wheel Locks - Chrome</v>
      </c>
      <c r="D62" s="252" t="str">
        <f t="shared" si="8"/>
        <v>08W42-SCV-302</v>
      </c>
      <c r="E62" s="253">
        <f>VLOOKUP(B62,'26MY_ACCORD_DATA'!B:AS,9,FALSE)</f>
        <v>54</v>
      </c>
      <c r="F62" s="253">
        <f>VLOOKUP(B62,'26MY_ACCORD_DATA'!B:AS,10,FALSE)</f>
        <v>90</v>
      </c>
      <c r="G62" s="254">
        <f>VLOOKUP(B62,'26MY_ACCORD_DATA'!B:AS,7,FALSE)</f>
        <v>0.2</v>
      </c>
      <c r="H62" s="255">
        <f>VLOOKUP(B62,'26MY_ACCORD_DATA'!B:AS,11,FALSE)</f>
        <v>120.4</v>
      </c>
      <c r="I62" s="256">
        <f>VLOOKUP(B62,'26MY_ACCORD_DATA'!B:AS,12,FALSE)</f>
        <v>0</v>
      </c>
      <c r="J62" s="256">
        <f>VLOOKUP(B62,'26MY_ACCORD_DATA'!B:AS,13,FALSE)</f>
        <v>0</v>
      </c>
      <c r="K62" s="256" t="str">
        <f>VLOOKUP(B62,'26MY_ACCORD_DATA'!B:AS,14,FALSE)</f>
        <v>•</v>
      </c>
      <c r="L62" s="256">
        <f>VLOOKUP(B62,'26MY_ACCORD_DATA'!B:AS,15,FALSE)</f>
        <v>0</v>
      </c>
      <c r="M62" s="256" t="str">
        <f>VLOOKUP(B62,'26MY_ACCORD_DATA'!B:AS,16,FALSE)</f>
        <v>•</v>
      </c>
      <c r="N62" s="256" t="str">
        <f>VLOOKUP(B62,'26MY_ACCORD_DATA'!B:AS,17,FALSE)</f>
        <v>•</v>
      </c>
      <c r="O62" s="256">
        <f>VLOOKUP(B62,'26MY_ACCORD_DATA'!B:AS,18,FALSE)</f>
        <v>0</v>
      </c>
      <c r="P62" s="256">
        <f>VLOOKUP(B62,'26MY_ACCORD_DATA'!B:AS,19,FALSE)</f>
        <v>0</v>
      </c>
      <c r="Q62" s="257" t="str">
        <f>IF(VLOOKUP(B62,'26MY_ACCORD_DATA'!B:AS,20,FALSE)="","",VLOOKUP(B62,'26MY_ACCORD_DATA'!B:AS,20,FALSE))</f>
        <v/>
      </c>
    </row>
    <row r="63" spans="1:20" s="205" customFormat="1" ht="16.5" x14ac:dyDescent="0.25">
      <c r="B63" s="250" t="s">
        <v>141</v>
      </c>
      <c r="C63" s="251" t="str">
        <f>VLOOKUP(B63,'26MY_ACCORD_DATA'!B:AS,3,FALSE)</f>
        <v>Wheel Locks, Chrome - Exposed</v>
      </c>
      <c r="D63" s="252" t="str">
        <f t="shared" si="8"/>
        <v>08W42-SNA-301</v>
      </c>
      <c r="E63" s="253">
        <f>VLOOKUP(B63,'26MY_ACCORD_DATA'!B:AS,9,FALSE)</f>
        <v>44</v>
      </c>
      <c r="F63" s="253">
        <f>VLOOKUP(B63,'26MY_ACCORD_DATA'!B:AS,10,FALSE)</f>
        <v>73</v>
      </c>
      <c r="G63" s="254">
        <f>VLOOKUP(B63,'26MY_ACCORD_DATA'!B:AS,7,FALSE)</f>
        <v>0.2</v>
      </c>
      <c r="H63" s="255">
        <f>VLOOKUP(B63,'26MY_ACCORD_DATA'!B:AS,11,FALSE)</f>
        <v>103.4</v>
      </c>
      <c r="I63" s="256">
        <f>VLOOKUP(B63,'26MY_ACCORD_DATA'!B:AS,12,FALSE)</f>
        <v>0</v>
      </c>
      <c r="J63" s="256">
        <f>VLOOKUP(B63,'26MY_ACCORD_DATA'!B:AS,13,FALSE)</f>
        <v>0</v>
      </c>
      <c r="K63" s="256" t="str">
        <f>VLOOKUP(B63,'26MY_ACCORD_DATA'!B:AS,14,FALSE)</f>
        <v>•</v>
      </c>
      <c r="L63" s="256">
        <f>VLOOKUP(B63,'26MY_ACCORD_DATA'!B:AS,15,FALSE)</f>
        <v>0</v>
      </c>
      <c r="M63" s="256" t="str">
        <f>VLOOKUP(B63,'26MY_ACCORD_DATA'!B:AS,16,FALSE)</f>
        <v>•</v>
      </c>
      <c r="N63" s="256" t="str">
        <f>VLOOKUP(B63,'26MY_ACCORD_DATA'!B:AS,17,FALSE)</f>
        <v>•</v>
      </c>
      <c r="O63" s="256">
        <f>VLOOKUP(B63,'26MY_ACCORD_DATA'!B:AS,18,FALSE)</f>
        <v>0</v>
      </c>
      <c r="P63" s="256">
        <f>VLOOKUP(B63,'26MY_ACCORD_DATA'!B:AS,19,FALSE)</f>
        <v>0</v>
      </c>
      <c r="Q63" s="257" t="str">
        <f>IF(VLOOKUP(B63,'26MY_ACCORD_DATA'!B:AS,20,FALSE)="","",VLOOKUP(B63,'26MY_ACCORD_DATA'!B:AS,20,FALSE))</f>
        <v/>
      </c>
    </row>
    <row r="64" spans="1:20" s="246" customFormat="1" ht="15" customHeight="1" x14ac:dyDescent="0.25">
      <c r="B64" s="247" t="s">
        <v>122</v>
      </c>
      <c r="C64" s="251" t="str">
        <f>VLOOKUP(B64,'26MY_ACCORD_DATA'!B:AS,3,FALSE)</f>
        <v>Wheel Locks - Black</v>
      </c>
      <c r="D64" s="252" t="str">
        <f t="shared" si="8"/>
        <v>08W42-S2A-101</v>
      </c>
      <c r="E64" s="253">
        <f>VLOOKUP(B64,'26MY_ACCORD_DATA'!B:AS,9,FALSE)</f>
        <v>61</v>
      </c>
      <c r="F64" s="253">
        <f>VLOOKUP(B64,'26MY_ACCORD_DATA'!B:AS,10,FALSE)</f>
        <v>102</v>
      </c>
      <c r="G64" s="254">
        <f>VLOOKUP(B64,'26MY_ACCORD_DATA'!B:AS,7,FALSE)</f>
        <v>0.2</v>
      </c>
      <c r="H64" s="255">
        <f>VLOOKUP(B64,'26MY_ACCORD_DATA'!B:AS,11,FALSE)</f>
        <v>132.4</v>
      </c>
      <c r="I64" s="256">
        <f>VLOOKUP(B64,'26MY_ACCORD_DATA'!B:AS,12,FALSE)</f>
        <v>0</v>
      </c>
      <c r="J64" s="256">
        <f>VLOOKUP(B64,'26MY_ACCORD_DATA'!B:AS,13,FALSE)</f>
        <v>0</v>
      </c>
      <c r="K64" s="256" t="str">
        <f>VLOOKUP(B64,'26MY_ACCORD_DATA'!B:AS,14,FALSE)</f>
        <v>•</v>
      </c>
      <c r="L64" s="256">
        <f>VLOOKUP(B64,'26MY_ACCORD_DATA'!B:AS,15,FALSE)</f>
        <v>0</v>
      </c>
      <c r="M64" s="256" t="str">
        <f>VLOOKUP(B64,'26MY_ACCORD_DATA'!B:AS,16,FALSE)</f>
        <v>•</v>
      </c>
      <c r="N64" s="256" t="str">
        <f>VLOOKUP(B64,'26MY_ACCORD_DATA'!B:AS,17,FALSE)</f>
        <v>•</v>
      </c>
      <c r="O64" s="256">
        <f>VLOOKUP(B64,'26MY_ACCORD_DATA'!B:AS,18,FALSE)</f>
        <v>0</v>
      </c>
      <c r="P64" s="256">
        <f>VLOOKUP(B64,'26MY_ACCORD_DATA'!B:AS,19,FALSE)</f>
        <v>0</v>
      </c>
      <c r="Q64" s="257" t="str">
        <f>IF(VLOOKUP(B64,'26MY_ACCORD_DATA'!B:AS,20,FALSE)="","",VLOOKUP(B64,'26MY_ACCORD_DATA'!B:AS,20,FALSE))</f>
        <v/>
      </c>
    </row>
    <row r="65" spans="2:17" s="246" customFormat="1" ht="16.5" x14ac:dyDescent="0.25">
      <c r="B65" s="247" t="s">
        <v>134</v>
      </c>
      <c r="C65" s="251" t="str">
        <f>VLOOKUP(B65,'26MY_ACCORD_DATA'!B:AS,3,FALSE)</f>
        <v>Wheel Lug Nuts - Black</v>
      </c>
      <c r="D65" s="252" t="str">
        <f t="shared" si="8"/>
        <v>08W42-PL4-100</v>
      </c>
      <c r="E65" s="253">
        <f>VLOOKUP(B65,'26MY_ACCORD_DATA'!B:AS,9,FALSE)</f>
        <v>170</v>
      </c>
      <c r="F65" s="253">
        <f>VLOOKUP(B65,'26MY_ACCORD_DATA'!B:AS,10,FALSE)</f>
        <v>283</v>
      </c>
      <c r="G65" s="254">
        <f>VLOOKUP(B65,'26MY_ACCORD_DATA'!B:AS,7,FALSE)</f>
        <v>0.2</v>
      </c>
      <c r="H65" s="255">
        <f>VLOOKUP(B65,'26MY_ACCORD_DATA'!B:AS,11,FALSE)</f>
        <v>313.39999999999998</v>
      </c>
      <c r="I65" s="256">
        <f>VLOOKUP(B65,'26MY_ACCORD_DATA'!B:AS,12,FALSE)</f>
        <v>0</v>
      </c>
      <c r="J65" s="256">
        <f>VLOOKUP(B65,'26MY_ACCORD_DATA'!B:AS,13,FALSE)</f>
        <v>0</v>
      </c>
      <c r="K65" s="256" t="str">
        <f>VLOOKUP(B65,'26MY_ACCORD_DATA'!B:AS,14,FALSE)</f>
        <v>•</v>
      </c>
      <c r="L65" s="256">
        <f>VLOOKUP(B65,'26MY_ACCORD_DATA'!B:AS,15,FALSE)</f>
        <v>0</v>
      </c>
      <c r="M65" s="256" t="str">
        <f>VLOOKUP(B65,'26MY_ACCORD_DATA'!B:AS,16,FALSE)</f>
        <v>•</v>
      </c>
      <c r="N65" s="256" t="str">
        <f>VLOOKUP(B65,'26MY_ACCORD_DATA'!B:AS,17,FALSE)</f>
        <v>•</v>
      </c>
      <c r="O65" s="256">
        <f>VLOOKUP(B65,'26MY_ACCORD_DATA'!B:AS,18,FALSE)</f>
        <v>0</v>
      </c>
      <c r="P65" s="256">
        <f>VLOOKUP(B65,'26MY_ACCORD_DATA'!B:AS,19,FALSE)</f>
        <v>0</v>
      </c>
      <c r="Q65" s="257" t="str">
        <f>IF(VLOOKUP(B65,'26MY_ACCORD_DATA'!B:AS,20,FALSE)="","",VLOOKUP(B65,'26MY_ACCORD_DATA'!B:AS,20,FALSE))</f>
        <v>set of 20 lug nuts</v>
      </c>
    </row>
    <row r="66" spans="2:17" s="246" customFormat="1" ht="10.5" customHeight="1" x14ac:dyDescent="0.25">
      <c r="B66" s="247"/>
      <c r="C66" s="258"/>
      <c r="D66" s="259"/>
      <c r="E66" s="260"/>
      <c r="F66" s="260"/>
      <c r="G66" s="261"/>
      <c r="H66" s="262"/>
      <c r="I66" s="14"/>
      <c r="J66" s="14"/>
      <c r="K66" s="33"/>
      <c r="L66" s="14"/>
      <c r="M66" s="14"/>
      <c r="N66" s="14"/>
      <c r="O66" s="14"/>
      <c r="P66" s="14"/>
      <c r="Q66" s="263"/>
    </row>
    <row r="67" spans="2:17" s="248" customFormat="1" ht="18.75" x14ac:dyDescent="0.3">
      <c r="B67" s="264"/>
      <c r="C67" s="190" t="s">
        <v>447</v>
      </c>
      <c r="D67" s="190"/>
      <c r="E67" s="249"/>
      <c r="F67" s="249"/>
      <c r="G67" s="249"/>
      <c r="H67" s="249"/>
      <c r="I67" s="249"/>
      <c r="J67" s="249"/>
      <c r="K67" s="14"/>
      <c r="L67" s="249"/>
      <c r="M67" s="249"/>
      <c r="N67" s="249"/>
      <c r="O67" s="249"/>
      <c r="P67" s="249"/>
      <c r="Q67" s="249"/>
    </row>
    <row r="68" spans="2:17" s="205" customFormat="1" ht="15" customHeight="1" x14ac:dyDescent="0.25">
      <c r="B68" s="250"/>
      <c r="C68" s="194" t="s">
        <v>441</v>
      </c>
      <c r="D68" s="194" t="s">
        <v>25</v>
      </c>
      <c r="E68" s="194" t="s">
        <v>32</v>
      </c>
      <c r="F68" s="194" t="s">
        <v>442</v>
      </c>
      <c r="G68" s="194" t="s">
        <v>30</v>
      </c>
      <c r="H68" s="195" t="s">
        <v>443</v>
      </c>
      <c r="I68" s="196"/>
      <c r="J68" s="194" t="s">
        <v>444</v>
      </c>
      <c r="K68" s="194"/>
      <c r="L68" s="194"/>
      <c r="M68" s="194"/>
      <c r="N68" s="194"/>
      <c r="O68" s="194"/>
      <c r="P68" s="194"/>
      <c r="Q68" s="194" t="s">
        <v>445</v>
      </c>
    </row>
    <row r="69" spans="2:17" s="205" customFormat="1" ht="30" x14ac:dyDescent="0.25">
      <c r="B69" s="250"/>
      <c r="C69" s="194"/>
      <c r="D69" s="194"/>
      <c r="E69" s="194"/>
      <c r="F69" s="194"/>
      <c r="G69" s="194"/>
      <c r="H69" s="195"/>
      <c r="I69" s="196">
        <f>'26MY_ACCORD_DATA'!$M$7</f>
        <v>0</v>
      </c>
      <c r="J69" s="196">
        <f>'26MY_ACCORD_DATA'!$M$7</f>
        <v>0</v>
      </c>
      <c r="K69" s="196" t="str">
        <f>'26MY_ACCORD_DATA'!$O$7</f>
        <v>SE</v>
      </c>
      <c r="L69" s="196">
        <f>'26MY_ACCORD_DATA'!$P$7</f>
        <v>0</v>
      </c>
      <c r="M69" s="196" t="str">
        <f>'26MY_ACCORD_DATA'!$Q$7</f>
        <v>Sport -L Hybrid</v>
      </c>
      <c r="N69" s="196" t="str">
        <f>'26MY_ACCORD_DATA'!$R$7</f>
        <v>Touring Hybrid</v>
      </c>
      <c r="O69" s="196">
        <f>'26MY_ACCORD_DATA'!$T$7</f>
        <v>0</v>
      </c>
      <c r="P69" s="196">
        <f>'26MY_ACCORD_DATA'!$T$7</f>
        <v>0</v>
      </c>
      <c r="Q69" s="194"/>
    </row>
    <row r="70" spans="2:17" s="246" customFormat="1" ht="15" customHeight="1" x14ac:dyDescent="0.25">
      <c r="B70" s="247" t="s">
        <v>172</v>
      </c>
      <c r="C70" s="251" t="str">
        <f>VLOOKUP(B70,'26MY_ACCORD_DATA'!B:AS,3,FALSE)</f>
        <v>Side Underbody Spoiler</v>
      </c>
      <c r="D70" s="252" t="str">
        <f>B70</f>
        <v>08F04-30A-1F0</v>
      </c>
      <c r="E70" s="253">
        <f>VLOOKUP(B70,'26MY_ACCORD_DATA'!B:AS,9,FALSE)</f>
        <v>432</v>
      </c>
      <c r="F70" s="253">
        <f>VLOOKUP(B70,'26MY_ACCORD_DATA'!B:AS,10,FALSE)</f>
        <v>720</v>
      </c>
      <c r="G70" s="254">
        <f>VLOOKUP(B70,'26MY_ACCORD_DATA'!B:AS,7,FALSE)</f>
        <v>0.6</v>
      </c>
      <c r="H70" s="255">
        <f>VLOOKUP(B70,'26MY_ACCORD_DATA'!B:AS,11,FALSE)</f>
        <v>811.2</v>
      </c>
      <c r="I70" s="256">
        <f>VLOOKUP(B70,'26MY_ACCORD_DATA'!B:AS,12,FALSE)</f>
        <v>0</v>
      </c>
      <c r="J70" s="256">
        <f>VLOOKUP(B70,'26MY_ACCORD_DATA'!B:AS,13,FALSE)</f>
        <v>0</v>
      </c>
      <c r="K70" s="256" t="str">
        <f>VLOOKUP(B70,'26MY_ACCORD_DATA'!B:AS,14,FALSE)</f>
        <v>•</v>
      </c>
      <c r="L70" s="256">
        <f>VLOOKUP(B70,'26MY_ACCORD_DATA'!B:AS,15,FALSE)</f>
        <v>0</v>
      </c>
      <c r="M70" s="256" t="str">
        <f>VLOOKUP(B70,'26MY_ACCORD_DATA'!B:AS,16,FALSE)</f>
        <v>•</v>
      </c>
      <c r="N70" s="256" t="str">
        <f>VLOOKUP(B70,'26MY_ACCORD_DATA'!B:AS,17,FALSE)</f>
        <v>•</v>
      </c>
      <c r="O70" s="256">
        <f>VLOOKUP(B70,'26MY_ACCORD_DATA'!B:AS,18,FALSE)</f>
        <v>0</v>
      </c>
      <c r="P70" s="256">
        <f>VLOOKUP(B70,'26MY_ACCORD_DATA'!B:AS,19,FALSE)</f>
        <v>0</v>
      </c>
      <c r="Q70" s="257" t="str">
        <f>IF(VLOOKUP(B70,'26MY_ACCORD_DATA'!B:AS,20,FALSE)="","",VLOOKUP(B70,'26MY_ACCORD_DATA'!B:AS,20,FALSE))</f>
        <v/>
      </c>
    </row>
    <row r="71" spans="2:17" s="246" customFormat="1" ht="15" customHeight="1" x14ac:dyDescent="0.25">
      <c r="B71" s="250" t="s">
        <v>178</v>
      </c>
      <c r="C71" s="251" t="str">
        <f>VLOOKUP(B71,'26MY_ACCORD_DATA'!B:AS,3,FALSE)</f>
        <v>Front Aero Bumper</v>
      </c>
      <c r="D71" s="252" t="str">
        <f t="shared" ref="D71:D85" si="9">B71</f>
        <v>08P98-30A-1F0</v>
      </c>
      <c r="E71" s="253">
        <f>VLOOKUP(B71,'26MY_ACCORD_DATA'!B:AS,9,FALSE)</f>
        <v>350</v>
      </c>
      <c r="F71" s="253">
        <f>VLOOKUP(B71,'26MY_ACCORD_DATA'!B:AS,10,FALSE)</f>
        <v>583</v>
      </c>
      <c r="G71" s="254">
        <f>VLOOKUP(B71,'26MY_ACCORD_DATA'!B:AS,7,FALSE)</f>
        <v>0.6</v>
      </c>
      <c r="H71" s="255">
        <f>VLOOKUP(B71,'26MY_ACCORD_DATA'!B:AS,11,FALSE)</f>
        <v>674.2</v>
      </c>
      <c r="I71" s="256">
        <f>VLOOKUP(B71,'26MY_ACCORD_DATA'!B:AS,12,FALSE)</f>
        <v>0</v>
      </c>
      <c r="J71" s="256">
        <f>VLOOKUP(B71,'26MY_ACCORD_DATA'!B:AS,13,FALSE)</f>
        <v>0</v>
      </c>
      <c r="K71" s="256" t="str">
        <f>VLOOKUP(B71,'26MY_ACCORD_DATA'!B:AS,14,FALSE)</f>
        <v>•</v>
      </c>
      <c r="L71" s="256">
        <f>VLOOKUP(B71,'26MY_ACCORD_DATA'!B:AS,15,FALSE)</f>
        <v>0</v>
      </c>
      <c r="M71" s="256" t="str">
        <f>VLOOKUP(B71,'26MY_ACCORD_DATA'!B:AS,16,FALSE)</f>
        <v>•</v>
      </c>
      <c r="N71" s="256" t="str">
        <f>VLOOKUP(B71,'26MY_ACCORD_DATA'!B:AS,17,FALSE)</f>
        <v>•</v>
      </c>
      <c r="O71" s="256">
        <f>VLOOKUP(B71,'26MY_ACCORD_DATA'!B:AS,18,FALSE)</f>
        <v>0</v>
      </c>
      <c r="P71" s="256">
        <f>VLOOKUP(B71,'26MY_ACCORD_DATA'!B:AS,19,FALSE)</f>
        <v>0</v>
      </c>
      <c r="Q71" s="257" t="str">
        <f>IF(VLOOKUP(B71,'26MY_ACCORD_DATA'!B:AS,20,FALSE)="","",VLOOKUP(B71,'26MY_ACCORD_DATA'!B:AS,20,FALSE))</f>
        <v/>
      </c>
    </row>
    <row r="72" spans="2:17" s="246" customFormat="1" ht="15" customHeight="1" x14ac:dyDescent="0.25">
      <c r="B72" s="250" t="s">
        <v>183</v>
      </c>
      <c r="C72" s="251" t="str">
        <f>VLOOKUP(B72,'26MY_ACCORD_DATA'!B:AS,3,FALSE)</f>
        <v>Rear Aero Bumper</v>
      </c>
      <c r="D72" s="252" t="str">
        <f t="shared" si="9"/>
        <v>08P99-30A-1F0</v>
      </c>
      <c r="E72" s="253">
        <f>VLOOKUP(B72,'26MY_ACCORD_DATA'!B:AS,9,FALSE)</f>
        <v>350</v>
      </c>
      <c r="F72" s="253">
        <f>VLOOKUP(B72,'26MY_ACCORD_DATA'!B:AS,10,FALSE)</f>
        <v>583</v>
      </c>
      <c r="G72" s="254">
        <f>VLOOKUP(B72,'26MY_ACCORD_DATA'!B:AS,7,FALSE)</f>
        <v>0.6</v>
      </c>
      <c r="H72" s="255">
        <f>VLOOKUP(B72,'26MY_ACCORD_DATA'!B:AS,11,FALSE)</f>
        <v>674.2</v>
      </c>
      <c r="I72" s="256">
        <f>VLOOKUP(B72,'26MY_ACCORD_DATA'!B:AS,12,FALSE)</f>
        <v>0</v>
      </c>
      <c r="J72" s="256">
        <f>VLOOKUP(B72,'26MY_ACCORD_DATA'!B:AS,13,FALSE)</f>
        <v>0</v>
      </c>
      <c r="K72" s="256" t="str">
        <f>VLOOKUP(B72,'26MY_ACCORD_DATA'!B:AS,14,FALSE)</f>
        <v>•</v>
      </c>
      <c r="L72" s="256">
        <f>VLOOKUP(B72,'26MY_ACCORD_DATA'!B:AS,15,FALSE)</f>
        <v>0</v>
      </c>
      <c r="M72" s="256" t="str">
        <f>VLOOKUP(B72,'26MY_ACCORD_DATA'!B:AS,16,FALSE)</f>
        <v>•</v>
      </c>
      <c r="N72" s="256" t="str">
        <f>VLOOKUP(B72,'26MY_ACCORD_DATA'!B:AS,17,FALSE)</f>
        <v>•</v>
      </c>
      <c r="O72" s="256">
        <f>VLOOKUP(B72,'26MY_ACCORD_DATA'!B:AS,18,FALSE)</f>
        <v>0</v>
      </c>
      <c r="P72" s="256">
        <f>VLOOKUP(B72,'26MY_ACCORD_DATA'!B:AS,19,FALSE)</f>
        <v>0</v>
      </c>
      <c r="Q72" s="257" t="str">
        <f>IF(VLOOKUP(B72,'26MY_ACCORD_DATA'!B:AS,20,FALSE)="","",VLOOKUP(B72,'26MY_ACCORD_DATA'!B:AS,20,FALSE))</f>
        <v/>
      </c>
    </row>
    <row r="73" spans="2:17" s="246" customFormat="1" ht="15" customHeight="1" x14ac:dyDescent="0.25">
      <c r="B73" s="247" t="s">
        <v>188</v>
      </c>
      <c r="C73" s="251" t="str">
        <f>VLOOKUP(B73,'26MY_ACCORD_DATA'!B:AS,3,FALSE)</f>
        <v>Door Mirror Covers &amp; Lower Intake Accents</v>
      </c>
      <c r="D73" s="252" t="str">
        <f t="shared" si="9"/>
        <v>08R06-30A-110</v>
      </c>
      <c r="E73" s="253">
        <f>VLOOKUP(B73,'26MY_ACCORD_DATA'!B:AS,9,FALSE)</f>
        <v>210</v>
      </c>
      <c r="F73" s="253">
        <f>VLOOKUP(B73,'26MY_ACCORD_DATA'!B:AS,10,FALSE)</f>
        <v>350</v>
      </c>
      <c r="G73" s="254">
        <f>VLOOKUP(B73,'26MY_ACCORD_DATA'!B:AS,7,FALSE)</f>
        <v>1.1000000000000001</v>
      </c>
      <c r="H73" s="255">
        <f>VLOOKUP(B73,'26MY_ACCORD_DATA'!B:AS,11,FALSE)</f>
        <v>517.20000000000005</v>
      </c>
      <c r="I73" s="256">
        <f>VLOOKUP(B73,'26MY_ACCORD_DATA'!B:AS,12,FALSE)</f>
        <v>0</v>
      </c>
      <c r="J73" s="256">
        <f>VLOOKUP(B73,'26MY_ACCORD_DATA'!B:AS,13,FALSE)</f>
        <v>0</v>
      </c>
      <c r="K73" s="256" t="str">
        <f>VLOOKUP(B73,'26MY_ACCORD_DATA'!B:AS,14,FALSE)</f>
        <v>•</v>
      </c>
      <c r="L73" s="256">
        <f>VLOOKUP(B73,'26MY_ACCORD_DATA'!B:AS,15,FALSE)</f>
        <v>0</v>
      </c>
      <c r="M73" s="256" t="str">
        <f>VLOOKUP(B73,'26MY_ACCORD_DATA'!B:AS,16,FALSE)</f>
        <v>N/A</v>
      </c>
      <c r="N73" s="256" t="str">
        <f>VLOOKUP(B73,'26MY_ACCORD_DATA'!B:AS,17,FALSE)</f>
        <v>N/A</v>
      </c>
      <c r="O73" s="256">
        <f>VLOOKUP(B73,'26MY_ACCORD_DATA'!B:AS,18,FALSE)</f>
        <v>0</v>
      </c>
      <c r="P73" s="256">
        <f>VLOOKUP(B73,'26MY_ACCORD_DATA'!B:AS,19,FALSE)</f>
        <v>0</v>
      </c>
      <c r="Q73" s="257" t="str">
        <f>IF(VLOOKUP(B73,'26MY_ACCORD_DATA'!B:AS,20,FALSE)="","",VLOOKUP(B73,'26MY_ACCORD_DATA'!B:AS,20,FALSE))</f>
        <v/>
      </c>
    </row>
    <row r="74" spans="2:17" s="246" customFormat="1" ht="15" customHeight="1" x14ac:dyDescent="0.25">
      <c r="B74" s="247" t="s">
        <v>194</v>
      </c>
      <c r="C74" s="251" t="str">
        <f>VLOOKUP(B74,'26MY_ACCORD_DATA'!B:AS,3,FALSE)</f>
        <v>Door Mirror Covers &amp; Lower Intake Accents</v>
      </c>
      <c r="D74" s="252" t="str">
        <f t="shared" si="9"/>
        <v>08R06-30A-110A</v>
      </c>
      <c r="E74" s="253">
        <f>VLOOKUP(B74,'26MY_ACCORD_DATA'!B:AS,9,FALSE)</f>
        <v>210</v>
      </c>
      <c r="F74" s="253">
        <f>VLOOKUP(B74,'26MY_ACCORD_DATA'!B:AS,10,FALSE)</f>
        <v>350</v>
      </c>
      <c r="G74" s="254">
        <f>VLOOKUP(B74,'26MY_ACCORD_DATA'!B:AS,7,FALSE)</f>
        <v>1.1000000000000001</v>
      </c>
      <c r="H74" s="255">
        <f>VLOOKUP(B74,'26MY_ACCORD_DATA'!B:AS,11,FALSE)</f>
        <v>517.20000000000005</v>
      </c>
      <c r="I74" s="256">
        <f>VLOOKUP(B74,'26MY_ACCORD_DATA'!B:AS,12,FALSE)</f>
        <v>0</v>
      </c>
      <c r="J74" s="256">
        <f>VLOOKUP(B74,'26MY_ACCORD_DATA'!B:AS,13,FALSE)</f>
        <v>0</v>
      </c>
      <c r="K74" s="256" t="str">
        <f>VLOOKUP(B74,'26MY_ACCORD_DATA'!B:AS,14,FALSE)</f>
        <v>N/A</v>
      </c>
      <c r="L74" s="256">
        <f>VLOOKUP(B74,'26MY_ACCORD_DATA'!B:AS,15,FALSE)</f>
        <v>0</v>
      </c>
      <c r="M74" s="256" t="str">
        <f>VLOOKUP(B74,'26MY_ACCORD_DATA'!B:AS,16,FALSE)</f>
        <v>N/A</v>
      </c>
      <c r="N74" s="256" t="str">
        <f>VLOOKUP(B74,'26MY_ACCORD_DATA'!B:AS,17,FALSE)</f>
        <v>•</v>
      </c>
      <c r="O74" s="256">
        <f>VLOOKUP(B74,'26MY_ACCORD_DATA'!B:AS,18,FALSE)</f>
        <v>0</v>
      </c>
      <c r="P74" s="256">
        <f>VLOOKUP(B74,'26MY_ACCORD_DATA'!B:AS,19,FALSE)</f>
        <v>0</v>
      </c>
      <c r="Q74" s="257" t="str">
        <f>IF(VLOOKUP(B74,'26MY_ACCORD_DATA'!B:AS,20,FALSE)="","",VLOOKUP(B74,'26MY_ACCORD_DATA'!B:AS,20,FALSE))</f>
        <v/>
      </c>
    </row>
    <row r="75" spans="2:17" s="246" customFormat="1" ht="15" customHeight="1" x14ac:dyDescent="0.25">
      <c r="B75" s="247" t="s">
        <v>145</v>
      </c>
      <c r="C75" s="251" t="str">
        <f>VLOOKUP(B75,'26MY_ACCORD_DATA'!B:AS,3,FALSE)</f>
        <v>Black Emblem Rear "H" mark</v>
      </c>
      <c r="D75" s="252" t="str">
        <f t="shared" si="9"/>
        <v>08F20-30A-100C</v>
      </c>
      <c r="E75" s="253">
        <f>VLOOKUP(B75,'26MY_ACCORD_DATA'!B:AS,9,FALSE)</f>
        <v>37</v>
      </c>
      <c r="F75" s="253">
        <f>VLOOKUP(B75,'26MY_ACCORD_DATA'!B:AS,10,FALSE)</f>
        <v>62</v>
      </c>
      <c r="G75" s="254">
        <f>VLOOKUP(B75,'26MY_ACCORD_DATA'!B:AS,7,FALSE)</f>
        <v>0.2</v>
      </c>
      <c r="H75" s="255">
        <f>VLOOKUP(B75,'26MY_ACCORD_DATA'!B:AS,11,FALSE)</f>
        <v>92.4</v>
      </c>
      <c r="I75" s="256">
        <f>VLOOKUP(B75,'26MY_ACCORD_DATA'!B:AS,12,FALSE)</f>
        <v>0</v>
      </c>
      <c r="J75" s="256">
        <f>VLOOKUP(B75,'26MY_ACCORD_DATA'!B:AS,13,FALSE)</f>
        <v>0</v>
      </c>
      <c r="K75" s="256" t="str">
        <f>VLOOKUP(B75,'26MY_ACCORD_DATA'!B:AS,14,FALSE)</f>
        <v>•</v>
      </c>
      <c r="L75" s="256">
        <f>VLOOKUP(B75,'26MY_ACCORD_DATA'!B:AS,15,FALSE)</f>
        <v>0</v>
      </c>
      <c r="M75" s="256" t="str">
        <f>VLOOKUP(B75,'26MY_ACCORD_DATA'!B:AS,16,FALSE)</f>
        <v>•</v>
      </c>
      <c r="N75" s="256" t="str">
        <f>VLOOKUP(B75,'26MY_ACCORD_DATA'!B:AS,17,FALSE)</f>
        <v>•</v>
      </c>
      <c r="O75" s="256">
        <f>VLOOKUP(B75,'26MY_ACCORD_DATA'!B:AS,18,FALSE)</f>
        <v>0</v>
      </c>
      <c r="P75" s="256">
        <f>VLOOKUP(B75,'26MY_ACCORD_DATA'!B:AS,19,FALSE)</f>
        <v>0</v>
      </c>
      <c r="Q75" s="257" t="str">
        <f>IF(VLOOKUP(B75,'26MY_ACCORD_DATA'!B:AS,20,FALSE)="","",VLOOKUP(B75,'26MY_ACCORD_DATA'!B:AS,20,FALSE))</f>
        <v>Rear H-Mark Logo.</v>
      </c>
    </row>
    <row r="76" spans="2:17" s="246" customFormat="1" ht="15" customHeight="1" x14ac:dyDescent="0.25">
      <c r="B76" s="247" t="s">
        <v>153</v>
      </c>
      <c r="C76" s="251" t="str">
        <f>VLOOKUP(B76,'26MY_ACCORD_DATA'!B:AS,3,FALSE)</f>
        <v>Black Emblem, Accord</v>
      </c>
      <c r="D76" s="252" t="str">
        <f t="shared" si="9"/>
        <v>08F20-30A-100D</v>
      </c>
      <c r="E76" s="253">
        <f>VLOOKUP(B76,'26MY_ACCORD_DATA'!B:AS,9,FALSE)</f>
        <v>37</v>
      </c>
      <c r="F76" s="253">
        <f>VLOOKUP(B76,'26MY_ACCORD_DATA'!B:AS,10,FALSE)</f>
        <v>62</v>
      </c>
      <c r="G76" s="254">
        <f>VLOOKUP(B76,'26MY_ACCORD_DATA'!B:AS,7,FALSE)</f>
        <v>0.3</v>
      </c>
      <c r="H76" s="255">
        <f>VLOOKUP(B76,'26MY_ACCORD_DATA'!B:AS,11,FALSE)</f>
        <v>107.6</v>
      </c>
      <c r="I76" s="256">
        <f>VLOOKUP(B76,'26MY_ACCORD_DATA'!B:AS,12,FALSE)</f>
        <v>0</v>
      </c>
      <c r="J76" s="256">
        <f>VLOOKUP(B76,'26MY_ACCORD_DATA'!B:AS,13,FALSE)</f>
        <v>0</v>
      </c>
      <c r="K76" s="256" t="str">
        <f>VLOOKUP(B76,'26MY_ACCORD_DATA'!B:AS,14,FALSE)</f>
        <v>•</v>
      </c>
      <c r="L76" s="256">
        <f>VLOOKUP(B76,'26MY_ACCORD_DATA'!B:AS,15,FALSE)</f>
        <v>0</v>
      </c>
      <c r="M76" s="256" t="str">
        <f>VLOOKUP(B76,'26MY_ACCORD_DATA'!B:AS,16,FALSE)</f>
        <v>N/A</v>
      </c>
      <c r="N76" s="256" t="str">
        <f>VLOOKUP(B76,'26MY_ACCORD_DATA'!B:AS,17,FALSE)</f>
        <v>•</v>
      </c>
      <c r="O76" s="256">
        <f>VLOOKUP(B76,'26MY_ACCORD_DATA'!B:AS,18,FALSE)</f>
        <v>0</v>
      </c>
      <c r="P76" s="256">
        <f>VLOOKUP(B76,'26MY_ACCORD_DATA'!B:AS,19,FALSE)</f>
        <v>0</v>
      </c>
      <c r="Q76" s="257" t="str">
        <f>IF(VLOOKUP(B76,'26MY_ACCORD_DATA'!B:AS,20,FALSE)="","",VLOOKUP(B76,'26MY_ACCORD_DATA'!B:AS,20,FALSE))</f>
        <v/>
      </c>
    </row>
    <row r="77" spans="2:17" s="246" customFormat="1" ht="15" customHeight="1" x14ac:dyDescent="0.25">
      <c r="B77" s="247" t="s">
        <v>156</v>
      </c>
      <c r="C77" s="251" t="str">
        <f>VLOOKUP(B77,'26MY_ACCORD_DATA'!B:AS,3,FALSE)</f>
        <v>Black Emblem, Touring</v>
      </c>
      <c r="D77" s="252" t="str">
        <f t="shared" si="9"/>
        <v>08F20-3A0-100C</v>
      </c>
      <c r="E77" s="253">
        <f>VLOOKUP(B77,'26MY_ACCORD_DATA'!B:AS,9,FALSE)</f>
        <v>44</v>
      </c>
      <c r="F77" s="253">
        <f>VLOOKUP(B77,'26MY_ACCORD_DATA'!B:AS,10,FALSE)</f>
        <v>73</v>
      </c>
      <c r="G77" s="254">
        <f>VLOOKUP(B77,'26MY_ACCORD_DATA'!B:AS,7,FALSE)</f>
        <v>0.2</v>
      </c>
      <c r="H77" s="255">
        <f>VLOOKUP(B77,'26MY_ACCORD_DATA'!B:AS,11,FALSE)</f>
        <v>103.4</v>
      </c>
      <c r="I77" s="256">
        <f>VLOOKUP(B77,'26MY_ACCORD_DATA'!B:AS,12,FALSE)</f>
        <v>0</v>
      </c>
      <c r="J77" s="256">
        <f>VLOOKUP(B77,'26MY_ACCORD_DATA'!B:AS,13,FALSE)</f>
        <v>0</v>
      </c>
      <c r="K77" s="256" t="str">
        <f>VLOOKUP(B77,'26MY_ACCORD_DATA'!B:AS,14,FALSE)</f>
        <v>N/A</v>
      </c>
      <c r="L77" s="256">
        <f>VLOOKUP(B77,'26MY_ACCORD_DATA'!B:AS,15,FALSE)</f>
        <v>0</v>
      </c>
      <c r="M77" s="256" t="str">
        <f>VLOOKUP(B77,'26MY_ACCORD_DATA'!B:AS,16,FALSE)</f>
        <v>N/A</v>
      </c>
      <c r="N77" s="256" t="str">
        <f>VLOOKUP(B77,'26MY_ACCORD_DATA'!B:AS,17,FALSE)</f>
        <v>•</v>
      </c>
      <c r="O77" s="256">
        <f>VLOOKUP(B77,'26MY_ACCORD_DATA'!B:AS,18,FALSE)</f>
        <v>0</v>
      </c>
      <c r="P77" s="256">
        <f>VLOOKUP(B77,'26MY_ACCORD_DATA'!B:AS,19,FALSE)</f>
        <v>0</v>
      </c>
      <c r="Q77" s="257" t="str">
        <f>IF(VLOOKUP(B77,'26MY_ACCORD_DATA'!B:AS,20,FALSE)="","",VLOOKUP(B77,'26MY_ACCORD_DATA'!B:AS,20,FALSE))</f>
        <v/>
      </c>
    </row>
    <row r="78" spans="2:17" s="246" customFormat="1" ht="15" customHeight="1" x14ac:dyDescent="0.25">
      <c r="B78" s="247" t="s">
        <v>159</v>
      </c>
      <c r="C78" s="251" t="str">
        <f>VLOOKUP(B78,'26MY_ACCORD_DATA'!B:AS,3,FALSE)</f>
        <v>Black Emblem, Hybrid</v>
      </c>
      <c r="D78" s="252" t="str">
        <f t="shared" si="9"/>
        <v>08F20-T20-100B</v>
      </c>
      <c r="E78" s="253">
        <f>VLOOKUP(B78,'26MY_ACCORD_DATA'!B:AS,9,FALSE)</f>
        <v>46</v>
      </c>
      <c r="F78" s="253">
        <f>VLOOKUP(B78,'26MY_ACCORD_DATA'!B:AS,10,FALSE)</f>
        <v>77</v>
      </c>
      <c r="G78" s="254">
        <f>VLOOKUP(B78,'26MY_ACCORD_DATA'!B:AS,7,FALSE)</f>
        <v>0.2</v>
      </c>
      <c r="H78" s="255">
        <f>VLOOKUP(B78,'26MY_ACCORD_DATA'!B:AS,11,FALSE)</f>
        <v>107.4</v>
      </c>
      <c r="I78" s="256">
        <f>VLOOKUP(B78,'26MY_ACCORD_DATA'!B:AS,12,FALSE)</f>
        <v>0</v>
      </c>
      <c r="J78" s="256">
        <f>VLOOKUP(B78,'26MY_ACCORD_DATA'!B:AS,13,FALSE)</f>
        <v>0</v>
      </c>
      <c r="K78" s="256" t="str">
        <f>VLOOKUP(B78,'26MY_ACCORD_DATA'!B:AS,14,FALSE)</f>
        <v>N/A</v>
      </c>
      <c r="L78" s="256">
        <f>VLOOKUP(B78,'26MY_ACCORD_DATA'!B:AS,15,FALSE)</f>
        <v>0</v>
      </c>
      <c r="M78" s="256" t="str">
        <f>VLOOKUP(B78,'26MY_ACCORD_DATA'!B:AS,16,FALSE)</f>
        <v>N/A</v>
      </c>
      <c r="N78" s="256" t="str">
        <f>VLOOKUP(B78,'26MY_ACCORD_DATA'!B:AS,17,FALSE)</f>
        <v>•</v>
      </c>
      <c r="O78" s="256">
        <f>VLOOKUP(B78,'26MY_ACCORD_DATA'!B:AS,18,FALSE)</f>
        <v>0</v>
      </c>
      <c r="P78" s="256">
        <f>VLOOKUP(B78,'26MY_ACCORD_DATA'!B:AS,19,FALSE)</f>
        <v>0</v>
      </c>
      <c r="Q78" s="257" t="str">
        <f>IF(VLOOKUP(B78,'26MY_ACCORD_DATA'!B:AS,20,FALSE)="","",VLOOKUP(B78,'26MY_ACCORD_DATA'!B:AS,20,FALSE))</f>
        <v/>
      </c>
    </row>
    <row r="79" spans="2:17" s="246" customFormat="1" ht="15" customHeight="1" x14ac:dyDescent="0.25">
      <c r="B79" s="247" t="s">
        <v>167</v>
      </c>
      <c r="C79" s="251" t="str">
        <f>VLOOKUP(B79,'26MY_ACCORD_DATA'!B:AS,3,FALSE)</f>
        <v>Fender Emblem</v>
      </c>
      <c r="D79" s="252" t="str">
        <f t="shared" si="9"/>
        <v>08F59-30A-100</v>
      </c>
      <c r="E79" s="253">
        <f>VLOOKUP(B79,'26MY_ACCORD_DATA'!B:AS,9,FALSE)</f>
        <v>94</v>
      </c>
      <c r="F79" s="253">
        <f>VLOOKUP(B79,'26MY_ACCORD_DATA'!B:AS,10,FALSE)</f>
        <v>157</v>
      </c>
      <c r="G79" s="254">
        <f>VLOOKUP(B79,'26MY_ACCORD_DATA'!B:AS,7,FALSE)</f>
        <v>0.2</v>
      </c>
      <c r="H79" s="255">
        <f>VLOOKUP(B79,'26MY_ACCORD_DATA'!B:AS,11,FALSE)</f>
        <v>187.4</v>
      </c>
      <c r="I79" s="256">
        <f>VLOOKUP(B79,'26MY_ACCORD_DATA'!B:AS,12,FALSE)</f>
        <v>0</v>
      </c>
      <c r="J79" s="256">
        <f>VLOOKUP(B79,'26MY_ACCORD_DATA'!B:AS,13,FALSE)</f>
        <v>0</v>
      </c>
      <c r="K79" s="256" t="str">
        <f>VLOOKUP(B79,'26MY_ACCORD_DATA'!B:AS,14,FALSE)</f>
        <v>•</v>
      </c>
      <c r="L79" s="256">
        <f>VLOOKUP(B79,'26MY_ACCORD_DATA'!B:AS,15,FALSE)</f>
        <v>0</v>
      </c>
      <c r="M79" s="256" t="str">
        <f>VLOOKUP(B79,'26MY_ACCORD_DATA'!B:AS,16,FALSE)</f>
        <v>•</v>
      </c>
      <c r="N79" s="256" t="str">
        <f>VLOOKUP(B79,'26MY_ACCORD_DATA'!B:AS,17,FALSE)</f>
        <v>•</v>
      </c>
      <c r="O79" s="256">
        <f>VLOOKUP(B79,'26MY_ACCORD_DATA'!B:AS,18,FALSE)</f>
        <v>0</v>
      </c>
      <c r="P79" s="256">
        <f>VLOOKUP(B79,'26MY_ACCORD_DATA'!B:AS,19,FALSE)</f>
        <v>0</v>
      </c>
      <c r="Q79" s="257" t="str">
        <f>IF(VLOOKUP(B79,'26MY_ACCORD_DATA'!B:AS,20,FALSE)="","",VLOOKUP(B79,'26MY_ACCORD_DATA'!B:AS,20,FALSE))</f>
        <v/>
      </c>
    </row>
    <row r="80" spans="2:17" s="246" customFormat="1" ht="15" customHeight="1" x14ac:dyDescent="0.25">
      <c r="B80" s="247" t="s">
        <v>162</v>
      </c>
      <c r="C80" s="251" t="str">
        <f>VLOOKUP(B80,'26MY_ACCORD_DATA'!B:AS,3,FALSE)</f>
        <v>HPD Badge</v>
      </c>
      <c r="D80" s="252" t="str">
        <f t="shared" si="9"/>
        <v>08F20-30A-100B</v>
      </c>
      <c r="E80" s="253">
        <f>VLOOKUP(B80,'26MY_ACCORD_DATA'!B:AS,9,FALSE)</f>
        <v>71</v>
      </c>
      <c r="F80" s="253">
        <f>VLOOKUP(B80,'26MY_ACCORD_DATA'!B:AS,10,FALSE)</f>
        <v>118</v>
      </c>
      <c r="G80" s="254">
        <f>VLOOKUP(B80,'26MY_ACCORD_DATA'!B:AS,7,FALSE)</f>
        <v>0.1</v>
      </c>
      <c r="H80" s="255">
        <f>VLOOKUP(B80,'26MY_ACCORD_DATA'!B:AS,11,FALSE)</f>
        <v>133.19999999999999</v>
      </c>
      <c r="I80" s="256">
        <f>VLOOKUP(B80,'26MY_ACCORD_DATA'!B:AS,12,FALSE)</f>
        <v>0</v>
      </c>
      <c r="J80" s="256">
        <f>VLOOKUP(B80,'26MY_ACCORD_DATA'!B:AS,13,FALSE)</f>
        <v>0</v>
      </c>
      <c r="K80" s="256" t="str">
        <f>VLOOKUP(B80,'26MY_ACCORD_DATA'!B:AS,14,FALSE)</f>
        <v>•</v>
      </c>
      <c r="L80" s="256">
        <f>VLOOKUP(B80,'26MY_ACCORD_DATA'!B:AS,15,FALSE)</f>
        <v>0</v>
      </c>
      <c r="M80" s="256" t="str">
        <f>VLOOKUP(B80,'26MY_ACCORD_DATA'!B:AS,16,FALSE)</f>
        <v>•</v>
      </c>
      <c r="N80" s="256" t="str">
        <f>VLOOKUP(B80,'26MY_ACCORD_DATA'!B:AS,17,FALSE)</f>
        <v>•</v>
      </c>
      <c r="O80" s="256">
        <f>VLOOKUP(B80,'26MY_ACCORD_DATA'!B:AS,18,FALSE)</f>
        <v>0</v>
      </c>
      <c r="P80" s="256">
        <f>VLOOKUP(B80,'26MY_ACCORD_DATA'!B:AS,19,FALSE)</f>
        <v>0</v>
      </c>
      <c r="Q80" s="257" t="str">
        <f>IF(VLOOKUP(B80,'26MY_ACCORD_DATA'!B:AS,20,FALSE)="","",VLOOKUP(B80,'26MY_ACCORD_DATA'!B:AS,20,FALSE))</f>
        <v/>
      </c>
    </row>
    <row r="81" spans="2:17" s="246" customFormat="1" ht="15" customHeight="1" x14ac:dyDescent="0.25">
      <c r="B81" s="247" t="s">
        <v>221</v>
      </c>
      <c r="C81" s="251" t="str">
        <f>VLOOKUP(B81,'26MY_ACCORD_DATA'!B:AS,3,FALSE)</f>
        <v>Rear Splash Guards</v>
      </c>
      <c r="D81" s="252" t="str">
        <f t="shared" si="9"/>
        <v>08P09-30A-300</v>
      </c>
      <c r="E81" s="253">
        <f>VLOOKUP(B81,'26MY_ACCORD_DATA'!B:AS,9,FALSE)</f>
        <v>50</v>
      </c>
      <c r="F81" s="253">
        <f>VLOOKUP(B81,'26MY_ACCORD_DATA'!B:AS,10,FALSE)</f>
        <v>83</v>
      </c>
      <c r="G81" s="254">
        <f>VLOOKUP(B81,'26MY_ACCORD_DATA'!B:AS,7,FALSE)</f>
        <v>0.4</v>
      </c>
      <c r="H81" s="255">
        <f>VLOOKUP(B81,'26MY_ACCORD_DATA'!B:AS,11,FALSE)</f>
        <v>143.80000000000001</v>
      </c>
      <c r="I81" s="256">
        <f>VLOOKUP(B81,'26MY_ACCORD_DATA'!B:AS,12,FALSE)</f>
        <v>0</v>
      </c>
      <c r="J81" s="256">
        <f>VLOOKUP(B81,'26MY_ACCORD_DATA'!B:AS,13,FALSE)</f>
        <v>0</v>
      </c>
      <c r="K81" s="256" t="str">
        <f>VLOOKUP(B81,'26MY_ACCORD_DATA'!B:AS,14,FALSE)</f>
        <v>•</v>
      </c>
      <c r="L81" s="256">
        <f>VLOOKUP(B81,'26MY_ACCORD_DATA'!B:AS,15,FALSE)</f>
        <v>0</v>
      </c>
      <c r="M81" s="256" t="str">
        <f>VLOOKUP(B81,'26MY_ACCORD_DATA'!B:AS,16,FALSE)</f>
        <v>•</v>
      </c>
      <c r="N81" s="256" t="str">
        <f>VLOOKUP(B81,'26MY_ACCORD_DATA'!B:AS,17,FALSE)</f>
        <v>•</v>
      </c>
      <c r="O81" s="256">
        <f>VLOOKUP(B81,'26MY_ACCORD_DATA'!B:AS,18,FALSE)</f>
        <v>0</v>
      </c>
      <c r="P81" s="256">
        <f>VLOOKUP(B81,'26MY_ACCORD_DATA'!B:AS,19,FALSE)</f>
        <v>0</v>
      </c>
      <c r="Q81" s="257" t="str">
        <f>IF(VLOOKUP(B81,'26MY_ACCORD_DATA'!B:AS,20,FALSE)="","",VLOOKUP(B81,'26MY_ACCORD_DATA'!B:AS,20,FALSE))</f>
        <v/>
      </c>
    </row>
    <row r="82" spans="2:17" s="246" customFormat="1" ht="15" customHeight="1" x14ac:dyDescent="0.25">
      <c r="B82" s="247" t="s">
        <v>211</v>
      </c>
      <c r="C82" s="251" t="str">
        <f>VLOOKUP(B82,'26MY_ACCORD_DATA'!B:AS,3,FALSE)</f>
        <v>Door Visors</v>
      </c>
      <c r="D82" s="252" t="str">
        <f t="shared" si="9"/>
        <v>08R04-TVA-101</v>
      </c>
      <c r="E82" s="253">
        <f>VLOOKUP(B82,'26MY_ACCORD_DATA'!B:AS,9,FALSE)</f>
        <v>200</v>
      </c>
      <c r="F82" s="253">
        <f>VLOOKUP(B82,'26MY_ACCORD_DATA'!B:AS,10,FALSE)</f>
        <v>333</v>
      </c>
      <c r="G82" s="254">
        <f>VLOOKUP(B82,'26MY_ACCORD_DATA'!B:AS,7,FALSE)</f>
        <v>0.5</v>
      </c>
      <c r="H82" s="255">
        <f>VLOOKUP(B82,'26MY_ACCORD_DATA'!B:AS,11,FALSE)</f>
        <v>409</v>
      </c>
      <c r="I82" s="256">
        <f>VLOOKUP(B82,'26MY_ACCORD_DATA'!B:AS,12,FALSE)</f>
        <v>0</v>
      </c>
      <c r="J82" s="256">
        <f>VLOOKUP(B82,'26MY_ACCORD_DATA'!B:AS,13,FALSE)</f>
        <v>0</v>
      </c>
      <c r="K82" s="256" t="str">
        <f>VLOOKUP(B82,'26MY_ACCORD_DATA'!B:AS,14,FALSE)</f>
        <v>•</v>
      </c>
      <c r="L82" s="256">
        <f>VLOOKUP(B82,'26MY_ACCORD_DATA'!B:AS,15,FALSE)</f>
        <v>0</v>
      </c>
      <c r="M82" s="256" t="str">
        <f>VLOOKUP(B82,'26MY_ACCORD_DATA'!B:AS,16,FALSE)</f>
        <v>•</v>
      </c>
      <c r="N82" s="256" t="str">
        <f>VLOOKUP(B82,'26MY_ACCORD_DATA'!B:AS,17,FALSE)</f>
        <v>•</v>
      </c>
      <c r="O82" s="256">
        <f>VLOOKUP(B82,'26MY_ACCORD_DATA'!B:AS,18,FALSE)</f>
        <v>0</v>
      </c>
      <c r="P82" s="256">
        <f>VLOOKUP(B82,'26MY_ACCORD_DATA'!B:AS,19,FALSE)</f>
        <v>0</v>
      </c>
      <c r="Q82" s="257" t="str">
        <f>IF(VLOOKUP(B82,'26MY_ACCORD_DATA'!B:AS,20,FALSE)="","",VLOOKUP(B82,'26MY_ACCORD_DATA'!B:AS,20,FALSE))</f>
        <v/>
      </c>
    </row>
    <row r="83" spans="2:17" s="246" customFormat="1" ht="15" customHeight="1" x14ac:dyDescent="0.25">
      <c r="B83" s="247" t="s">
        <v>216</v>
      </c>
      <c r="C83" s="251" t="str">
        <f>VLOOKUP(B83,'26MY_ACCORD_DATA'!B:AS,3,FALSE)</f>
        <v>Moonroof Visor</v>
      </c>
      <c r="D83" s="252" t="str">
        <f t="shared" si="9"/>
        <v>08R01-30A-300</v>
      </c>
      <c r="E83" s="253">
        <f>VLOOKUP(B83,'26MY_ACCORD_DATA'!B:AS,9,FALSE)</f>
        <v>200</v>
      </c>
      <c r="F83" s="253">
        <f>VLOOKUP(B83,'26MY_ACCORD_DATA'!B:AS,10,FALSE)</f>
        <v>333</v>
      </c>
      <c r="G83" s="254">
        <f>VLOOKUP(B83,'26MY_ACCORD_DATA'!B:AS,7,FALSE)</f>
        <v>0.3</v>
      </c>
      <c r="H83" s="255">
        <f>VLOOKUP(B83,'26MY_ACCORD_DATA'!B:AS,11,FALSE)</f>
        <v>378.6</v>
      </c>
      <c r="I83" s="256">
        <f>VLOOKUP(B83,'26MY_ACCORD_DATA'!B:AS,12,FALSE)</f>
        <v>0</v>
      </c>
      <c r="J83" s="256">
        <f>VLOOKUP(B83,'26MY_ACCORD_DATA'!B:AS,13,FALSE)</f>
        <v>0</v>
      </c>
      <c r="K83" s="256" t="str">
        <f>VLOOKUP(B83,'26MY_ACCORD_DATA'!B:AS,14,FALSE)</f>
        <v>•</v>
      </c>
      <c r="L83" s="256">
        <f>VLOOKUP(B83,'26MY_ACCORD_DATA'!B:AS,15,FALSE)</f>
        <v>0</v>
      </c>
      <c r="M83" s="256" t="str">
        <f>VLOOKUP(B83,'26MY_ACCORD_DATA'!B:AS,16,FALSE)</f>
        <v>•</v>
      </c>
      <c r="N83" s="256" t="str">
        <f>VLOOKUP(B83,'26MY_ACCORD_DATA'!B:AS,17,FALSE)</f>
        <v>•</v>
      </c>
      <c r="O83" s="256">
        <f>VLOOKUP(B83,'26MY_ACCORD_DATA'!B:AS,18,FALSE)</f>
        <v>0</v>
      </c>
      <c r="P83" s="256">
        <f>VLOOKUP(B83,'26MY_ACCORD_DATA'!B:AS,19,FALSE)</f>
        <v>0</v>
      </c>
      <c r="Q83" s="257" t="str">
        <f>IF(VLOOKUP(B83,'26MY_ACCORD_DATA'!B:AS,20,FALSE)="","",VLOOKUP(B83,'26MY_ACCORD_DATA'!B:AS,20,FALSE))</f>
        <v/>
      </c>
    </row>
    <row r="84" spans="2:17" s="246" customFormat="1" ht="15.6" customHeight="1" x14ac:dyDescent="0.25">
      <c r="B84" s="247" t="s">
        <v>198</v>
      </c>
      <c r="C84" s="251" t="str">
        <f>VLOOKUP(B84,'26MY_ACCORD_DATA'!B:AS,3,FALSE)</f>
        <v>Film Set - Door Handle &amp; Rear Bumper Film</v>
      </c>
      <c r="D84" s="252" t="str">
        <f t="shared" si="9"/>
        <v>08P48-30A-100</v>
      </c>
      <c r="E84" s="253">
        <f>VLOOKUP(B84,'26MY_ACCORD_DATA'!B:AS,9,FALSE)</f>
        <v>131</v>
      </c>
      <c r="F84" s="253">
        <f>VLOOKUP(B84,'26MY_ACCORD_DATA'!B:AS,10,FALSE)</f>
        <v>218</v>
      </c>
      <c r="G84" s="254">
        <f>VLOOKUP(B84,'26MY_ACCORD_DATA'!B:AS,7,FALSE)</f>
        <v>0.7</v>
      </c>
      <c r="H84" s="255">
        <f>VLOOKUP(B84,'26MY_ACCORD_DATA'!B:AS,11,FALSE)</f>
        <v>324.39999999999998</v>
      </c>
      <c r="I84" s="256">
        <f>VLOOKUP(B84,'26MY_ACCORD_DATA'!B:AS,12,FALSE)</f>
        <v>0</v>
      </c>
      <c r="J84" s="256">
        <f>VLOOKUP(B84,'26MY_ACCORD_DATA'!B:AS,13,FALSE)</f>
        <v>0</v>
      </c>
      <c r="K84" s="256" t="str">
        <f>VLOOKUP(B84,'26MY_ACCORD_DATA'!B:AS,14,FALSE)</f>
        <v>•</v>
      </c>
      <c r="L84" s="256">
        <f>VLOOKUP(B84,'26MY_ACCORD_DATA'!B:AS,15,FALSE)</f>
        <v>0</v>
      </c>
      <c r="M84" s="256" t="str">
        <f>VLOOKUP(B84,'26MY_ACCORD_DATA'!B:AS,16,FALSE)</f>
        <v>•</v>
      </c>
      <c r="N84" s="256" t="str">
        <f>VLOOKUP(B84,'26MY_ACCORD_DATA'!B:AS,17,FALSE)</f>
        <v>•</v>
      </c>
      <c r="O84" s="256">
        <f>VLOOKUP(B84,'26MY_ACCORD_DATA'!B:AS,18,FALSE)</f>
        <v>0</v>
      </c>
      <c r="P84" s="256">
        <f>VLOOKUP(B84,'26MY_ACCORD_DATA'!B:AS,19,FALSE)</f>
        <v>0</v>
      </c>
      <c r="Q84" s="257" t="str">
        <f>IF(VLOOKUP(B84,'26MY_ACCORD_DATA'!B:AS,20,FALSE)="","",VLOOKUP(B84,'26MY_ACCORD_DATA'!B:AS,20,FALSE))</f>
        <v/>
      </c>
    </row>
    <row r="85" spans="2:17" s="246" customFormat="1" ht="15" customHeight="1" x14ac:dyDescent="0.25">
      <c r="B85" s="247" t="s">
        <v>203</v>
      </c>
      <c r="C85" s="251" t="str">
        <f>VLOOKUP(B85,'26MY_ACCORD_DATA'!B:AS,3,FALSE)</f>
        <v>Door Edge Film</v>
      </c>
      <c r="D85" s="252" t="str">
        <f t="shared" si="9"/>
        <v>08P20-30A-100A</v>
      </c>
      <c r="E85" s="253">
        <f>VLOOKUP(B85,'26MY_ACCORD_DATA'!B:AS,9,FALSE)</f>
        <v>71</v>
      </c>
      <c r="F85" s="253">
        <f>VLOOKUP(B85,'26MY_ACCORD_DATA'!B:AS,10,FALSE)</f>
        <v>118</v>
      </c>
      <c r="G85" s="254">
        <f>VLOOKUP(B85,'26MY_ACCORD_DATA'!B:AS,7,FALSE)</f>
        <v>0.5</v>
      </c>
      <c r="H85" s="255">
        <f>VLOOKUP(B85,'26MY_ACCORD_DATA'!B:AS,11,FALSE)</f>
        <v>194</v>
      </c>
      <c r="I85" s="256">
        <f>VLOOKUP(B85,'26MY_ACCORD_DATA'!B:AS,12,FALSE)</f>
        <v>0</v>
      </c>
      <c r="J85" s="256">
        <f>VLOOKUP(B85,'26MY_ACCORD_DATA'!B:AS,13,FALSE)</f>
        <v>0</v>
      </c>
      <c r="K85" s="256" t="str">
        <f>VLOOKUP(B85,'26MY_ACCORD_DATA'!B:AS,14,FALSE)</f>
        <v>•</v>
      </c>
      <c r="L85" s="256">
        <f>VLOOKUP(B85,'26MY_ACCORD_DATA'!B:AS,15,FALSE)</f>
        <v>0</v>
      </c>
      <c r="M85" s="256" t="str">
        <f>VLOOKUP(B85,'26MY_ACCORD_DATA'!B:AS,16,FALSE)</f>
        <v>•</v>
      </c>
      <c r="N85" s="256" t="str">
        <f>VLOOKUP(B85,'26MY_ACCORD_DATA'!B:AS,17,FALSE)</f>
        <v>•</v>
      </c>
      <c r="O85" s="256">
        <f>VLOOKUP(B85,'26MY_ACCORD_DATA'!B:AS,18,FALSE)</f>
        <v>0</v>
      </c>
      <c r="P85" s="256">
        <f>VLOOKUP(B85,'26MY_ACCORD_DATA'!B:AS,19,FALSE)</f>
        <v>0</v>
      </c>
      <c r="Q85" s="257" t="str">
        <f>IF(VLOOKUP(B85,'26MY_ACCORD_DATA'!B:AS,20,FALSE)="","",VLOOKUP(B85,'26MY_ACCORD_DATA'!B:AS,20,FALSE))</f>
        <v>Cannot be installed with Door Edge Guards</v>
      </c>
    </row>
    <row r="86" spans="2:17" s="246" customFormat="1" ht="15" customHeight="1" x14ac:dyDescent="0.25">
      <c r="B86" s="247" t="s">
        <v>271</v>
      </c>
      <c r="C86" s="265" t="str">
        <f>VLOOKUP(B86,'26MY_ACCORD_DATA'!B:AS,3,FALSE)</f>
        <v>Decklid Spoiler</v>
      </c>
      <c r="D86" s="266"/>
      <c r="E86" s="266"/>
      <c r="F86" s="266"/>
      <c r="G86" s="266"/>
      <c r="H86" s="266"/>
      <c r="I86" s="266"/>
      <c r="J86" s="266"/>
      <c r="K86" s="266"/>
      <c r="L86" s="266"/>
      <c r="M86" s="266"/>
      <c r="N86" s="266"/>
      <c r="O86" s="266"/>
      <c r="P86" s="266"/>
      <c r="Q86" s="267"/>
    </row>
    <row r="87" spans="2:17" s="246" customFormat="1" ht="15" customHeight="1" x14ac:dyDescent="0.25">
      <c r="B87" s="247" t="s">
        <v>277</v>
      </c>
      <c r="C87" s="268" t="str">
        <f>VLOOKUP(B87,'26MY_ACCORD_DATA'!B:AS,3,FALSE)</f>
        <v>Platinum White Pearl (NH-883P)</v>
      </c>
      <c r="D87" s="252" t="str">
        <f t="shared" ref="D87:D94" si="10">B87</f>
        <v>08F10-30A-110</v>
      </c>
      <c r="E87" s="253">
        <f>VLOOKUP(B87,'26MY_ACCORD_DATA'!B:AS,9,FALSE)</f>
        <v>386</v>
      </c>
      <c r="F87" s="253">
        <f>VLOOKUP(B87,'26MY_ACCORD_DATA'!B:AS,10,FALSE)</f>
        <v>643</v>
      </c>
      <c r="G87" s="254">
        <f>VLOOKUP(B87,'26MY_ACCORD_DATA'!B:AS,7,FALSE)</f>
        <v>0.6</v>
      </c>
      <c r="H87" s="255">
        <f>VLOOKUP(B87,'26MY_ACCORD_DATA'!B:AS,11,FALSE)</f>
        <v>734.2</v>
      </c>
      <c r="I87" s="256">
        <f>VLOOKUP(B87,'26MY_ACCORD_DATA'!B:AS,12,FALSE)</f>
        <v>0</v>
      </c>
      <c r="J87" s="256">
        <f>VLOOKUP(B87,'26MY_ACCORD_DATA'!B:AS,13,FALSE)</f>
        <v>0</v>
      </c>
      <c r="K87" s="256" t="str">
        <f>VLOOKUP(B87,'26MY_ACCORD_DATA'!B:AS,14,FALSE)</f>
        <v>•</v>
      </c>
      <c r="L87" s="256">
        <f>VLOOKUP(B87,'26MY_ACCORD_DATA'!B:AS,15,FALSE)</f>
        <v>0</v>
      </c>
      <c r="M87" s="256" t="str">
        <f>VLOOKUP(B87,'26MY_ACCORD_DATA'!B:AS,16,FALSE)</f>
        <v>S</v>
      </c>
      <c r="N87" s="256" t="str">
        <f>VLOOKUP(B87,'26MY_ACCORD_DATA'!B:AS,17,FALSE)</f>
        <v>•</v>
      </c>
      <c r="O87" s="256">
        <f>VLOOKUP(B87,'26MY_ACCORD_DATA'!B:AS,18,FALSE)</f>
        <v>0</v>
      </c>
      <c r="P87" s="256">
        <f>VLOOKUP(B87,'26MY_ACCORD_DATA'!B:AS,19,FALSE)</f>
        <v>0</v>
      </c>
      <c r="Q87" s="269" t="str">
        <f>IF(VLOOKUP(B87,'26MY_ACCORD_DATA'!B:AS,20,FALSE)="","",VLOOKUP(B87,'26MY_ACCORD_DATA'!B:AS,20,FALSE))</f>
        <v/>
      </c>
    </row>
    <row r="88" spans="2:17" s="246" customFormat="1" ht="15" customHeight="1" x14ac:dyDescent="0.25">
      <c r="B88" s="247" t="s">
        <v>278</v>
      </c>
      <c r="C88" s="268" t="str">
        <f>VLOOKUP(B88,'26MY_ACCORD_DATA'!B:AS,3,FALSE)</f>
        <v>Meteoroid Gray Pearl (NH-904M)</v>
      </c>
      <c r="D88" s="252" t="str">
        <f t="shared" si="10"/>
        <v>08F10-30A-140</v>
      </c>
      <c r="E88" s="253">
        <f>VLOOKUP(B88,'26MY_ACCORD_DATA'!B:AS,9,FALSE)</f>
        <v>386</v>
      </c>
      <c r="F88" s="253">
        <f>VLOOKUP(B88,'26MY_ACCORD_DATA'!B:AS,10,FALSE)</f>
        <v>643</v>
      </c>
      <c r="G88" s="254">
        <f>VLOOKUP(B88,'26MY_ACCORD_DATA'!B:AS,7,FALSE)</f>
        <v>0.6</v>
      </c>
      <c r="H88" s="255">
        <f>VLOOKUP(B88,'26MY_ACCORD_DATA'!B:AS,11,FALSE)</f>
        <v>734.2</v>
      </c>
      <c r="I88" s="256">
        <f>VLOOKUP(B88,'26MY_ACCORD_DATA'!B:AS,12,FALSE)</f>
        <v>0</v>
      </c>
      <c r="J88" s="256">
        <f>VLOOKUP(B88,'26MY_ACCORD_DATA'!B:AS,13,FALSE)</f>
        <v>0</v>
      </c>
      <c r="K88" s="256" t="str">
        <f>VLOOKUP(B88,'26MY_ACCORD_DATA'!B:AS,14,FALSE)</f>
        <v>N/A</v>
      </c>
      <c r="L88" s="256">
        <f>VLOOKUP(B88,'26MY_ACCORD_DATA'!B:AS,15,FALSE)</f>
        <v>0</v>
      </c>
      <c r="M88" s="256" t="str">
        <f>VLOOKUP(B88,'26MY_ACCORD_DATA'!B:AS,16,FALSE)</f>
        <v>S</v>
      </c>
      <c r="N88" s="256" t="str">
        <f>VLOOKUP(B88,'26MY_ACCORD_DATA'!B:AS,17,FALSE)</f>
        <v>N/A</v>
      </c>
      <c r="O88" s="256">
        <f>VLOOKUP(B88,'26MY_ACCORD_DATA'!B:AS,18,FALSE)</f>
        <v>0</v>
      </c>
      <c r="P88" s="256">
        <f>VLOOKUP(B88,'26MY_ACCORD_DATA'!B:AS,19,FALSE)</f>
        <v>0</v>
      </c>
      <c r="Q88" s="270"/>
    </row>
    <row r="89" spans="2:17" s="246" customFormat="1" ht="15" customHeight="1" x14ac:dyDescent="0.25">
      <c r="B89" s="247" t="s">
        <v>279</v>
      </c>
      <c r="C89" s="268" t="str">
        <f>VLOOKUP(B89,'26MY_ACCORD_DATA'!B:AS,3,FALSE)</f>
        <v>Urban Grey Pearl (NH-912P)</v>
      </c>
      <c r="D89" s="252" t="str">
        <f t="shared" si="10"/>
        <v>08F10-30A-150</v>
      </c>
      <c r="E89" s="253">
        <f>VLOOKUP(B89,'26MY_ACCORD_DATA'!B:AS,9,FALSE)</f>
        <v>386</v>
      </c>
      <c r="F89" s="253">
        <f>VLOOKUP(B89,'26MY_ACCORD_DATA'!B:AS,10,FALSE)</f>
        <v>643</v>
      </c>
      <c r="G89" s="254">
        <f>VLOOKUP(B89,'26MY_ACCORD_DATA'!B:AS,7,FALSE)</f>
        <v>0.6</v>
      </c>
      <c r="H89" s="255">
        <f>VLOOKUP(B89,'26MY_ACCORD_DATA'!B:AS,11,FALSE)</f>
        <v>734.2</v>
      </c>
      <c r="I89" s="256">
        <f>VLOOKUP(B89,'26MY_ACCORD_DATA'!B:AS,12,FALSE)</f>
        <v>0</v>
      </c>
      <c r="J89" s="256">
        <f>VLOOKUP(B89,'26MY_ACCORD_DATA'!B:AS,13,FALSE)</f>
        <v>0</v>
      </c>
      <c r="K89" s="256" t="str">
        <f>VLOOKUP(B89,'26MY_ACCORD_DATA'!B:AS,14,FALSE)</f>
        <v>N/A</v>
      </c>
      <c r="L89" s="256">
        <f>VLOOKUP(B89,'26MY_ACCORD_DATA'!B:AS,15,FALSE)</f>
        <v>0</v>
      </c>
      <c r="M89" s="256" t="str">
        <f>VLOOKUP(B89,'26MY_ACCORD_DATA'!B:AS,16,FALSE)</f>
        <v>S</v>
      </c>
      <c r="N89" s="256" t="str">
        <f>VLOOKUP(B89,'26MY_ACCORD_DATA'!B:AS,17,FALSE)</f>
        <v>•</v>
      </c>
      <c r="O89" s="256">
        <f>VLOOKUP(B89,'26MY_ACCORD_DATA'!B:AS,18,FALSE)</f>
        <v>0</v>
      </c>
      <c r="P89" s="256">
        <f>VLOOKUP(B89,'26MY_ACCORD_DATA'!B:AS,19,FALSE)</f>
        <v>0</v>
      </c>
      <c r="Q89" s="270"/>
    </row>
    <row r="90" spans="2:17" s="246" customFormat="1" ht="15" customHeight="1" x14ac:dyDescent="0.25">
      <c r="B90" s="247" t="s">
        <v>280</v>
      </c>
      <c r="C90" s="268" t="str">
        <f>VLOOKUP(B90,'26MY_ACCORD_DATA'!B:AS,3,FALSE)</f>
        <v>Crystal Black Pearl (NH-731P)</v>
      </c>
      <c r="D90" s="252" t="str">
        <f t="shared" si="10"/>
        <v>08F10-30A-170</v>
      </c>
      <c r="E90" s="253">
        <f>VLOOKUP(B90,'26MY_ACCORD_DATA'!B:AS,9,FALSE)</f>
        <v>386</v>
      </c>
      <c r="F90" s="253">
        <f>VLOOKUP(B90,'26MY_ACCORD_DATA'!B:AS,10,FALSE)</f>
        <v>643</v>
      </c>
      <c r="G90" s="254">
        <f>VLOOKUP(B90,'26MY_ACCORD_DATA'!B:AS,7,FALSE)</f>
        <v>0.6</v>
      </c>
      <c r="H90" s="255">
        <f>VLOOKUP(B90,'26MY_ACCORD_DATA'!B:AS,11,FALSE)</f>
        <v>734.2</v>
      </c>
      <c r="I90" s="256">
        <f>VLOOKUP(B90,'26MY_ACCORD_DATA'!B:AS,12,FALSE)</f>
        <v>0</v>
      </c>
      <c r="J90" s="256">
        <f>VLOOKUP(B90,'26MY_ACCORD_DATA'!B:AS,13,FALSE)</f>
        <v>0</v>
      </c>
      <c r="K90" s="256" t="str">
        <f>VLOOKUP(B90,'26MY_ACCORD_DATA'!B:AS,14,FALSE)</f>
        <v>•</v>
      </c>
      <c r="L90" s="256">
        <f>VLOOKUP(B90,'26MY_ACCORD_DATA'!B:AS,15,FALSE)</f>
        <v>0</v>
      </c>
      <c r="M90" s="256" t="str">
        <f>VLOOKUP(B90,'26MY_ACCORD_DATA'!B:AS,16,FALSE)</f>
        <v>S</v>
      </c>
      <c r="N90" s="256" t="str">
        <f>VLOOKUP(B90,'26MY_ACCORD_DATA'!B:AS,17,FALSE)</f>
        <v>•</v>
      </c>
      <c r="O90" s="256">
        <f>VLOOKUP(B90,'26MY_ACCORD_DATA'!B:AS,18,FALSE)</f>
        <v>0</v>
      </c>
      <c r="P90" s="256">
        <f>VLOOKUP(B90,'26MY_ACCORD_DATA'!B:AS,19,FALSE)</f>
        <v>0</v>
      </c>
      <c r="Q90" s="270"/>
    </row>
    <row r="91" spans="2:17" s="246" customFormat="1" ht="15" customHeight="1" x14ac:dyDescent="0.25">
      <c r="B91" s="247" t="s">
        <v>281</v>
      </c>
      <c r="C91" s="268" t="str">
        <f>VLOOKUP(B91,'26MY_ACCORD_DATA'!B:AS,3,FALSE)</f>
        <v>Radiant Red Metallic (R-569M)</v>
      </c>
      <c r="D91" s="252" t="str">
        <f t="shared" si="10"/>
        <v>08F10-30A-1A0</v>
      </c>
      <c r="E91" s="253">
        <f>VLOOKUP(B91,'26MY_ACCORD_DATA'!B:AS,9,FALSE)</f>
        <v>386</v>
      </c>
      <c r="F91" s="253">
        <f>VLOOKUP(B91,'26MY_ACCORD_DATA'!B:AS,10,FALSE)</f>
        <v>643</v>
      </c>
      <c r="G91" s="254">
        <f>VLOOKUP(B91,'26MY_ACCORD_DATA'!B:AS,7,FALSE)</f>
        <v>0.6</v>
      </c>
      <c r="H91" s="255">
        <f>VLOOKUP(B91,'26MY_ACCORD_DATA'!B:AS,11,FALSE)</f>
        <v>734.2</v>
      </c>
      <c r="I91" s="256">
        <f>VLOOKUP(B91,'26MY_ACCORD_DATA'!B:AS,12,FALSE)</f>
        <v>0</v>
      </c>
      <c r="J91" s="256">
        <f>VLOOKUP(B91,'26MY_ACCORD_DATA'!B:AS,13,FALSE)</f>
        <v>0</v>
      </c>
      <c r="K91" s="256" t="str">
        <f>VLOOKUP(B91,'26MY_ACCORD_DATA'!B:AS,14,FALSE)</f>
        <v>N/A</v>
      </c>
      <c r="L91" s="256">
        <f>VLOOKUP(B91,'26MY_ACCORD_DATA'!B:AS,15,FALSE)</f>
        <v>0</v>
      </c>
      <c r="M91" s="256" t="str">
        <f>VLOOKUP(B91,'26MY_ACCORD_DATA'!B:AS,16,FALSE)</f>
        <v>S</v>
      </c>
      <c r="N91" s="256" t="str">
        <f>VLOOKUP(B91,'26MY_ACCORD_DATA'!B:AS,17,FALSE)</f>
        <v>•</v>
      </c>
      <c r="O91" s="256">
        <f>VLOOKUP(B91,'26MY_ACCORD_DATA'!B:AS,18,FALSE)</f>
        <v>0</v>
      </c>
      <c r="P91" s="256">
        <f>VLOOKUP(B91,'26MY_ACCORD_DATA'!B:AS,19,FALSE)</f>
        <v>0</v>
      </c>
      <c r="Q91" s="270"/>
    </row>
    <row r="92" spans="2:17" s="246" customFormat="1" ht="15" customHeight="1" x14ac:dyDescent="0.25">
      <c r="B92" s="247" t="s">
        <v>282</v>
      </c>
      <c r="C92" s="268" t="str">
        <f>VLOOKUP(B92,'26MY_ACCORD_DATA'!B:AS,3,FALSE)</f>
        <v>Canyon River Blue Metallic (B-640M)</v>
      </c>
      <c r="D92" s="252" t="str">
        <f t="shared" si="10"/>
        <v>08F10-30A-1D0</v>
      </c>
      <c r="E92" s="253">
        <f>VLOOKUP(B92,'26MY_ACCORD_DATA'!B:AS,9,FALSE)</f>
        <v>386</v>
      </c>
      <c r="F92" s="253">
        <f>VLOOKUP(B92,'26MY_ACCORD_DATA'!B:AS,10,FALSE)</f>
        <v>643</v>
      </c>
      <c r="G92" s="254">
        <f>VLOOKUP(B92,'26MY_ACCORD_DATA'!B:AS,7,FALSE)</f>
        <v>0.6</v>
      </c>
      <c r="H92" s="255">
        <f>VLOOKUP(B92,'26MY_ACCORD_DATA'!B:AS,11,FALSE)</f>
        <v>734.2</v>
      </c>
      <c r="I92" s="256">
        <f>VLOOKUP(B92,'26MY_ACCORD_DATA'!B:AS,12,FALSE)</f>
        <v>0</v>
      </c>
      <c r="J92" s="256">
        <f>VLOOKUP(B92,'26MY_ACCORD_DATA'!B:AS,13,FALSE)</f>
        <v>0</v>
      </c>
      <c r="K92" s="256" t="str">
        <f>VLOOKUP(B92,'26MY_ACCORD_DATA'!B:AS,14,FALSE)</f>
        <v>N/A</v>
      </c>
      <c r="L92" s="256">
        <f>VLOOKUP(B92,'26MY_ACCORD_DATA'!B:AS,15,FALSE)</f>
        <v>0</v>
      </c>
      <c r="M92" s="256" t="str">
        <f>VLOOKUP(B92,'26MY_ACCORD_DATA'!B:AS,16,FALSE)</f>
        <v>S</v>
      </c>
      <c r="N92" s="256" t="str">
        <f>VLOOKUP(B92,'26MY_ACCORD_DATA'!B:AS,17,FALSE)</f>
        <v>•</v>
      </c>
      <c r="O92" s="256">
        <f>VLOOKUP(B92,'26MY_ACCORD_DATA'!B:AS,18,FALSE)</f>
        <v>0</v>
      </c>
      <c r="P92" s="256">
        <f>VLOOKUP(B92,'26MY_ACCORD_DATA'!B:AS,19,FALSE)</f>
        <v>0</v>
      </c>
      <c r="Q92" s="270"/>
    </row>
    <row r="93" spans="2:17" s="246" customFormat="1" ht="15" customHeight="1" x14ac:dyDescent="0.25">
      <c r="B93" s="164" t="s">
        <v>283</v>
      </c>
      <c r="C93" s="268" t="str">
        <f>VLOOKUP(B93,'26MY_ACCORD_DATA'!B:AS,3,FALSE)</f>
        <v>Still Night Pearl (B-575P)</v>
      </c>
      <c r="D93" s="252" t="str">
        <f t="shared" si="10"/>
        <v>08F10-30A-1C0</v>
      </c>
      <c r="E93" s="253">
        <f>VLOOKUP(B93,'26MY_ACCORD_DATA'!B:AS,9,FALSE)</f>
        <v>386</v>
      </c>
      <c r="F93" s="253">
        <f>VLOOKUP(B93,'26MY_ACCORD_DATA'!B:AS,10,FALSE)</f>
        <v>643</v>
      </c>
      <c r="G93" s="254">
        <f>VLOOKUP(B93,'26MY_ACCORD_DATA'!B:AS,7,FALSE)</f>
        <v>0.6</v>
      </c>
      <c r="H93" s="255">
        <f>VLOOKUP(B93,'26MY_ACCORD_DATA'!B:AS,11,FALSE)</f>
        <v>734.2</v>
      </c>
      <c r="I93" s="256">
        <f>VLOOKUP(B93,'26MY_ACCORD_DATA'!B:AS,12,FALSE)</f>
        <v>0</v>
      </c>
      <c r="J93" s="256">
        <f>VLOOKUP(B93,'26MY_ACCORD_DATA'!B:AS,13,FALSE)</f>
        <v>0</v>
      </c>
      <c r="K93" s="256" t="str">
        <f>VLOOKUP(B93,'26MY_ACCORD_DATA'!B:AS,14,FALSE)</f>
        <v>N/A</v>
      </c>
      <c r="L93" s="256">
        <f>VLOOKUP(B93,'26MY_ACCORD_DATA'!B:AS,15,FALSE)</f>
        <v>0</v>
      </c>
      <c r="M93" s="256" t="str">
        <f>VLOOKUP(B93,'26MY_ACCORD_DATA'!B:AS,16,FALSE)</f>
        <v>S</v>
      </c>
      <c r="N93" s="256" t="str">
        <f>VLOOKUP(B93,'26MY_ACCORD_DATA'!B:AS,17,FALSE)</f>
        <v>N/A</v>
      </c>
      <c r="O93" s="256">
        <f>VLOOKUP(B93,'26MY_ACCORD_DATA'!B:AS,18,FALSE)</f>
        <v>0</v>
      </c>
      <c r="P93" s="256">
        <f>VLOOKUP(B93,'26MY_ACCORD_DATA'!B:AS,19,FALSE)</f>
        <v>0</v>
      </c>
      <c r="Q93" s="270"/>
    </row>
    <row r="94" spans="2:17" ht="15" x14ac:dyDescent="0.25">
      <c r="B94" s="164" t="s">
        <v>284</v>
      </c>
      <c r="C94" s="268" t="str">
        <f>VLOOKUP(B94,'26MY_ACCORD_DATA'!B:AS,3,FALSE)</f>
        <v>Solar Reflection Silver (NH-932M)</v>
      </c>
      <c r="D94" s="252" t="str">
        <f t="shared" si="10"/>
        <v>08F10-30A-1H0</v>
      </c>
      <c r="E94" s="253">
        <f>VLOOKUP(B94,'26MY_ACCORD_DATA'!B:AS,9,FALSE)</f>
        <v>386</v>
      </c>
      <c r="F94" s="253">
        <f>VLOOKUP(B94,'26MY_ACCORD_DATA'!B:AS,10,FALSE)</f>
        <v>643</v>
      </c>
      <c r="G94" s="254">
        <f>VLOOKUP(B94,'26MY_ACCORD_DATA'!B:AS,7,FALSE)</f>
        <v>0.6</v>
      </c>
      <c r="H94" s="255">
        <f>VLOOKUP(B94,'26MY_ACCORD_DATA'!B:AS,11,FALSE)</f>
        <v>734.2</v>
      </c>
      <c r="I94" s="256">
        <f>VLOOKUP(B94,'26MY_ACCORD_DATA'!B:AS,12,FALSE)</f>
        <v>0</v>
      </c>
      <c r="J94" s="256">
        <f>VLOOKUP(B94,'26MY_ACCORD_DATA'!B:AS,13,FALSE)</f>
        <v>0</v>
      </c>
      <c r="K94" s="256" t="str">
        <f>VLOOKUP(B94,'26MY_ACCORD_DATA'!B:AS,14,FALSE)</f>
        <v>•</v>
      </c>
      <c r="L94" s="256">
        <f>VLOOKUP(B94,'26MY_ACCORD_DATA'!B:AS,15,FALSE)</f>
        <v>0</v>
      </c>
      <c r="M94" s="256" t="str">
        <f>VLOOKUP(B94,'26MY_ACCORD_DATA'!B:AS,16,FALSE)</f>
        <v>S</v>
      </c>
      <c r="N94" s="256" t="str">
        <f>VLOOKUP(B94,'26MY_ACCORD_DATA'!B:AS,17,FALSE)</f>
        <v>•</v>
      </c>
      <c r="O94" s="256">
        <f>VLOOKUP(B94,'26MY_ACCORD_DATA'!B:AS,18,FALSE)</f>
        <v>0</v>
      </c>
      <c r="P94" s="256">
        <f>VLOOKUP(B94,'26MY_ACCORD_DATA'!B:AS,19,FALSE)</f>
        <v>0</v>
      </c>
      <c r="Q94" s="271"/>
    </row>
    <row r="95" spans="2:17" s="246" customFormat="1" ht="15" customHeight="1" x14ac:dyDescent="0.25">
      <c r="B95" s="247" t="s">
        <v>258</v>
      </c>
      <c r="C95" s="265" t="str">
        <f>VLOOKUP(B95,'26MY_ACCORD_DATA'!B:AS,3,FALSE)</f>
        <v>Body Side Moulding</v>
      </c>
      <c r="D95" s="266"/>
      <c r="E95" s="266"/>
      <c r="F95" s="266"/>
      <c r="G95" s="266"/>
      <c r="H95" s="266"/>
      <c r="I95" s="266"/>
      <c r="J95" s="266"/>
      <c r="K95" s="266"/>
      <c r="L95" s="266"/>
      <c r="M95" s="266"/>
      <c r="N95" s="266"/>
      <c r="O95" s="266"/>
      <c r="P95" s="266"/>
      <c r="Q95" s="267"/>
    </row>
    <row r="96" spans="2:17" s="246" customFormat="1" ht="15" customHeight="1" x14ac:dyDescent="0.25">
      <c r="B96" s="247" t="s">
        <v>263</v>
      </c>
      <c r="C96" s="268" t="str">
        <f>VLOOKUP(B96,'26MY_ACCORD_DATA'!B:AS,3,FALSE)</f>
        <v>Platinum White Pearl (NH-883P)</v>
      </c>
      <c r="D96" s="252" t="str">
        <f t="shared" ref="D96:D103" si="11">B96</f>
        <v>08P05-30A-110</v>
      </c>
      <c r="E96" s="253">
        <f>VLOOKUP(B96,'26MY_ACCORD_DATA'!B:AS,9,FALSE)</f>
        <v>232</v>
      </c>
      <c r="F96" s="253">
        <f>VLOOKUP(B96,'26MY_ACCORD_DATA'!B:AS,10,FALSE)</f>
        <v>387</v>
      </c>
      <c r="G96" s="254">
        <f>VLOOKUP(B96,'26MY_ACCORD_DATA'!B:AS,7,FALSE)</f>
        <v>0.4</v>
      </c>
      <c r="H96" s="255">
        <f>VLOOKUP(B96,'26MY_ACCORD_DATA'!B:AS,11,FALSE)</f>
        <v>447.8</v>
      </c>
      <c r="I96" s="256">
        <f>VLOOKUP(B96,'26MY_ACCORD_DATA'!B:AS,12,FALSE)</f>
        <v>0</v>
      </c>
      <c r="J96" s="256">
        <f>VLOOKUP(B96,'26MY_ACCORD_DATA'!B:AS,13,FALSE)</f>
        <v>0</v>
      </c>
      <c r="K96" s="256" t="str">
        <f>VLOOKUP(B96,'26MY_ACCORD_DATA'!B:AS,14,FALSE)</f>
        <v>•</v>
      </c>
      <c r="L96" s="256">
        <f>VLOOKUP(B96,'26MY_ACCORD_DATA'!B:AS,15,FALSE)</f>
        <v>0</v>
      </c>
      <c r="M96" s="256" t="str">
        <f>VLOOKUP(B96,'26MY_ACCORD_DATA'!B:AS,16,FALSE)</f>
        <v>•</v>
      </c>
      <c r="N96" s="256" t="str">
        <f>VLOOKUP(B96,'26MY_ACCORD_DATA'!B:AS,17,FALSE)</f>
        <v>•</v>
      </c>
      <c r="O96" s="256">
        <f>VLOOKUP(B96,'26MY_ACCORD_DATA'!B:AS,18,FALSE)</f>
        <v>0</v>
      </c>
      <c r="P96" s="256">
        <f>VLOOKUP(B96,'26MY_ACCORD_DATA'!B:AS,19,FALSE)</f>
        <v>0</v>
      </c>
      <c r="Q96" s="269" t="str">
        <f>IF(VLOOKUP(B96,'26MY_ACCORD_DATA'!B:AS,20,FALSE)="","",VLOOKUP(B96,'26MY_ACCORD_DATA'!B:AS,20,FALSE))</f>
        <v/>
      </c>
    </row>
    <row r="97" spans="2:17" s="246" customFormat="1" ht="15" customHeight="1" x14ac:dyDescent="0.25">
      <c r="B97" s="247" t="s">
        <v>264</v>
      </c>
      <c r="C97" s="268" t="str">
        <f>VLOOKUP(B97,'26MY_ACCORD_DATA'!B:AS,3,FALSE)</f>
        <v>Meteoroid Gray Pearl (NH-904M)</v>
      </c>
      <c r="D97" s="252" t="str">
        <f t="shared" si="11"/>
        <v>08P05-30A-140</v>
      </c>
      <c r="E97" s="253">
        <f>VLOOKUP(B97,'26MY_ACCORD_DATA'!B:AS,9,FALSE)</f>
        <v>232</v>
      </c>
      <c r="F97" s="253">
        <f>VLOOKUP(B97,'26MY_ACCORD_DATA'!B:AS,10,FALSE)</f>
        <v>387</v>
      </c>
      <c r="G97" s="254">
        <f>VLOOKUP(B97,'26MY_ACCORD_DATA'!B:AS,7,FALSE)</f>
        <v>0.4</v>
      </c>
      <c r="H97" s="255">
        <f>VLOOKUP(B97,'26MY_ACCORD_DATA'!B:AS,11,FALSE)</f>
        <v>447.8</v>
      </c>
      <c r="I97" s="256">
        <f>VLOOKUP(B97,'26MY_ACCORD_DATA'!B:AS,12,FALSE)</f>
        <v>0</v>
      </c>
      <c r="J97" s="256">
        <f>VLOOKUP(B97,'26MY_ACCORD_DATA'!B:AS,13,FALSE)</f>
        <v>0</v>
      </c>
      <c r="K97" s="256" t="str">
        <f>VLOOKUP(B97,'26MY_ACCORD_DATA'!B:AS,14,FALSE)</f>
        <v>N/A</v>
      </c>
      <c r="L97" s="256">
        <f>VLOOKUP(B97,'26MY_ACCORD_DATA'!B:AS,15,FALSE)</f>
        <v>0</v>
      </c>
      <c r="M97" s="256" t="str">
        <f>VLOOKUP(B97,'26MY_ACCORD_DATA'!B:AS,16,FALSE)</f>
        <v>•</v>
      </c>
      <c r="N97" s="256" t="str">
        <f>VLOOKUP(B97,'26MY_ACCORD_DATA'!B:AS,17,FALSE)</f>
        <v>N/A</v>
      </c>
      <c r="O97" s="256">
        <f>VLOOKUP(B97,'26MY_ACCORD_DATA'!B:AS,18,FALSE)</f>
        <v>0</v>
      </c>
      <c r="P97" s="256">
        <f>VLOOKUP(B97,'26MY_ACCORD_DATA'!B:AS,19,FALSE)</f>
        <v>0</v>
      </c>
      <c r="Q97" s="270"/>
    </row>
    <row r="98" spans="2:17" s="246" customFormat="1" ht="15" customHeight="1" x14ac:dyDescent="0.25">
      <c r="B98" s="247" t="s">
        <v>265</v>
      </c>
      <c r="C98" s="268" t="str">
        <f>VLOOKUP(B98,'26MY_ACCORD_DATA'!B:AS,3,FALSE)</f>
        <v>Urban Grey Pearl (NH-912P)</v>
      </c>
      <c r="D98" s="252" t="str">
        <f t="shared" si="11"/>
        <v>08P05-30A-150</v>
      </c>
      <c r="E98" s="253">
        <f>VLOOKUP(B98,'26MY_ACCORD_DATA'!B:AS,9,FALSE)</f>
        <v>232</v>
      </c>
      <c r="F98" s="253">
        <f>VLOOKUP(B98,'26MY_ACCORD_DATA'!B:AS,10,FALSE)</f>
        <v>387</v>
      </c>
      <c r="G98" s="254">
        <f>VLOOKUP(B98,'26MY_ACCORD_DATA'!B:AS,7,FALSE)</f>
        <v>0.4</v>
      </c>
      <c r="H98" s="255">
        <f>VLOOKUP(B98,'26MY_ACCORD_DATA'!B:AS,11,FALSE)</f>
        <v>447.8</v>
      </c>
      <c r="I98" s="256">
        <f>VLOOKUP(B98,'26MY_ACCORD_DATA'!B:AS,12,FALSE)</f>
        <v>0</v>
      </c>
      <c r="J98" s="256">
        <f>VLOOKUP(B98,'26MY_ACCORD_DATA'!B:AS,13,FALSE)</f>
        <v>0</v>
      </c>
      <c r="K98" s="256" t="str">
        <f>VLOOKUP(B98,'26MY_ACCORD_DATA'!B:AS,14,FALSE)</f>
        <v>N/A</v>
      </c>
      <c r="L98" s="256">
        <f>VLOOKUP(B98,'26MY_ACCORD_DATA'!B:AS,15,FALSE)</f>
        <v>0</v>
      </c>
      <c r="M98" s="256" t="str">
        <f>VLOOKUP(B98,'26MY_ACCORD_DATA'!B:AS,16,FALSE)</f>
        <v>N/A</v>
      </c>
      <c r="N98" s="256" t="str">
        <f>VLOOKUP(B98,'26MY_ACCORD_DATA'!B:AS,17,FALSE)</f>
        <v>•</v>
      </c>
      <c r="O98" s="256">
        <f>VLOOKUP(B98,'26MY_ACCORD_DATA'!B:AS,18,FALSE)</f>
        <v>0</v>
      </c>
      <c r="P98" s="256">
        <f>VLOOKUP(B98,'26MY_ACCORD_DATA'!B:AS,19,FALSE)</f>
        <v>0</v>
      </c>
      <c r="Q98" s="270"/>
    </row>
    <row r="99" spans="2:17" s="246" customFormat="1" ht="15" customHeight="1" x14ac:dyDescent="0.25">
      <c r="B99" s="247" t="s">
        <v>266</v>
      </c>
      <c r="C99" s="268" t="str">
        <f>VLOOKUP(B99,'26MY_ACCORD_DATA'!B:AS,3,FALSE)</f>
        <v>Crystal Black Pearl (NH-731P)</v>
      </c>
      <c r="D99" s="252" t="str">
        <f t="shared" si="11"/>
        <v>08P05-30A-170</v>
      </c>
      <c r="E99" s="253">
        <f>VLOOKUP(B99,'26MY_ACCORD_DATA'!B:AS,9,FALSE)</f>
        <v>232</v>
      </c>
      <c r="F99" s="253">
        <f>VLOOKUP(B99,'26MY_ACCORD_DATA'!B:AS,10,FALSE)</f>
        <v>387</v>
      </c>
      <c r="G99" s="254">
        <f>VLOOKUP(B99,'26MY_ACCORD_DATA'!B:AS,7,FALSE)</f>
        <v>0.4</v>
      </c>
      <c r="H99" s="255">
        <f>VLOOKUP(B99,'26MY_ACCORD_DATA'!B:AS,11,FALSE)</f>
        <v>447.8</v>
      </c>
      <c r="I99" s="256">
        <f>VLOOKUP(B99,'26MY_ACCORD_DATA'!B:AS,12,FALSE)</f>
        <v>0</v>
      </c>
      <c r="J99" s="256">
        <f>VLOOKUP(B99,'26MY_ACCORD_DATA'!B:AS,13,FALSE)</f>
        <v>0</v>
      </c>
      <c r="K99" s="256" t="str">
        <f>VLOOKUP(B99,'26MY_ACCORD_DATA'!B:AS,14,FALSE)</f>
        <v>•</v>
      </c>
      <c r="L99" s="256">
        <f>VLOOKUP(B99,'26MY_ACCORD_DATA'!B:AS,15,FALSE)</f>
        <v>0</v>
      </c>
      <c r="M99" s="256" t="str">
        <f>VLOOKUP(B99,'26MY_ACCORD_DATA'!B:AS,16,FALSE)</f>
        <v>•</v>
      </c>
      <c r="N99" s="256" t="str">
        <f>VLOOKUP(B99,'26MY_ACCORD_DATA'!B:AS,17,FALSE)</f>
        <v>•</v>
      </c>
      <c r="O99" s="256">
        <f>VLOOKUP(B99,'26MY_ACCORD_DATA'!B:AS,18,FALSE)</f>
        <v>0</v>
      </c>
      <c r="P99" s="256">
        <f>VLOOKUP(B99,'26MY_ACCORD_DATA'!B:AS,19,FALSE)</f>
        <v>0</v>
      </c>
      <c r="Q99" s="270"/>
    </row>
    <row r="100" spans="2:17" s="246" customFormat="1" ht="15" customHeight="1" x14ac:dyDescent="0.25">
      <c r="B100" s="247" t="s">
        <v>267</v>
      </c>
      <c r="C100" s="268" t="str">
        <f>VLOOKUP(B100,'26MY_ACCORD_DATA'!B:AS,3,FALSE)</f>
        <v>Radiant Red Metallic (R-569M)</v>
      </c>
      <c r="D100" s="252" t="str">
        <f t="shared" si="11"/>
        <v>08P05-30A-1A0</v>
      </c>
      <c r="E100" s="253">
        <f>VLOOKUP(B100,'26MY_ACCORD_DATA'!B:AS,9,FALSE)</f>
        <v>232</v>
      </c>
      <c r="F100" s="253">
        <f>VLOOKUP(B100,'26MY_ACCORD_DATA'!B:AS,10,FALSE)</f>
        <v>387</v>
      </c>
      <c r="G100" s="254">
        <f>VLOOKUP(B100,'26MY_ACCORD_DATA'!B:AS,7,FALSE)</f>
        <v>0.4</v>
      </c>
      <c r="H100" s="255">
        <f>VLOOKUP(B100,'26MY_ACCORD_DATA'!B:AS,11,FALSE)</f>
        <v>447.8</v>
      </c>
      <c r="I100" s="256">
        <f>VLOOKUP(B100,'26MY_ACCORD_DATA'!B:AS,12,FALSE)</f>
        <v>0</v>
      </c>
      <c r="J100" s="256">
        <f>VLOOKUP(B100,'26MY_ACCORD_DATA'!B:AS,13,FALSE)</f>
        <v>0</v>
      </c>
      <c r="K100" s="256" t="str">
        <f>VLOOKUP(B100,'26MY_ACCORD_DATA'!B:AS,14,FALSE)</f>
        <v>N/A</v>
      </c>
      <c r="L100" s="256">
        <f>VLOOKUP(B100,'26MY_ACCORD_DATA'!B:AS,15,FALSE)</f>
        <v>0</v>
      </c>
      <c r="M100" s="256" t="str">
        <f>VLOOKUP(B100,'26MY_ACCORD_DATA'!B:AS,16,FALSE)</f>
        <v>•</v>
      </c>
      <c r="N100" s="256" t="str">
        <f>VLOOKUP(B100,'26MY_ACCORD_DATA'!B:AS,17,FALSE)</f>
        <v>•</v>
      </c>
      <c r="O100" s="256">
        <f>VLOOKUP(B100,'26MY_ACCORD_DATA'!B:AS,18,FALSE)</f>
        <v>0</v>
      </c>
      <c r="P100" s="256">
        <f>VLOOKUP(B100,'26MY_ACCORD_DATA'!B:AS,19,FALSE)</f>
        <v>0</v>
      </c>
      <c r="Q100" s="270"/>
    </row>
    <row r="101" spans="2:17" s="246" customFormat="1" ht="15" customHeight="1" x14ac:dyDescent="0.25">
      <c r="B101" s="247" t="s">
        <v>268</v>
      </c>
      <c r="C101" s="268" t="str">
        <f>VLOOKUP(B101,'26MY_ACCORD_DATA'!B:AS,3,FALSE)</f>
        <v>Canyon River Blue Metallic (B-640M)</v>
      </c>
      <c r="D101" s="252" t="str">
        <f t="shared" si="11"/>
        <v>08P05-30A-1D0</v>
      </c>
      <c r="E101" s="253">
        <f>VLOOKUP(B101,'26MY_ACCORD_DATA'!B:AS,9,FALSE)</f>
        <v>232</v>
      </c>
      <c r="F101" s="253">
        <f>VLOOKUP(B101,'26MY_ACCORD_DATA'!B:AS,10,FALSE)</f>
        <v>387</v>
      </c>
      <c r="G101" s="254">
        <f>VLOOKUP(B101,'26MY_ACCORD_DATA'!B:AS,7,FALSE)</f>
        <v>0.4</v>
      </c>
      <c r="H101" s="255">
        <f>VLOOKUP(B101,'26MY_ACCORD_DATA'!B:AS,11,FALSE)</f>
        <v>447.8</v>
      </c>
      <c r="I101" s="256">
        <f>VLOOKUP(B101,'26MY_ACCORD_DATA'!B:AS,12,FALSE)</f>
        <v>0</v>
      </c>
      <c r="J101" s="256">
        <f>VLOOKUP(B101,'26MY_ACCORD_DATA'!B:AS,13,FALSE)</f>
        <v>0</v>
      </c>
      <c r="K101" s="256" t="str">
        <f>VLOOKUP(B101,'26MY_ACCORD_DATA'!B:AS,14,FALSE)</f>
        <v>N/A</v>
      </c>
      <c r="L101" s="256">
        <f>VLOOKUP(B101,'26MY_ACCORD_DATA'!B:AS,15,FALSE)</f>
        <v>0</v>
      </c>
      <c r="M101" s="256" t="str">
        <f>VLOOKUP(B101,'26MY_ACCORD_DATA'!B:AS,16,FALSE)</f>
        <v>N/A</v>
      </c>
      <c r="N101" s="256" t="str">
        <f>VLOOKUP(B101,'26MY_ACCORD_DATA'!B:AS,17,FALSE)</f>
        <v>•</v>
      </c>
      <c r="O101" s="256">
        <f>VLOOKUP(B101,'26MY_ACCORD_DATA'!B:AS,18,FALSE)</f>
        <v>0</v>
      </c>
      <c r="P101" s="256">
        <f>VLOOKUP(B101,'26MY_ACCORD_DATA'!B:AS,19,FALSE)</f>
        <v>0</v>
      </c>
      <c r="Q101" s="270"/>
    </row>
    <row r="102" spans="2:17" ht="15" x14ac:dyDescent="0.25">
      <c r="B102" s="164" t="s">
        <v>269</v>
      </c>
      <c r="C102" s="268" t="str">
        <f>VLOOKUP(B102,'26MY_ACCORD_DATA'!B:AS,3,FALSE)</f>
        <v>Still Night Pearl (B-575P)</v>
      </c>
      <c r="D102" s="252" t="str">
        <f t="shared" si="11"/>
        <v>08P05-30A-1C0</v>
      </c>
      <c r="E102" s="253">
        <f>VLOOKUP(B102,'26MY_ACCORD_DATA'!B:AS,9,FALSE)</f>
        <v>232</v>
      </c>
      <c r="F102" s="253">
        <f>VLOOKUP(B102,'26MY_ACCORD_DATA'!B:AS,10,FALSE)</f>
        <v>387</v>
      </c>
      <c r="G102" s="254">
        <f>VLOOKUP(B102,'26MY_ACCORD_DATA'!B:AS,7,FALSE)</f>
        <v>0.4</v>
      </c>
      <c r="H102" s="255">
        <f>VLOOKUP(B102,'26MY_ACCORD_DATA'!B:AS,11,FALSE)</f>
        <v>447.8</v>
      </c>
      <c r="I102" s="256">
        <f>VLOOKUP(B102,'26MY_ACCORD_DATA'!B:AS,12,FALSE)</f>
        <v>0</v>
      </c>
      <c r="J102" s="256">
        <f>VLOOKUP(B102,'26MY_ACCORD_DATA'!B:AS,13,FALSE)</f>
        <v>0</v>
      </c>
      <c r="K102" s="256" t="str">
        <f>VLOOKUP(B102,'26MY_ACCORD_DATA'!B:AS,14,FALSE)</f>
        <v>N/A</v>
      </c>
      <c r="L102" s="256">
        <f>VLOOKUP(B102,'26MY_ACCORD_DATA'!B:AS,15,FALSE)</f>
        <v>0</v>
      </c>
      <c r="M102" s="256" t="str">
        <f>VLOOKUP(B102,'26MY_ACCORD_DATA'!B:AS,16,FALSE)</f>
        <v>•</v>
      </c>
      <c r="N102" s="256" t="str">
        <f>VLOOKUP(B102,'26MY_ACCORD_DATA'!B:AS,17,FALSE)</f>
        <v>N/A</v>
      </c>
      <c r="O102" s="256">
        <f>VLOOKUP(B102,'26MY_ACCORD_DATA'!B:AS,18,FALSE)</f>
        <v>0</v>
      </c>
      <c r="P102" s="256">
        <f>VLOOKUP(B102,'26MY_ACCORD_DATA'!B:AS,19,FALSE)</f>
        <v>0</v>
      </c>
      <c r="Q102" s="270"/>
    </row>
    <row r="103" spans="2:17" ht="15" x14ac:dyDescent="0.25">
      <c r="B103" s="164" t="s">
        <v>270</v>
      </c>
      <c r="C103" s="268" t="str">
        <f>VLOOKUP(B103,'26MY_ACCORD_DATA'!B:AS,3,FALSE)</f>
        <v>Solar Reflection Silver (NH-932M)</v>
      </c>
      <c r="D103" s="252" t="str">
        <f t="shared" si="11"/>
        <v>08P05-30A-1H0</v>
      </c>
      <c r="E103" s="253">
        <f>VLOOKUP(B103,'26MY_ACCORD_DATA'!B:AS,9,FALSE)</f>
        <v>232</v>
      </c>
      <c r="F103" s="253">
        <f>VLOOKUP(B103,'26MY_ACCORD_DATA'!B:AS,10,FALSE)</f>
        <v>387</v>
      </c>
      <c r="G103" s="254">
        <f>VLOOKUP(B103,'26MY_ACCORD_DATA'!B:AS,7,FALSE)</f>
        <v>0.4</v>
      </c>
      <c r="H103" s="255">
        <f>VLOOKUP(B103,'26MY_ACCORD_DATA'!B:AS,11,FALSE)</f>
        <v>447.8</v>
      </c>
      <c r="I103" s="256">
        <f>VLOOKUP(B103,'26MY_ACCORD_DATA'!B:AS,12,FALSE)</f>
        <v>0</v>
      </c>
      <c r="J103" s="256">
        <f>VLOOKUP(B103,'26MY_ACCORD_DATA'!B:AS,13,FALSE)</f>
        <v>0</v>
      </c>
      <c r="K103" s="256" t="str">
        <f>VLOOKUP(B103,'26MY_ACCORD_DATA'!B:AS,14,FALSE)</f>
        <v>•</v>
      </c>
      <c r="L103" s="256">
        <f>VLOOKUP(B103,'26MY_ACCORD_DATA'!B:AS,15,FALSE)</f>
        <v>0</v>
      </c>
      <c r="M103" s="256" t="str">
        <f>VLOOKUP(B103,'26MY_ACCORD_DATA'!B:AS,16,FALSE)</f>
        <v>•</v>
      </c>
      <c r="N103" s="256" t="str">
        <f>VLOOKUP(B103,'26MY_ACCORD_DATA'!B:AS,17,FALSE)</f>
        <v>•</v>
      </c>
      <c r="O103" s="256">
        <f>VLOOKUP(B103,'26MY_ACCORD_DATA'!B:AS,18,FALSE)</f>
        <v>0</v>
      </c>
      <c r="P103" s="256">
        <f>VLOOKUP(B103,'26MY_ACCORD_DATA'!B:AS,19,FALSE)</f>
        <v>0</v>
      </c>
      <c r="Q103" s="271"/>
    </row>
    <row r="104" spans="2:17" ht="15" x14ac:dyDescent="0.25">
      <c r="B104" s="164" t="s">
        <v>228</v>
      </c>
      <c r="C104" s="265" t="str">
        <f>VLOOKUP(B104,'26MY_ACCORD_DATA'!B:AS,3,FALSE)</f>
        <v>Door Edge Guards</v>
      </c>
      <c r="D104" s="266"/>
      <c r="E104" s="266"/>
      <c r="F104" s="266"/>
      <c r="G104" s="266"/>
      <c r="H104" s="266"/>
      <c r="I104" s="266"/>
      <c r="J104" s="266"/>
      <c r="K104" s="266"/>
      <c r="L104" s="266"/>
      <c r="M104" s="266"/>
      <c r="N104" s="266"/>
      <c r="O104" s="266"/>
      <c r="P104" s="266"/>
      <c r="Q104" s="267"/>
    </row>
    <row r="105" spans="2:17" ht="15" x14ac:dyDescent="0.25">
      <c r="B105" s="164" t="s">
        <v>234</v>
      </c>
      <c r="C105" s="268" t="str">
        <f>VLOOKUP(B105,'26MY_ACCORD_DATA'!B:AS,3,FALSE)</f>
        <v>Platinum White Pearl (NH-883P)</v>
      </c>
      <c r="D105" s="252" t="str">
        <f t="shared" ref="D105:D112" si="12">B105</f>
        <v>08P20-30A-110</v>
      </c>
      <c r="E105" s="253">
        <f>VLOOKUP(B105,'26MY_ACCORD_DATA'!B:AS,9,FALSE)</f>
        <v>176</v>
      </c>
      <c r="F105" s="253">
        <f>VLOOKUP(B105,'26MY_ACCORD_DATA'!B:AS,10,FALSE)</f>
        <v>293</v>
      </c>
      <c r="G105" s="254">
        <f>VLOOKUP(B105,'26MY_ACCORD_DATA'!B:AS,7,FALSE)</f>
        <v>0.4</v>
      </c>
      <c r="H105" s="255">
        <f>VLOOKUP(B105,'26MY_ACCORD_DATA'!B:AS,11,FALSE)</f>
        <v>353.8</v>
      </c>
      <c r="I105" s="256">
        <f>VLOOKUP(B105,'26MY_ACCORD_DATA'!B:AS,12,FALSE)</f>
        <v>0</v>
      </c>
      <c r="J105" s="256">
        <f>VLOOKUP(B105,'26MY_ACCORD_DATA'!B:AS,13,FALSE)</f>
        <v>0</v>
      </c>
      <c r="K105" s="256" t="str">
        <f>VLOOKUP(B105,'26MY_ACCORD_DATA'!B:AS,14,FALSE)</f>
        <v>•</v>
      </c>
      <c r="L105" s="256">
        <f>VLOOKUP(B105,'26MY_ACCORD_DATA'!B:AS,15,FALSE)</f>
        <v>0</v>
      </c>
      <c r="M105" s="256" t="str">
        <f>VLOOKUP(B105,'26MY_ACCORD_DATA'!B:AS,16,FALSE)</f>
        <v>•</v>
      </c>
      <c r="N105" s="256" t="str">
        <f>VLOOKUP(B105,'26MY_ACCORD_DATA'!B:AS,17,FALSE)</f>
        <v>•</v>
      </c>
      <c r="O105" s="256">
        <f>VLOOKUP(B105,'26MY_ACCORD_DATA'!B:AS,18,FALSE)</f>
        <v>0</v>
      </c>
      <c r="P105" s="256">
        <f>VLOOKUP(B105,'26MY_ACCORD_DATA'!B:AS,19,FALSE)</f>
        <v>0</v>
      </c>
      <c r="Q105" s="269" t="str">
        <f>IF(VLOOKUP(B105,'26MY_ACCORD_DATA'!B:AS,20,FALSE)="","",VLOOKUP(B105,'26MY_ACCORD_DATA'!B:AS,20,FALSE))</f>
        <v/>
      </c>
    </row>
    <row r="106" spans="2:17" ht="15" x14ac:dyDescent="0.25">
      <c r="B106" s="164" t="s">
        <v>237</v>
      </c>
      <c r="C106" s="268" t="str">
        <f>VLOOKUP(B106,'26MY_ACCORD_DATA'!B:AS,3,FALSE)</f>
        <v>Meteoroid Gray Pearl (NH-904M)</v>
      </c>
      <c r="D106" s="252" t="str">
        <f t="shared" si="12"/>
        <v>08P20-30A-140</v>
      </c>
      <c r="E106" s="253">
        <f>VLOOKUP(B106,'26MY_ACCORD_DATA'!B:AS,9,FALSE)</f>
        <v>176</v>
      </c>
      <c r="F106" s="253">
        <f>VLOOKUP(B106,'26MY_ACCORD_DATA'!B:AS,10,FALSE)</f>
        <v>293</v>
      </c>
      <c r="G106" s="254">
        <f>VLOOKUP(B106,'26MY_ACCORD_DATA'!B:AS,7,FALSE)</f>
        <v>0.4</v>
      </c>
      <c r="H106" s="255">
        <f>VLOOKUP(B106,'26MY_ACCORD_DATA'!B:AS,11,FALSE)</f>
        <v>353.8</v>
      </c>
      <c r="I106" s="256">
        <f>VLOOKUP(B106,'26MY_ACCORD_DATA'!B:AS,12,FALSE)</f>
        <v>0</v>
      </c>
      <c r="J106" s="256">
        <f>VLOOKUP(B106,'26MY_ACCORD_DATA'!B:AS,13,FALSE)</f>
        <v>0</v>
      </c>
      <c r="K106" s="256" t="str">
        <f>VLOOKUP(B106,'26MY_ACCORD_DATA'!B:AS,14,FALSE)</f>
        <v>N/A</v>
      </c>
      <c r="L106" s="256">
        <f>VLOOKUP(B106,'26MY_ACCORD_DATA'!B:AS,15,FALSE)</f>
        <v>0</v>
      </c>
      <c r="M106" s="256" t="str">
        <f>VLOOKUP(B106,'26MY_ACCORD_DATA'!B:AS,16,FALSE)</f>
        <v>•</v>
      </c>
      <c r="N106" s="256" t="str">
        <f>VLOOKUP(B106,'26MY_ACCORD_DATA'!B:AS,17,FALSE)</f>
        <v>N/A</v>
      </c>
      <c r="O106" s="256">
        <f>VLOOKUP(B106,'26MY_ACCORD_DATA'!B:AS,18,FALSE)</f>
        <v>0</v>
      </c>
      <c r="P106" s="256">
        <f>VLOOKUP(B106,'26MY_ACCORD_DATA'!B:AS,19,FALSE)</f>
        <v>0</v>
      </c>
      <c r="Q106" s="270"/>
    </row>
    <row r="107" spans="2:17" ht="15" x14ac:dyDescent="0.25">
      <c r="B107" s="164" t="s">
        <v>240</v>
      </c>
      <c r="C107" s="268" t="str">
        <f>VLOOKUP(B107,'26MY_ACCORD_DATA'!B:AS,3,FALSE)</f>
        <v>Urban Grey Pearl (NH-912P)</v>
      </c>
      <c r="D107" s="252" t="str">
        <f t="shared" si="12"/>
        <v>08P20-30A-150</v>
      </c>
      <c r="E107" s="253">
        <f>VLOOKUP(B107,'26MY_ACCORD_DATA'!B:AS,9,FALSE)</f>
        <v>176</v>
      </c>
      <c r="F107" s="253">
        <f>VLOOKUP(B107,'26MY_ACCORD_DATA'!B:AS,10,FALSE)</f>
        <v>293</v>
      </c>
      <c r="G107" s="254">
        <f>VLOOKUP(B107,'26MY_ACCORD_DATA'!B:AS,7,FALSE)</f>
        <v>0.4</v>
      </c>
      <c r="H107" s="255">
        <f>VLOOKUP(B107,'26MY_ACCORD_DATA'!B:AS,11,FALSE)</f>
        <v>353.8</v>
      </c>
      <c r="I107" s="256">
        <f>VLOOKUP(B107,'26MY_ACCORD_DATA'!B:AS,12,FALSE)</f>
        <v>0</v>
      </c>
      <c r="J107" s="256">
        <f>VLOOKUP(B107,'26MY_ACCORD_DATA'!B:AS,13,FALSE)</f>
        <v>0</v>
      </c>
      <c r="K107" s="256" t="str">
        <f>VLOOKUP(B107,'26MY_ACCORD_DATA'!B:AS,14,FALSE)</f>
        <v>N/A</v>
      </c>
      <c r="L107" s="256">
        <f>VLOOKUP(B107,'26MY_ACCORD_DATA'!B:AS,15,FALSE)</f>
        <v>0</v>
      </c>
      <c r="M107" s="256" t="str">
        <f>VLOOKUP(B107,'26MY_ACCORD_DATA'!B:AS,16,FALSE)</f>
        <v>N/A</v>
      </c>
      <c r="N107" s="256" t="str">
        <f>VLOOKUP(B107,'26MY_ACCORD_DATA'!B:AS,17,FALSE)</f>
        <v>•</v>
      </c>
      <c r="O107" s="256">
        <f>VLOOKUP(B107,'26MY_ACCORD_DATA'!B:AS,18,FALSE)</f>
        <v>0</v>
      </c>
      <c r="P107" s="256">
        <f>VLOOKUP(B107,'26MY_ACCORD_DATA'!B:AS,19,FALSE)</f>
        <v>0</v>
      </c>
      <c r="Q107" s="270"/>
    </row>
    <row r="108" spans="2:17" ht="15" x14ac:dyDescent="0.25">
      <c r="B108" s="164" t="s">
        <v>243</v>
      </c>
      <c r="C108" s="268" t="str">
        <f>VLOOKUP(B108,'26MY_ACCORD_DATA'!B:AS,3,FALSE)</f>
        <v>Crystal Black Pearl (NH-731P)</v>
      </c>
      <c r="D108" s="252" t="str">
        <f t="shared" si="12"/>
        <v>08P20-30A-170</v>
      </c>
      <c r="E108" s="253">
        <f>VLOOKUP(B108,'26MY_ACCORD_DATA'!B:AS,9,FALSE)</f>
        <v>176</v>
      </c>
      <c r="F108" s="253">
        <f>VLOOKUP(B108,'26MY_ACCORD_DATA'!B:AS,10,FALSE)</f>
        <v>293</v>
      </c>
      <c r="G108" s="254">
        <f>VLOOKUP(B108,'26MY_ACCORD_DATA'!B:AS,7,FALSE)</f>
        <v>0.4</v>
      </c>
      <c r="H108" s="255">
        <f>VLOOKUP(B108,'26MY_ACCORD_DATA'!B:AS,11,FALSE)</f>
        <v>353.8</v>
      </c>
      <c r="I108" s="256">
        <f>VLOOKUP(B108,'26MY_ACCORD_DATA'!B:AS,12,FALSE)</f>
        <v>0</v>
      </c>
      <c r="J108" s="256">
        <f>VLOOKUP(B108,'26MY_ACCORD_DATA'!B:AS,13,FALSE)</f>
        <v>0</v>
      </c>
      <c r="K108" s="256" t="str">
        <f>VLOOKUP(B108,'26MY_ACCORD_DATA'!B:AS,14,FALSE)</f>
        <v>•</v>
      </c>
      <c r="L108" s="256">
        <f>VLOOKUP(B108,'26MY_ACCORD_DATA'!B:AS,15,FALSE)</f>
        <v>0</v>
      </c>
      <c r="M108" s="256" t="str">
        <f>VLOOKUP(B108,'26MY_ACCORD_DATA'!B:AS,16,FALSE)</f>
        <v>•</v>
      </c>
      <c r="N108" s="256" t="str">
        <f>VLOOKUP(B108,'26MY_ACCORD_DATA'!B:AS,17,FALSE)</f>
        <v>•</v>
      </c>
      <c r="O108" s="256">
        <f>VLOOKUP(B108,'26MY_ACCORD_DATA'!B:AS,18,FALSE)</f>
        <v>0</v>
      </c>
      <c r="P108" s="256">
        <f>VLOOKUP(B108,'26MY_ACCORD_DATA'!B:AS,19,FALSE)</f>
        <v>0</v>
      </c>
      <c r="Q108" s="270"/>
    </row>
    <row r="109" spans="2:17" ht="15" x14ac:dyDescent="0.25">
      <c r="B109" s="164" t="s">
        <v>246</v>
      </c>
      <c r="C109" s="268" t="str">
        <f>VLOOKUP(B109,'26MY_ACCORD_DATA'!B:AS,3,FALSE)</f>
        <v>Radiant Red Metallic (R-569M)</v>
      </c>
      <c r="D109" s="252" t="str">
        <f t="shared" si="12"/>
        <v>08P20-30A-1A0</v>
      </c>
      <c r="E109" s="253">
        <f>VLOOKUP(B109,'26MY_ACCORD_DATA'!B:AS,9,FALSE)</f>
        <v>176</v>
      </c>
      <c r="F109" s="253">
        <f>VLOOKUP(B109,'26MY_ACCORD_DATA'!B:AS,10,FALSE)</f>
        <v>293</v>
      </c>
      <c r="G109" s="254">
        <f>VLOOKUP(B109,'26MY_ACCORD_DATA'!B:AS,7,FALSE)</f>
        <v>0.4</v>
      </c>
      <c r="H109" s="255">
        <f>VLOOKUP(B109,'26MY_ACCORD_DATA'!B:AS,11,FALSE)</f>
        <v>353.8</v>
      </c>
      <c r="I109" s="256">
        <f>VLOOKUP(B109,'26MY_ACCORD_DATA'!B:AS,12,FALSE)</f>
        <v>0</v>
      </c>
      <c r="J109" s="256">
        <f>VLOOKUP(B109,'26MY_ACCORD_DATA'!B:AS,13,FALSE)</f>
        <v>0</v>
      </c>
      <c r="K109" s="256" t="str">
        <f>VLOOKUP(B109,'26MY_ACCORD_DATA'!B:AS,14,FALSE)</f>
        <v>N/A</v>
      </c>
      <c r="L109" s="256">
        <f>VLOOKUP(B109,'26MY_ACCORD_DATA'!B:AS,15,FALSE)</f>
        <v>0</v>
      </c>
      <c r="M109" s="256" t="str">
        <f>VLOOKUP(B109,'26MY_ACCORD_DATA'!B:AS,16,FALSE)</f>
        <v>•</v>
      </c>
      <c r="N109" s="256" t="str">
        <f>VLOOKUP(B109,'26MY_ACCORD_DATA'!B:AS,17,FALSE)</f>
        <v>•</v>
      </c>
      <c r="O109" s="256">
        <f>VLOOKUP(B109,'26MY_ACCORD_DATA'!B:AS,18,FALSE)</f>
        <v>0</v>
      </c>
      <c r="P109" s="256">
        <f>VLOOKUP(B109,'26MY_ACCORD_DATA'!B:AS,19,FALSE)</f>
        <v>0</v>
      </c>
      <c r="Q109" s="270"/>
    </row>
    <row r="110" spans="2:17" ht="15" x14ac:dyDescent="0.25">
      <c r="B110" s="164" t="s">
        <v>249</v>
      </c>
      <c r="C110" s="268" t="str">
        <f>VLOOKUP(B110,'26MY_ACCORD_DATA'!B:AS,3,FALSE)</f>
        <v>Canyon River Blue Metallic (B-640M)</v>
      </c>
      <c r="D110" s="252" t="str">
        <f t="shared" si="12"/>
        <v>08P20-30A-1D0</v>
      </c>
      <c r="E110" s="253">
        <f>VLOOKUP(B110,'26MY_ACCORD_DATA'!B:AS,9,FALSE)</f>
        <v>176</v>
      </c>
      <c r="F110" s="253">
        <f>VLOOKUP(B110,'26MY_ACCORD_DATA'!B:AS,10,FALSE)</f>
        <v>293</v>
      </c>
      <c r="G110" s="254">
        <f>VLOOKUP(B110,'26MY_ACCORD_DATA'!B:AS,7,FALSE)</f>
        <v>0.4</v>
      </c>
      <c r="H110" s="255">
        <f>VLOOKUP(B110,'26MY_ACCORD_DATA'!B:AS,11,FALSE)</f>
        <v>353.8</v>
      </c>
      <c r="I110" s="256">
        <f>VLOOKUP(B110,'26MY_ACCORD_DATA'!B:AS,12,FALSE)</f>
        <v>0</v>
      </c>
      <c r="J110" s="256">
        <f>VLOOKUP(B110,'26MY_ACCORD_DATA'!B:AS,13,FALSE)</f>
        <v>0</v>
      </c>
      <c r="K110" s="256" t="str">
        <f>VLOOKUP(B110,'26MY_ACCORD_DATA'!B:AS,14,FALSE)</f>
        <v>N/A</v>
      </c>
      <c r="L110" s="256">
        <f>VLOOKUP(B110,'26MY_ACCORD_DATA'!B:AS,15,FALSE)</f>
        <v>0</v>
      </c>
      <c r="M110" s="256" t="str">
        <f>VLOOKUP(B110,'26MY_ACCORD_DATA'!B:AS,16,FALSE)</f>
        <v>N/A</v>
      </c>
      <c r="N110" s="256" t="str">
        <f>VLOOKUP(B110,'26MY_ACCORD_DATA'!B:AS,17,FALSE)</f>
        <v>•</v>
      </c>
      <c r="O110" s="256">
        <f>VLOOKUP(B110,'26MY_ACCORD_DATA'!B:AS,18,FALSE)</f>
        <v>0</v>
      </c>
      <c r="P110" s="256">
        <f>VLOOKUP(B110,'26MY_ACCORD_DATA'!B:AS,19,FALSE)</f>
        <v>0</v>
      </c>
      <c r="Q110" s="270"/>
    </row>
    <row r="111" spans="2:17" ht="15" x14ac:dyDescent="0.25">
      <c r="B111" s="164" t="s">
        <v>252</v>
      </c>
      <c r="C111" s="268" t="str">
        <f>VLOOKUP(B111,'26MY_ACCORD_DATA'!B:AS,3,FALSE)</f>
        <v>Still Night Pearl (B-575P)</v>
      </c>
      <c r="D111" s="252" t="str">
        <f t="shared" si="12"/>
        <v>08P20-30A-1C0</v>
      </c>
      <c r="E111" s="253">
        <f>VLOOKUP(B111,'26MY_ACCORD_DATA'!B:AS,9,FALSE)</f>
        <v>176</v>
      </c>
      <c r="F111" s="253">
        <f>VLOOKUP(B111,'26MY_ACCORD_DATA'!B:AS,10,FALSE)</f>
        <v>293</v>
      </c>
      <c r="G111" s="254">
        <f>VLOOKUP(B111,'26MY_ACCORD_DATA'!B:AS,7,FALSE)</f>
        <v>0.4</v>
      </c>
      <c r="H111" s="255">
        <f>VLOOKUP(B111,'26MY_ACCORD_DATA'!B:AS,11,FALSE)</f>
        <v>353.8</v>
      </c>
      <c r="I111" s="256">
        <f>VLOOKUP(B111,'26MY_ACCORD_DATA'!B:AS,12,FALSE)</f>
        <v>0</v>
      </c>
      <c r="J111" s="256">
        <f>VLOOKUP(B111,'26MY_ACCORD_DATA'!B:AS,13,FALSE)</f>
        <v>0</v>
      </c>
      <c r="K111" s="256" t="str">
        <f>VLOOKUP(B111,'26MY_ACCORD_DATA'!B:AS,14,FALSE)</f>
        <v>N/A</v>
      </c>
      <c r="L111" s="256">
        <f>VLOOKUP(B111,'26MY_ACCORD_DATA'!B:AS,15,FALSE)</f>
        <v>0</v>
      </c>
      <c r="M111" s="256" t="str">
        <f>VLOOKUP(B111,'26MY_ACCORD_DATA'!B:AS,16,FALSE)</f>
        <v>•</v>
      </c>
      <c r="N111" s="256" t="str">
        <f>VLOOKUP(B111,'26MY_ACCORD_DATA'!B:AS,17,FALSE)</f>
        <v>N/A</v>
      </c>
      <c r="O111" s="256">
        <f>VLOOKUP(B111,'26MY_ACCORD_DATA'!B:AS,18,FALSE)</f>
        <v>0</v>
      </c>
      <c r="P111" s="256">
        <f>VLOOKUP(B111,'26MY_ACCORD_DATA'!B:AS,19,FALSE)</f>
        <v>0</v>
      </c>
      <c r="Q111" s="270"/>
    </row>
    <row r="112" spans="2:17" ht="15" x14ac:dyDescent="0.25">
      <c r="B112" s="164" t="s">
        <v>255</v>
      </c>
      <c r="C112" s="268" t="str">
        <f>VLOOKUP(B112,'26MY_ACCORD_DATA'!B:AS,3,FALSE)</f>
        <v>Solar Reflection Silver (NH-932M)</v>
      </c>
      <c r="D112" s="252" t="str">
        <f t="shared" si="12"/>
        <v>08P20-30A-1H0</v>
      </c>
      <c r="E112" s="253">
        <f>VLOOKUP(B112,'26MY_ACCORD_DATA'!B:AS,9,FALSE)</f>
        <v>176</v>
      </c>
      <c r="F112" s="253">
        <f>VLOOKUP(B112,'26MY_ACCORD_DATA'!B:AS,10,FALSE)</f>
        <v>293</v>
      </c>
      <c r="G112" s="254">
        <f>VLOOKUP(B112,'26MY_ACCORD_DATA'!B:AS,7,FALSE)</f>
        <v>0.4</v>
      </c>
      <c r="H112" s="255">
        <f>VLOOKUP(B112,'26MY_ACCORD_DATA'!B:AS,11,FALSE)</f>
        <v>353.8</v>
      </c>
      <c r="I112" s="256">
        <f>VLOOKUP(B112,'26MY_ACCORD_DATA'!B:AS,12,FALSE)</f>
        <v>0</v>
      </c>
      <c r="J112" s="256">
        <f>VLOOKUP(B112,'26MY_ACCORD_DATA'!B:AS,13,FALSE)</f>
        <v>0</v>
      </c>
      <c r="K112" s="256" t="str">
        <f>VLOOKUP(B112,'26MY_ACCORD_DATA'!B:AS,14,FALSE)</f>
        <v>•</v>
      </c>
      <c r="L112" s="256">
        <f>VLOOKUP(B112,'26MY_ACCORD_DATA'!B:AS,15,FALSE)</f>
        <v>0</v>
      </c>
      <c r="M112" s="256" t="str">
        <f>VLOOKUP(B112,'26MY_ACCORD_DATA'!B:AS,16,FALSE)</f>
        <v>•</v>
      </c>
      <c r="N112" s="256" t="str">
        <f>VLOOKUP(B112,'26MY_ACCORD_DATA'!B:AS,17,FALSE)</f>
        <v>•</v>
      </c>
      <c r="O112" s="256">
        <f>VLOOKUP(B112,'26MY_ACCORD_DATA'!B:AS,18,FALSE)</f>
        <v>0</v>
      </c>
      <c r="P112" s="256">
        <f>VLOOKUP(B112,'26MY_ACCORD_DATA'!B:AS,19,FALSE)</f>
        <v>0</v>
      </c>
      <c r="Q112" s="271"/>
    </row>
    <row r="113" spans="2:17" s="246" customFormat="1" ht="15" customHeight="1" x14ac:dyDescent="0.25">
      <c r="B113" s="247"/>
      <c r="C113" s="272"/>
      <c r="D113" s="272"/>
      <c r="E113" s="273"/>
      <c r="F113" s="273"/>
      <c r="G113" s="274"/>
      <c r="H113" s="273"/>
      <c r="I113" s="273"/>
      <c r="J113" s="273"/>
      <c r="K113" s="273"/>
      <c r="L113" s="273"/>
      <c r="M113" s="273"/>
      <c r="N113" s="273"/>
      <c r="O113" s="273"/>
      <c r="P113" s="273"/>
      <c r="Q113" s="273"/>
    </row>
    <row r="114" spans="2:17" s="248" customFormat="1" ht="18.75" x14ac:dyDescent="0.3">
      <c r="B114" s="264"/>
      <c r="C114" s="190" t="s">
        <v>448</v>
      </c>
      <c r="D114" s="190"/>
      <c r="E114" s="275"/>
      <c r="F114" s="275"/>
      <c r="G114" s="275"/>
      <c r="H114" s="275"/>
      <c r="I114" s="275"/>
      <c r="J114" s="275"/>
      <c r="K114" s="275"/>
      <c r="L114" s="275"/>
      <c r="M114" s="275"/>
      <c r="N114" s="275"/>
      <c r="O114" s="275"/>
      <c r="P114" s="275"/>
      <c r="Q114" s="275"/>
    </row>
    <row r="115" spans="2:17" s="205" customFormat="1" ht="15" customHeight="1" x14ac:dyDescent="0.25">
      <c r="B115" s="250"/>
      <c r="C115" s="194" t="s">
        <v>441</v>
      </c>
      <c r="D115" s="194" t="s">
        <v>25</v>
      </c>
      <c r="E115" s="194" t="s">
        <v>32</v>
      </c>
      <c r="F115" s="194" t="s">
        <v>442</v>
      </c>
      <c r="G115" s="194" t="s">
        <v>30</v>
      </c>
      <c r="H115" s="195" t="s">
        <v>443</v>
      </c>
      <c r="I115" s="196"/>
      <c r="J115" s="194" t="s">
        <v>444</v>
      </c>
      <c r="K115" s="194"/>
      <c r="L115" s="194"/>
      <c r="M115" s="194"/>
      <c r="N115" s="194"/>
      <c r="O115" s="194"/>
      <c r="P115" s="194"/>
      <c r="Q115" s="194" t="s">
        <v>445</v>
      </c>
    </row>
    <row r="116" spans="2:17" s="205" customFormat="1" ht="30" x14ac:dyDescent="0.25">
      <c r="B116" s="250"/>
      <c r="C116" s="194"/>
      <c r="D116" s="194"/>
      <c r="E116" s="194"/>
      <c r="F116" s="194"/>
      <c r="G116" s="194"/>
      <c r="H116" s="195"/>
      <c r="I116" s="196">
        <f>'26MY_ACCORD_DATA'!$M$7</f>
        <v>0</v>
      </c>
      <c r="J116" s="196">
        <f>'26MY_ACCORD_DATA'!$M$7</f>
        <v>0</v>
      </c>
      <c r="K116" s="196" t="str">
        <f>'26MY_ACCORD_DATA'!$O$7</f>
        <v>SE</v>
      </c>
      <c r="L116" s="196">
        <f>'26MY_ACCORD_DATA'!$P$7</f>
        <v>0</v>
      </c>
      <c r="M116" s="196" t="str">
        <f>'26MY_ACCORD_DATA'!$Q$7</f>
        <v>Sport -L Hybrid</v>
      </c>
      <c r="N116" s="196" t="str">
        <f>'26MY_ACCORD_DATA'!$R$7</f>
        <v>Touring Hybrid</v>
      </c>
      <c r="O116" s="196">
        <f>'26MY_ACCORD_DATA'!$T$7</f>
        <v>0</v>
      </c>
      <c r="P116" s="196">
        <f>'26MY_ACCORD_DATA'!$T$7</f>
        <v>0</v>
      </c>
      <c r="Q116" s="194"/>
    </row>
    <row r="117" spans="2:17" s="246" customFormat="1" ht="15" customHeight="1" x14ac:dyDescent="0.25">
      <c r="B117" s="247" t="s">
        <v>290</v>
      </c>
      <c r="C117" s="251" t="str">
        <f>VLOOKUP(B117,'26MY_ACCORD_DATA'!B:AS,3,FALSE)</f>
        <v>All Season Floor Mats</v>
      </c>
      <c r="D117" s="252" t="str">
        <f t="shared" ref="D117:D123" si="13">B117</f>
        <v>08P17-30A-110</v>
      </c>
      <c r="E117" s="253">
        <f>VLOOKUP(B117,'26MY_ACCORD_DATA'!B:AS,9,FALSE)</f>
        <v>175</v>
      </c>
      <c r="F117" s="253">
        <f>VLOOKUP(B117,'26MY_ACCORD_DATA'!B:AS,10,FALSE)</f>
        <v>292</v>
      </c>
      <c r="G117" s="254">
        <f>VLOOKUP(B117,'26MY_ACCORD_DATA'!B:AS,7,FALSE)</f>
        <v>0.1</v>
      </c>
      <c r="H117" s="255">
        <f>VLOOKUP(B117,'26MY_ACCORD_DATA'!B:AS,11,FALSE)</f>
        <v>307.2</v>
      </c>
      <c r="I117" s="256">
        <f>VLOOKUP(B117,'26MY_ACCORD_DATA'!B:AS,12,FALSE)</f>
        <v>0</v>
      </c>
      <c r="J117" s="256">
        <f>VLOOKUP(B117,'26MY_ACCORD_DATA'!B:AS,13,FALSE)</f>
        <v>0</v>
      </c>
      <c r="K117" s="256" t="str">
        <f>VLOOKUP(B117,'26MY_ACCORD_DATA'!B:AS,14,FALSE)</f>
        <v>•</v>
      </c>
      <c r="L117" s="256">
        <f>VLOOKUP(B117,'26MY_ACCORD_DATA'!B:AS,15,FALSE)</f>
        <v>0</v>
      </c>
      <c r="M117" s="256" t="str">
        <f>VLOOKUP(B117,'26MY_ACCORD_DATA'!B:AS,16,FALSE)</f>
        <v>•</v>
      </c>
      <c r="N117" s="256" t="str">
        <f>VLOOKUP(B117,'26MY_ACCORD_DATA'!B:AS,17,FALSE)</f>
        <v>•</v>
      </c>
      <c r="O117" s="256">
        <f>VLOOKUP(B117,'26MY_ACCORD_DATA'!B:AS,18,FALSE)</f>
        <v>0</v>
      </c>
      <c r="P117" s="256">
        <f>VLOOKUP(B117,'26MY_ACCORD_DATA'!B:AS,19,FALSE)</f>
        <v>0</v>
      </c>
      <c r="Q117" s="276" t="str">
        <f>IF(VLOOKUP(B117,'26MY_ACCORD_DATA'!B:AS,20,FALSE)="","",VLOOKUP(B117,'26MY_ACCORD_DATA'!B:AS,20,FALSE))</f>
        <v/>
      </c>
    </row>
    <row r="118" spans="2:17" s="246" customFormat="1" ht="15" customHeight="1" x14ac:dyDescent="0.25">
      <c r="B118" s="247" t="s">
        <v>296</v>
      </c>
      <c r="C118" s="251" t="str">
        <f>VLOOKUP(B118,'26MY_ACCORD_DATA'!B:AS,3,FALSE)</f>
        <v>Trunk Tray</v>
      </c>
      <c r="D118" s="252" t="str">
        <f t="shared" si="13"/>
        <v>08U45-30A-100</v>
      </c>
      <c r="E118" s="253">
        <f>VLOOKUP(B118,'26MY_ACCORD_DATA'!B:AS,9,FALSE)</f>
        <v>129</v>
      </c>
      <c r="F118" s="253">
        <f>VLOOKUP(B118,'26MY_ACCORD_DATA'!B:AS,10,FALSE)</f>
        <v>215</v>
      </c>
      <c r="G118" s="254">
        <f>VLOOKUP(B118,'26MY_ACCORD_DATA'!B:AS,7,FALSE)</f>
        <v>0.1</v>
      </c>
      <c r="H118" s="255">
        <f>VLOOKUP(B118,'26MY_ACCORD_DATA'!B:AS,11,FALSE)</f>
        <v>230.2</v>
      </c>
      <c r="I118" s="256">
        <f>VLOOKUP(B118,'26MY_ACCORD_DATA'!B:AS,12,FALSE)</f>
        <v>0</v>
      </c>
      <c r="J118" s="256">
        <f>VLOOKUP(B118,'26MY_ACCORD_DATA'!B:AS,13,FALSE)</f>
        <v>0</v>
      </c>
      <c r="K118" s="256" t="str">
        <f>VLOOKUP(B118,'26MY_ACCORD_DATA'!B:AS,14,FALSE)</f>
        <v>•</v>
      </c>
      <c r="L118" s="256">
        <f>VLOOKUP(B118,'26MY_ACCORD_DATA'!B:AS,15,FALSE)</f>
        <v>0</v>
      </c>
      <c r="M118" s="256" t="str">
        <f>VLOOKUP(B118,'26MY_ACCORD_DATA'!B:AS,16,FALSE)</f>
        <v>•</v>
      </c>
      <c r="N118" s="256" t="str">
        <f>VLOOKUP(B118,'26MY_ACCORD_DATA'!B:AS,17,FALSE)</f>
        <v>•</v>
      </c>
      <c r="O118" s="256">
        <f>VLOOKUP(B118,'26MY_ACCORD_DATA'!B:AS,18,FALSE)</f>
        <v>0</v>
      </c>
      <c r="P118" s="256">
        <f>VLOOKUP(B118,'26MY_ACCORD_DATA'!B:AS,19,FALSE)</f>
        <v>0</v>
      </c>
      <c r="Q118" s="276" t="str">
        <f>IF(VLOOKUP(B118,'26MY_ACCORD_DATA'!B:AS,20,FALSE)="","",VLOOKUP(B118,'26MY_ACCORD_DATA'!B:AS,20,FALSE))</f>
        <v/>
      </c>
    </row>
    <row r="119" spans="2:17" s="246" customFormat="1" ht="15" customHeight="1" x14ac:dyDescent="0.25">
      <c r="B119" s="247" t="s">
        <v>301</v>
      </c>
      <c r="C119" s="251" t="str">
        <f>VLOOKUP(B119,'26MY_ACCORD_DATA'!B:AS,3,FALSE)</f>
        <v>Cargo Hook</v>
      </c>
      <c r="D119" s="252" t="str">
        <f t="shared" si="13"/>
        <v>08L96-TA0-301A</v>
      </c>
      <c r="E119" s="253">
        <f>VLOOKUP(B119,'26MY_ACCORD_DATA'!B:AS,9,FALSE)</f>
        <v>17</v>
      </c>
      <c r="F119" s="253">
        <f>VLOOKUP(B119,'26MY_ACCORD_DATA'!B:AS,10,FALSE)</f>
        <v>28</v>
      </c>
      <c r="G119" s="254">
        <f>VLOOKUP(B119,'26MY_ACCORD_DATA'!B:AS,7,FALSE)</f>
        <v>0.2</v>
      </c>
      <c r="H119" s="255">
        <f>VLOOKUP(B119,'26MY_ACCORD_DATA'!B:AS,11,FALSE)</f>
        <v>58.400000000000006</v>
      </c>
      <c r="I119" s="256">
        <f>VLOOKUP(B119,'26MY_ACCORD_DATA'!B:AS,12,FALSE)</f>
        <v>0</v>
      </c>
      <c r="J119" s="256">
        <f>VLOOKUP(B119,'26MY_ACCORD_DATA'!B:AS,13,FALSE)</f>
        <v>0</v>
      </c>
      <c r="K119" s="256" t="str">
        <f>VLOOKUP(B119,'26MY_ACCORD_DATA'!B:AS,14,FALSE)</f>
        <v>•</v>
      </c>
      <c r="L119" s="256">
        <f>VLOOKUP(B119,'26MY_ACCORD_DATA'!B:AS,15,FALSE)</f>
        <v>0</v>
      </c>
      <c r="M119" s="256" t="str">
        <f>VLOOKUP(B119,'26MY_ACCORD_DATA'!B:AS,16,FALSE)</f>
        <v>•</v>
      </c>
      <c r="N119" s="256" t="str">
        <f>VLOOKUP(B119,'26MY_ACCORD_DATA'!B:AS,17,FALSE)</f>
        <v>•</v>
      </c>
      <c r="O119" s="256">
        <f>VLOOKUP(B119,'26MY_ACCORD_DATA'!B:AS,18,FALSE)</f>
        <v>0</v>
      </c>
      <c r="P119" s="256">
        <f>VLOOKUP(B119,'26MY_ACCORD_DATA'!B:AS,19,FALSE)</f>
        <v>0</v>
      </c>
      <c r="Q119" s="276" t="str">
        <f>IF(VLOOKUP(B119,'26MY_ACCORD_DATA'!B:AS,20,FALSE)="","",VLOOKUP(B119,'26MY_ACCORD_DATA'!B:AS,20,FALSE))</f>
        <v/>
      </c>
    </row>
    <row r="120" spans="2:17" s="246" customFormat="1" ht="15" customHeight="1" x14ac:dyDescent="0.25">
      <c r="B120" s="247" t="s">
        <v>306</v>
      </c>
      <c r="C120" s="251" t="str">
        <f>VLOOKUP(B120,'26MY_ACCORD_DATA'!B:AS,3,FALSE)</f>
        <v>Cargo Net</v>
      </c>
      <c r="D120" s="252" t="str">
        <f t="shared" si="13"/>
        <v>08L96-TVA-300</v>
      </c>
      <c r="E120" s="253">
        <f>VLOOKUP(B120,'26MY_ACCORD_DATA'!B:AS,9,FALSE)</f>
        <v>26.99</v>
      </c>
      <c r="F120" s="253">
        <f>VLOOKUP(B120,'26MY_ACCORD_DATA'!B:AS,10,FALSE)</f>
        <v>58</v>
      </c>
      <c r="G120" s="254">
        <f>VLOOKUP(B120,'26MY_ACCORD_DATA'!B:AS,7,FALSE)</f>
        <v>0.4</v>
      </c>
      <c r="H120" s="255">
        <f>VLOOKUP(B120,'26MY_ACCORD_DATA'!B:AS,11,FALSE)</f>
        <v>118.80000000000001</v>
      </c>
      <c r="I120" s="256">
        <f>VLOOKUP(B120,'26MY_ACCORD_DATA'!B:AS,12,FALSE)</f>
        <v>0</v>
      </c>
      <c r="J120" s="256">
        <f>VLOOKUP(B120,'26MY_ACCORD_DATA'!B:AS,13,FALSE)</f>
        <v>0</v>
      </c>
      <c r="K120" s="256" t="str">
        <f>VLOOKUP(B120,'26MY_ACCORD_DATA'!B:AS,14,FALSE)</f>
        <v>•</v>
      </c>
      <c r="L120" s="256">
        <f>VLOOKUP(B120,'26MY_ACCORD_DATA'!B:AS,15,FALSE)</f>
        <v>0</v>
      </c>
      <c r="M120" s="256" t="str">
        <f>VLOOKUP(B120,'26MY_ACCORD_DATA'!B:AS,16,FALSE)</f>
        <v>•</v>
      </c>
      <c r="N120" s="256" t="str">
        <f>VLOOKUP(B120,'26MY_ACCORD_DATA'!B:AS,17,FALSE)</f>
        <v>•</v>
      </c>
      <c r="O120" s="256">
        <f>VLOOKUP(B120,'26MY_ACCORD_DATA'!B:AS,18,FALSE)</f>
        <v>0</v>
      </c>
      <c r="P120" s="256">
        <f>VLOOKUP(B120,'26MY_ACCORD_DATA'!B:AS,19,FALSE)</f>
        <v>0</v>
      </c>
      <c r="Q120" s="276" t="str">
        <f>IF(VLOOKUP(B120,'26MY_ACCORD_DATA'!B:AS,20,FALSE)="","",VLOOKUP(B120,'26MY_ACCORD_DATA'!B:AS,20,FALSE))</f>
        <v/>
      </c>
    </row>
    <row r="121" spans="2:17" s="246" customFormat="1" ht="15" customHeight="1" x14ac:dyDescent="0.25">
      <c r="B121" s="247" t="s">
        <v>311</v>
      </c>
      <c r="C121" s="251" t="str">
        <f>VLOOKUP(B121,'26MY_ACCORD_DATA'!B:AS,3,FALSE)</f>
        <v>Door Sill Protection Film</v>
      </c>
      <c r="D121" s="252" t="str">
        <f t="shared" si="13"/>
        <v>08P04-30A-100</v>
      </c>
      <c r="E121" s="253">
        <f>VLOOKUP(B121,'26MY_ACCORD_DATA'!B:AS,9,FALSE)</f>
        <v>106</v>
      </c>
      <c r="F121" s="253">
        <f>VLOOKUP(B121,'26MY_ACCORD_DATA'!B:AS,10,FALSE)</f>
        <v>177</v>
      </c>
      <c r="G121" s="254">
        <f>VLOOKUP(B121,'26MY_ACCORD_DATA'!B:AS,7,FALSE)</f>
        <v>0.4</v>
      </c>
      <c r="H121" s="255">
        <f>VLOOKUP(B121,'26MY_ACCORD_DATA'!B:AS,11,FALSE)</f>
        <v>237.8</v>
      </c>
      <c r="I121" s="256">
        <f>VLOOKUP(B121,'26MY_ACCORD_DATA'!B:AS,12,FALSE)</f>
        <v>0</v>
      </c>
      <c r="J121" s="256">
        <f>VLOOKUP(B121,'26MY_ACCORD_DATA'!B:AS,13,FALSE)</f>
        <v>0</v>
      </c>
      <c r="K121" s="256" t="str">
        <f>VLOOKUP(B121,'26MY_ACCORD_DATA'!B:AS,14,FALSE)</f>
        <v>•</v>
      </c>
      <c r="L121" s="256">
        <f>VLOOKUP(B121,'26MY_ACCORD_DATA'!B:AS,15,FALSE)</f>
        <v>0</v>
      </c>
      <c r="M121" s="256" t="str">
        <f>VLOOKUP(B121,'26MY_ACCORD_DATA'!B:AS,16,FALSE)</f>
        <v>•</v>
      </c>
      <c r="N121" s="256" t="str">
        <f>VLOOKUP(B121,'26MY_ACCORD_DATA'!B:AS,17,FALSE)</f>
        <v>•</v>
      </c>
      <c r="O121" s="256">
        <f>VLOOKUP(B121,'26MY_ACCORD_DATA'!B:AS,18,FALSE)</f>
        <v>0</v>
      </c>
      <c r="P121" s="256">
        <f>VLOOKUP(B121,'26MY_ACCORD_DATA'!B:AS,19,FALSE)</f>
        <v>0</v>
      </c>
      <c r="Q121" s="276" t="str">
        <f>IF(VLOOKUP(B121,'26MY_ACCORD_DATA'!B:AS,20,FALSE)="","",VLOOKUP(B121,'26MY_ACCORD_DATA'!B:AS,20,FALSE))</f>
        <v/>
      </c>
    </row>
    <row r="122" spans="2:17" s="246" customFormat="1" ht="15" customHeight="1" x14ac:dyDescent="0.25">
      <c r="B122" s="247" t="s">
        <v>316</v>
      </c>
      <c r="C122" s="251" t="str">
        <f>VLOOKUP(B122,'26MY_ACCORD_DATA'!B:AS,3,FALSE)</f>
        <v>Rear Window Shade</v>
      </c>
      <c r="D122" s="252" t="str">
        <f t="shared" si="13"/>
        <v>08R13-30A-100</v>
      </c>
      <c r="E122" s="253">
        <f>VLOOKUP(B122,'26MY_ACCORD_DATA'!B:AS,9,FALSE)</f>
        <v>180</v>
      </c>
      <c r="F122" s="253">
        <f>VLOOKUP(B122,'26MY_ACCORD_DATA'!B:AS,10,FALSE)</f>
        <v>300</v>
      </c>
      <c r="G122" s="254">
        <f>VLOOKUP(B122,'26MY_ACCORD_DATA'!B:AS,7,FALSE)</f>
        <v>0.5</v>
      </c>
      <c r="H122" s="255">
        <f>VLOOKUP(B122,'26MY_ACCORD_DATA'!B:AS,11,FALSE)</f>
        <v>376</v>
      </c>
      <c r="I122" s="256">
        <f>VLOOKUP(B122,'26MY_ACCORD_DATA'!B:AS,12,FALSE)</f>
        <v>0</v>
      </c>
      <c r="J122" s="256">
        <f>VLOOKUP(B122,'26MY_ACCORD_DATA'!B:AS,13,FALSE)</f>
        <v>0</v>
      </c>
      <c r="K122" s="256" t="str">
        <f>VLOOKUP(B122,'26MY_ACCORD_DATA'!B:AS,14,FALSE)</f>
        <v>•</v>
      </c>
      <c r="L122" s="256">
        <f>VLOOKUP(B122,'26MY_ACCORD_DATA'!B:AS,15,FALSE)</f>
        <v>0</v>
      </c>
      <c r="M122" s="256" t="str">
        <f>VLOOKUP(B122,'26MY_ACCORD_DATA'!B:AS,16,FALSE)</f>
        <v>•</v>
      </c>
      <c r="N122" s="256" t="str">
        <f>VLOOKUP(B122,'26MY_ACCORD_DATA'!B:AS,17,FALSE)</f>
        <v>•</v>
      </c>
      <c r="O122" s="256">
        <f>VLOOKUP(B122,'26MY_ACCORD_DATA'!B:AS,18,FALSE)</f>
        <v>0</v>
      </c>
      <c r="P122" s="256">
        <f>VLOOKUP(B122,'26MY_ACCORD_DATA'!B:AS,19,FALSE)</f>
        <v>0</v>
      </c>
      <c r="Q122" s="276" t="str">
        <f>IF(VLOOKUP(B122,'26MY_ACCORD_DATA'!B:AS,20,FALSE)="","",VLOOKUP(B122,'26MY_ACCORD_DATA'!B:AS,20,FALSE))</f>
        <v/>
      </c>
    </row>
    <row r="123" spans="2:17" s="246" customFormat="1" ht="15" customHeight="1" x14ac:dyDescent="0.25">
      <c r="B123" s="247" t="s">
        <v>285</v>
      </c>
      <c r="C123" s="251" t="str">
        <f>VLOOKUP(B123,'26MY_ACCORD_DATA'!B:AS,3,FALSE)</f>
        <v>Ashtray</v>
      </c>
      <c r="D123" s="252" t="str">
        <f t="shared" si="13"/>
        <v>08U25-STK-413</v>
      </c>
      <c r="E123" s="253">
        <f>VLOOKUP(B123,'26MY_ACCORD_DATA'!B:AS,9,FALSE)</f>
        <v>41</v>
      </c>
      <c r="F123" s="253">
        <f>VLOOKUP(B123,'26MY_ACCORD_DATA'!B:AS,10,FALSE)</f>
        <v>68</v>
      </c>
      <c r="G123" s="254">
        <f>VLOOKUP(B123,'26MY_ACCORD_DATA'!B:AS,7,FALSE)</f>
        <v>0</v>
      </c>
      <c r="H123" s="255">
        <f>VLOOKUP(B123,'26MY_ACCORD_DATA'!B:AS,11,FALSE)</f>
        <v>68</v>
      </c>
      <c r="I123" s="256">
        <f>VLOOKUP(B123,'26MY_ACCORD_DATA'!B:AS,12,FALSE)</f>
        <v>0</v>
      </c>
      <c r="J123" s="256">
        <f>VLOOKUP(B123,'26MY_ACCORD_DATA'!B:AS,13,FALSE)</f>
        <v>0</v>
      </c>
      <c r="K123" s="256" t="str">
        <f>VLOOKUP(B123,'26MY_ACCORD_DATA'!B:AS,14,FALSE)</f>
        <v>•</v>
      </c>
      <c r="L123" s="256">
        <f>VLOOKUP(B123,'26MY_ACCORD_DATA'!B:AS,15,FALSE)</f>
        <v>0</v>
      </c>
      <c r="M123" s="256" t="str">
        <f>VLOOKUP(B123,'26MY_ACCORD_DATA'!B:AS,16,FALSE)</f>
        <v>•</v>
      </c>
      <c r="N123" s="256" t="str">
        <f>VLOOKUP(B123,'26MY_ACCORD_DATA'!B:AS,17,FALSE)</f>
        <v>•</v>
      </c>
      <c r="O123" s="256">
        <f>VLOOKUP(B123,'26MY_ACCORD_DATA'!B:AS,18,FALSE)</f>
        <v>0</v>
      </c>
      <c r="P123" s="256">
        <f>VLOOKUP(B123,'26MY_ACCORD_DATA'!B:AS,19,FALSE)</f>
        <v>0</v>
      </c>
      <c r="Q123" s="276" t="str">
        <f>IF(VLOOKUP(B123,'26MY_ACCORD_DATA'!B:AS,20,FALSE)="","",VLOOKUP(B123,'26MY_ACCORD_DATA'!B:AS,20,FALSE))</f>
        <v/>
      </c>
    </row>
    <row r="124" spans="2:17" s="246" customFormat="1" ht="12" customHeight="1" x14ac:dyDescent="0.25">
      <c r="B124" s="247"/>
      <c r="C124" s="277"/>
      <c r="D124" s="278"/>
      <c r="E124" s="279"/>
      <c r="F124" s="279"/>
      <c r="G124" s="280"/>
      <c r="H124" s="281"/>
      <c r="I124" s="282"/>
      <c r="J124" s="282"/>
      <c r="K124" s="282"/>
      <c r="L124" s="282"/>
      <c r="M124" s="282"/>
      <c r="N124" s="282"/>
      <c r="O124" s="282"/>
      <c r="P124" s="282"/>
      <c r="Q124" s="283"/>
    </row>
    <row r="125" spans="2:17" s="248" customFormat="1" ht="18.75" x14ac:dyDescent="0.3">
      <c r="B125" s="264"/>
      <c r="C125" s="190" t="s">
        <v>449</v>
      </c>
      <c r="D125" s="190"/>
      <c r="E125" s="284"/>
      <c r="F125" s="285"/>
      <c r="G125" s="285"/>
      <c r="H125" s="285"/>
      <c r="I125" s="285"/>
      <c r="J125" s="285"/>
      <c r="K125" s="285"/>
      <c r="L125" s="285"/>
      <c r="M125" s="285"/>
      <c r="N125" s="285"/>
      <c r="O125" s="285"/>
      <c r="P125" s="285"/>
      <c r="Q125" s="285"/>
    </row>
    <row r="126" spans="2:17" s="205" customFormat="1" ht="15" customHeight="1" x14ac:dyDescent="0.25">
      <c r="B126" s="250"/>
      <c r="C126" s="194" t="s">
        <v>441</v>
      </c>
      <c r="D126" s="194" t="s">
        <v>25</v>
      </c>
      <c r="E126" s="194" t="s">
        <v>32</v>
      </c>
      <c r="F126" s="194" t="s">
        <v>442</v>
      </c>
      <c r="G126" s="194" t="s">
        <v>30</v>
      </c>
      <c r="H126" s="195" t="s">
        <v>443</v>
      </c>
      <c r="I126" s="196"/>
      <c r="J126" s="194" t="s">
        <v>444</v>
      </c>
      <c r="K126" s="194"/>
      <c r="L126" s="194"/>
      <c r="M126" s="194"/>
      <c r="N126" s="194"/>
      <c r="O126" s="194"/>
      <c r="P126" s="194"/>
      <c r="Q126" s="194" t="s">
        <v>445</v>
      </c>
    </row>
    <row r="127" spans="2:17" s="205" customFormat="1" ht="30" x14ac:dyDescent="0.25">
      <c r="B127" s="250"/>
      <c r="C127" s="194"/>
      <c r="D127" s="194"/>
      <c r="E127" s="194"/>
      <c r="F127" s="194"/>
      <c r="G127" s="194"/>
      <c r="H127" s="195"/>
      <c r="I127" s="196">
        <f>'26MY_ACCORD_DATA'!$M$7</f>
        <v>0</v>
      </c>
      <c r="J127" s="196">
        <f>'26MY_ACCORD_DATA'!$M$7</f>
        <v>0</v>
      </c>
      <c r="K127" s="196" t="str">
        <f>'26MY_ACCORD_DATA'!$O$7</f>
        <v>SE</v>
      </c>
      <c r="L127" s="196">
        <f>'26MY_ACCORD_DATA'!$P$7</f>
        <v>0</v>
      </c>
      <c r="M127" s="196" t="str">
        <f>'26MY_ACCORD_DATA'!$Q$7</f>
        <v>Sport -L Hybrid</v>
      </c>
      <c r="N127" s="196" t="str">
        <f>'26MY_ACCORD_DATA'!$R$7</f>
        <v>Touring Hybrid</v>
      </c>
      <c r="O127" s="196">
        <f>'26MY_ACCORD_DATA'!$T$7</f>
        <v>0</v>
      </c>
      <c r="P127" s="196">
        <f>'26MY_ACCORD_DATA'!$T$7</f>
        <v>0</v>
      </c>
      <c r="Q127" s="194"/>
    </row>
    <row r="128" spans="2:17" s="246" customFormat="1" ht="15" customHeight="1" x14ac:dyDescent="0.25">
      <c r="B128" s="247" t="s">
        <v>322</v>
      </c>
      <c r="C128" s="251" t="str">
        <f>VLOOKUP(B128,'26MY_ACCORD_DATA'!B:AS,3,FALSE)</f>
        <v>Illuminated Door Sill Trim</v>
      </c>
      <c r="D128" s="252" t="str">
        <f t="shared" ref="D128:D135" si="14">B128</f>
        <v>08E12-30A-110</v>
      </c>
      <c r="E128" s="253">
        <f>VLOOKUP(B128,'26MY_ACCORD_DATA'!B:AS,9,FALSE)</f>
        <v>302</v>
      </c>
      <c r="F128" s="253">
        <f>VLOOKUP(B128,'26MY_ACCORD_DATA'!B:AS,10,FALSE)</f>
        <v>465</v>
      </c>
      <c r="G128" s="254">
        <f>VLOOKUP(B128,'26MY_ACCORD_DATA'!B:AS,7,FALSE)</f>
        <v>1.4</v>
      </c>
      <c r="H128" s="255">
        <f>VLOOKUP(B128,'26MY_ACCORD_DATA'!B:AS,11,FALSE)</f>
        <v>677.8</v>
      </c>
      <c r="I128" s="256">
        <f>VLOOKUP(B128,'26MY_ACCORD_DATA'!B:AS,12,FALSE)</f>
        <v>0</v>
      </c>
      <c r="J128" s="256">
        <f>VLOOKUP(B128,'26MY_ACCORD_DATA'!B:AS,13,FALSE)</f>
        <v>0</v>
      </c>
      <c r="K128" s="256" t="str">
        <f>VLOOKUP(B128,'26MY_ACCORD_DATA'!B:AS,14,FALSE)</f>
        <v>•</v>
      </c>
      <c r="L128" s="256">
        <f>VLOOKUP(B128,'26MY_ACCORD_DATA'!B:AS,15,FALSE)</f>
        <v>0</v>
      </c>
      <c r="M128" s="256" t="str">
        <f>VLOOKUP(B128,'26MY_ACCORD_DATA'!B:AS,16,FALSE)</f>
        <v>•</v>
      </c>
      <c r="N128" s="256" t="str">
        <f>VLOOKUP(B128,'26MY_ACCORD_DATA'!B:AS,17,FALSE)</f>
        <v>•</v>
      </c>
      <c r="O128" s="256">
        <f>VLOOKUP(B128,'26MY_ACCORD_DATA'!B:AS,18,FALSE)</f>
        <v>0</v>
      </c>
      <c r="P128" s="256">
        <f>VLOOKUP(B128,'26MY_ACCORD_DATA'!B:AS,19,FALSE)</f>
        <v>0</v>
      </c>
      <c r="Q128" s="257" t="str">
        <f>IF(VLOOKUP(B128,'26MY_ACCORD_DATA'!B:AS,20,FALSE)="","",VLOOKUP(B128,'26MY_ACCORD_DATA'!B:AS,20,FALSE))</f>
        <v>Requires Illuminated Door Sill Trim Attachment. 08E12-30A-100A</v>
      </c>
    </row>
    <row r="129" spans="2:20" s="246" customFormat="1" ht="15" customHeight="1" x14ac:dyDescent="0.25">
      <c r="B129" s="247" t="s">
        <v>330</v>
      </c>
      <c r="C129" s="251" t="str">
        <f>VLOOKUP(B129,'26MY_ACCORD_DATA'!B:AS,3,FALSE)</f>
        <v>Illuminated Door Sill Trim Attachment</v>
      </c>
      <c r="D129" s="252" t="str">
        <f t="shared" si="14"/>
        <v>08E12-30A-100A</v>
      </c>
      <c r="E129" s="253">
        <f>VLOOKUP(B129,'26MY_ACCORD_DATA'!B:AS,9,FALSE)</f>
        <v>66</v>
      </c>
      <c r="F129" s="253">
        <f>VLOOKUP(B129,'26MY_ACCORD_DATA'!B:AS,10,FALSE)</f>
        <v>94</v>
      </c>
      <c r="G129" s="254">
        <f>VLOOKUP(B129,'26MY_ACCORD_DATA'!B:AS,7,FALSE)</f>
        <v>0</v>
      </c>
      <c r="H129" s="255">
        <f>VLOOKUP(B129,'26MY_ACCORD_DATA'!B:AS,11,FALSE)</f>
        <v>94</v>
      </c>
      <c r="I129" s="256">
        <f>VLOOKUP(B129,'26MY_ACCORD_DATA'!B:AS,12,FALSE)</f>
        <v>0</v>
      </c>
      <c r="J129" s="256">
        <f>VLOOKUP(B129,'26MY_ACCORD_DATA'!B:AS,13,FALSE)</f>
        <v>0</v>
      </c>
      <c r="K129" s="256" t="str">
        <f>VLOOKUP(B129,'26MY_ACCORD_DATA'!B:AS,14,FALSE)</f>
        <v>•</v>
      </c>
      <c r="L129" s="256">
        <f>VLOOKUP(B129,'26MY_ACCORD_DATA'!B:AS,15,FALSE)</f>
        <v>0</v>
      </c>
      <c r="M129" s="256" t="str">
        <f>VLOOKUP(B129,'26MY_ACCORD_DATA'!B:AS,16,FALSE)</f>
        <v>•</v>
      </c>
      <c r="N129" s="256" t="str">
        <f>VLOOKUP(B129,'26MY_ACCORD_DATA'!B:AS,17,FALSE)</f>
        <v>•</v>
      </c>
      <c r="O129" s="256">
        <f>VLOOKUP(B129,'26MY_ACCORD_DATA'!B:AS,18,FALSE)</f>
        <v>0</v>
      </c>
      <c r="P129" s="256">
        <f>VLOOKUP(B129,'26MY_ACCORD_DATA'!B:AS,19,FALSE)</f>
        <v>0</v>
      </c>
      <c r="Q129" s="257" t="str">
        <f>IF(VLOOKUP(B129,'26MY_ACCORD_DATA'!B:AS,20,FALSE)="","",VLOOKUP(B129,'26MY_ACCORD_DATA'!B:AS,20,FALSE))</f>
        <v/>
      </c>
    </row>
    <row r="130" spans="2:20" s="246" customFormat="1" ht="15" customHeight="1" x14ac:dyDescent="0.25">
      <c r="B130" s="247" t="s">
        <v>333</v>
      </c>
      <c r="C130" s="251" t="str">
        <f>VLOOKUP(B130,'26MY_ACCORD_DATA'!B:AS,3,FALSE)</f>
        <v>Auto Day/Night Mirror with Home Link</v>
      </c>
      <c r="D130" s="252" t="str">
        <f t="shared" si="14"/>
        <v>08V03-3A0-100</v>
      </c>
      <c r="E130" s="253">
        <f>VLOOKUP(B130,'26MY_ACCORD_DATA'!B:AS,9,FALSE)</f>
        <v>324</v>
      </c>
      <c r="F130" s="253">
        <f>VLOOKUP(B130,'26MY_ACCORD_DATA'!B:AS,10,FALSE)</f>
        <v>463</v>
      </c>
      <c r="G130" s="254">
        <f>VLOOKUP(B130,'26MY_ACCORD_DATA'!B:AS,7,FALSE)</f>
        <v>0.2</v>
      </c>
      <c r="H130" s="255">
        <f>VLOOKUP(B130,'26MY_ACCORD_DATA'!B:AS,11,FALSE)</f>
        <v>493.4</v>
      </c>
      <c r="I130" s="256">
        <f>VLOOKUP(B130,'26MY_ACCORD_DATA'!B:AS,12,FALSE)</f>
        <v>0</v>
      </c>
      <c r="J130" s="256">
        <f>VLOOKUP(B130,'26MY_ACCORD_DATA'!B:AS,13,FALSE)</f>
        <v>0</v>
      </c>
      <c r="K130" s="256" t="str">
        <f>VLOOKUP(B130,'26MY_ACCORD_DATA'!B:AS,14,FALSE)</f>
        <v>•</v>
      </c>
      <c r="L130" s="256">
        <f>VLOOKUP(B130,'26MY_ACCORD_DATA'!B:AS,15,FALSE)</f>
        <v>0</v>
      </c>
      <c r="M130" s="256" t="str">
        <f>VLOOKUP(B130,'26MY_ACCORD_DATA'!B:AS,16,FALSE)</f>
        <v>•</v>
      </c>
      <c r="N130" s="256" t="str">
        <f>VLOOKUP(B130,'26MY_ACCORD_DATA'!B:AS,17,FALSE)</f>
        <v>S</v>
      </c>
      <c r="O130" s="256">
        <f>VLOOKUP(B130,'26MY_ACCORD_DATA'!B:AS,18,FALSE)</f>
        <v>0</v>
      </c>
      <c r="P130" s="256">
        <f>VLOOKUP(B130,'26MY_ACCORD_DATA'!B:AS,19,FALSE)</f>
        <v>0</v>
      </c>
      <c r="Q130" s="257" t="str">
        <f>IF(VLOOKUP(B130,'26MY_ACCORD_DATA'!B:AS,20,FALSE)="","",VLOOKUP(B130,'26MY_ACCORD_DATA'!B:AS,20,FALSE))</f>
        <v>Requires Auto Day/Night Mirror Attachment. 08V03-30A-100</v>
      </c>
    </row>
    <row r="131" spans="2:20" s="246" customFormat="1" ht="15" customHeight="1" x14ac:dyDescent="0.25">
      <c r="B131" s="247" t="s">
        <v>340</v>
      </c>
      <c r="C131" s="251" t="str">
        <f>VLOOKUP(B131,'26MY_ACCORD_DATA'!B:AS,3,FALSE)</f>
        <v>Auto Day/Night Mirror Attachment</v>
      </c>
      <c r="D131" s="252" t="str">
        <f t="shared" si="14"/>
        <v>08V03-30A-100</v>
      </c>
      <c r="E131" s="253">
        <f>VLOOKUP(B131,'26MY_ACCORD_DATA'!B:AS,9,FALSE)</f>
        <v>70</v>
      </c>
      <c r="F131" s="253">
        <f>VLOOKUP(B131,'26MY_ACCORD_DATA'!B:AS,10,FALSE)</f>
        <v>117</v>
      </c>
      <c r="G131" s="254">
        <f>VLOOKUP(B131,'26MY_ACCORD_DATA'!B:AS,7,FALSE)</f>
        <v>0.6</v>
      </c>
      <c r="H131" s="255">
        <f>VLOOKUP(B131,'26MY_ACCORD_DATA'!B:AS,11,FALSE)</f>
        <v>208.2</v>
      </c>
      <c r="I131" s="256">
        <f>VLOOKUP(B131,'26MY_ACCORD_DATA'!B:AS,12,FALSE)</f>
        <v>0</v>
      </c>
      <c r="J131" s="256">
        <f>VLOOKUP(B131,'26MY_ACCORD_DATA'!B:AS,13,FALSE)</f>
        <v>0</v>
      </c>
      <c r="K131" s="256" t="str">
        <f>VLOOKUP(B131,'26MY_ACCORD_DATA'!B:AS,14,FALSE)</f>
        <v>•</v>
      </c>
      <c r="L131" s="256">
        <f>VLOOKUP(B131,'26MY_ACCORD_DATA'!B:AS,15,FALSE)</f>
        <v>0</v>
      </c>
      <c r="M131" s="256" t="str">
        <f>VLOOKUP(B131,'26MY_ACCORD_DATA'!B:AS,16,FALSE)</f>
        <v>•</v>
      </c>
      <c r="N131" s="256" t="str">
        <f>VLOOKUP(B131,'26MY_ACCORD_DATA'!B:AS,17,FALSE)</f>
        <v>S</v>
      </c>
      <c r="O131" s="256">
        <f>VLOOKUP(B131,'26MY_ACCORD_DATA'!B:AS,18,FALSE)</f>
        <v>0</v>
      </c>
      <c r="P131" s="256">
        <f>VLOOKUP(B131,'26MY_ACCORD_DATA'!B:AS,19,FALSE)</f>
        <v>0</v>
      </c>
      <c r="Q131" s="257" t="str">
        <f>IF(VLOOKUP(B131,'26MY_ACCORD_DATA'!B:AS,20,FALSE)="","",VLOOKUP(B131,'26MY_ACCORD_DATA'!B:AS,20,FALSE))</f>
        <v/>
      </c>
    </row>
    <row r="132" spans="2:20" s="246" customFormat="1" ht="15" customHeight="1" x14ac:dyDescent="0.25">
      <c r="B132" s="247" t="s">
        <v>343</v>
      </c>
      <c r="C132" s="251" t="str">
        <f>VLOOKUP(B132,'26MY_ACCORD_DATA'!B:AS,3,FALSE)</f>
        <v>Engine Block Heater</v>
      </c>
      <c r="D132" s="252" t="str">
        <f t="shared" si="14"/>
        <v>08T44-30A-300A</v>
      </c>
      <c r="E132" s="253">
        <f>VLOOKUP(B132,'26MY_ACCORD_DATA'!B:AS,9,FALSE)</f>
        <v>144</v>
      </c>
      <c r="F132" s="253">
        <f>VLOOKUP(B132,'26MY_ACCORD_DATA'!B:AS,10,FALSE)</f>
        <v>240</v>
      </c>
      <c r="G132" s="254">
        <f>VLOOKUP(B132,'26MY_ACCORD_DATA'!B:AS,7,FALSE)</f>
        <v>1.2</v>
      </c>
      <c r="H132" s="255">
        <f>VLOOKUP(B132,'26MY_ACCORD_DATA'!B:AS,11,FALSE)</f>
        <v>422.4</v>
      </c>
      <c r="I132" s="256">
        <f>VLOOKUP(B132,'26MY_ACCORD_DATA'!B:AS,12,FALSE)</f>
        <v>0</v>
      </c>
      <c r="J132" s="256">
        <f>VLOOKUP(B132,'26MY_ACCORD_DATA'!B:AS,13,FALSE)</f>
        <v>0</v>
      </c>
      <c r="K132" s="256" t="str">
        <f>VLOOKUP(B132,'26MY_ACCORD_DATA'!B:AS,14,FALSE)</f>
        <v>•</v>
      </c>
      <c r="L132" s="256">
        <f>VLOOKUP(B132,'26MY_ACCORD_DATA'!B:AS,15,FALSE)</f>
        <v>0</v>
      </c>
      <c r="M132" s="256" t="str">
        <f>VLOOKUP(B132,'26MY_ACCORD_DATA'!B:AS,16,FALSE)</f>
        <v>N/A</v>
      </c>
      <c r="N132" s="256" t="str">
        <f>VLOOKUP(B132,'26MY_ACCORD_DATA'!B:AS,17,FALSE)</f>
        <v>N/A</v>
      </c>
      <c r="O132" s="256">
        <f>VLOOKUP(B132,'26MY_ACCORD_DATA'!B:AS,18,FALSE)</f>
        <v>0</v>
      </c>
      <c r="P132" s="256">
        <f>VLOOKUP(B132,'26MY_ACCORD_DATA'!B:AS,19,FALSE)</f>
        <v>0</v>
      </c>
      <c r="Q132" s="257" t="str">
        <f>IF(VLOOKUP(B132,'26MY_ACCORD_DATA'!B:AS,20,FALSE)="","",VLOOKUP(B132,'26MY_ACCORD_DATA'!B:AS,20,FALSE))</f>
        <v/>
      </c>
    </row>
    <row r="133" spans="2:20" s="246" customFormat="1" ht="15" customHeight="1" x14ac:dyDescent="0.25">
      <c r="B133" s="247" t="s">
        <v>349</v>
      </c>
      <c r="C133" s="251" t="str">
        <f>VLOOKUP(B133,'26MY_ACCORD_DATA'!B:AS,3,FALSE)</f>
        <v>Engine Block Heater</v>
      </c>
      <c r="D133" s="252" t="str">
        <f t="shared" si="14"/>
        <v>08T44-30B-300A</v>
      </c>
      <c r="E133" s="253">
        <f>VLOOKUP(B133,'26MY_ACCORD_DATA'!B:AS,9,FALSE)</f>
        <v>171</v>
      </c>
      <c r="F133" s="253">
        <f>VLOOKUP(B133,'26MY_ACCORD_DATA'!B:AS,10,FALSE)</f>
        <v>285</v>
      </c>
      <c r="G133" s="254">
        <f>VLOOKUP(B133,'26MY_ACCORD_DATA'!B:AS,7,FALSE)</f>
        <v>1.2</v>
      </c>
      <c r="H133" s="255">
        <f>VLOOKUP(B133,'26MY_ACCORD_DATA'!B:AS,11,FALSE)</f>
        <v>467.4</v>
      </c>
      <c r="I133" s="256">
        <f>VLOOKUP(B133,'26MY_ACCORD_DATA'!B:AS,12,FALSE)</f>
        <v>0</v>
      </c>
      <c r="J133" s="256">
        <f>VLOOKUP(B133,'26MY_ACCORD_DATA'!B:AS,13,FALSE)</f>
        <v>0</v>
      </c>
      <c r="K133" s="256" t="str">
        <f>VLOOKUP(B133,'26MY_ACCORD_DATA'!B:AS,14,FALSE)</f>
        <v>N/A</v>
      </c>
      <c r="L133" s="256">
        <f>VLOOKUP(B133,'26MY_ACCORD_DATA'!B:AS,15,FALSE)</f>
        <v>0</v>
      </c>
      <c r="M133" s="256" t="str">
        <f>VLOOKUP(B133,'26MY_ACCORD_DATA'!B:AS,16,FALSE)</f>
        <v>•</v>
      </c>
      <c r="N133" s="256" t="str">
        <f>VLOOKUP(B133,'26MY_ACCORD_DATA'!B:AS,17,FALSE)</f>
        <v>•</v>
      </c>
      <c r="O133" s="256">
        <f>VLOOKUP(B133,'26MY_ACCORD_DATA'!B:AS,18,FALSE)</f>
        <v>0</v>
      </c>
      <c r="P133" s="256">
        <f>VLOOKUP(B133,'26MY_ACCORD_DATA'!B:AS,19,FALSE)</f>
        <v>0</v>
      </c>
      <c r="Q133" s="257" t="str">
        <f>IF(VLOOKUP(B133,'26MY_ACCORD_DATA'!B:AS,20,FALSE)="","",VLOOKUP(B133,'26MY_ACCORD_DATA'!B:AS,20,FALSE))</f>
        <v/>
      </c>
    </row>
    <row r="134" spans="2:20" s="246" customFormat="1" ht="15" customHeight="1" x14ac:dyDescent="0.25">
      <c r="B134" s="247" t="s">
        <v>351</v>
      </c>
      <c r="C134" s="251" t="str">
        <f>VLOOKUP(B134,'26MY_ACCORD_DATA'!B:AS,3,FALSE)</f>
        <v>Optimate 12V Auto Battery Charger/Maintainer</v>
      </c>
      <c r="D134" s="252" t="str">
        <f t="shared" si="14"/>
        <v>31670-BMS-004H</v>
      </c>
      <c r="E134" s="253">
        <f>VLOOKUP(B134,'26MY_ACCORD_DATA'!B:AS,9,FALSE)</f>
        <v>94</v>
      </c>
      <c r="F134" s="253">
        <f>VLOOKUP(B134,'26MY_ACCORD_DATA'!B:AS,10,FALSE)</f>
        <v>157</v>
      </c>
      <c r="G134" s="254">
        <f>VLOOKUP(B134,'26MY_ACCORD_DATA'!B:AS,7,FALSE)</f>
        <v>0</v>
      </c>
      <c r="H134" s="255">
        <f>VLOOKUP(B134,'26MY_ACCORD_DATA'!B:AS,11,FALSE)</f>
        <v>157</v>
      </c>
      <c r="I134" s="256">
        <f>VLOOKUP(B134,'26MY_ACCORD_DATA'!B:AS,12,FALSE)</f>
        <v>0</v>
      </c>
      <c r="J134" s="256">
        <f>VLOOKUP(B134,'26MY_ACCORD_DATA'!B:AS,13,FALSE)</f>
        <v>0</v>
      </c>
      <c r="K134" s="256" t="str">
        <f>VLOOKUP(B134,'26MY_ACCORD_DATA'!B:AS,14,FALSE)</f>
        <v>•</v>
      </c>
      <c r="L134" s="256">
        <f>VLOOKUP(B134,'26MY_ACCORD_DATA'!B:AS,15,FALSE)</f>
        <v>0</v>
      </c>
      <c r="M134" s="256" t="str">
        <f>VLOOKUP(B134,'26MY_ACCORD_DATA'!B:AS,16,FALSE)</f>
        <v>•</v>
      </c>
      <c r="N134" s="256" t="str">
        <f>VLOOKUP(B134,'26MY_ACCORD_DATA'!B:AS,17,FALSE)</f>
        <v>•</v>
      </c>
      <c r="O134" s="256">
        <f>VLOOKUP(B134,'26MY_ACCORD_DATA'!B:AS,18,FALSE)</f>
        <v>0</v>
      </c>
      <c r="P134" s="256">
        <f>VLOOKUP(B134,'26MY_ACCORD_DATA'!B:AS,19,FALSE)</f>
        <v>0</v>
      </c>
      <c r="Q134" s="257" t="str">
        <f>IF(VLOOKUP(B134,'26MY_ACCORD_DATA'!B:AS,20,FALSE)="","",VLOOKUP(B134,'26MY_ACCORD_DATA'!B:AS,20,FALSE))</f>
        <v/>
      </c>
    </row>
    <row r="135" spans="2:20" s="246" customFormat="1" ht="15" customHeight="1" x14ac:dyDescent="0.25">
      <c r="B135" s="247" t="s">
        <v>357</v>
      </c>
      <c r="C135" s="251" t="str">
        <f>VLOOKUP(B135,'26MY_ACCORD_DATA'!B:AS,3,FALSE)</f>
        <v>Optimate Battery Lead</v>
      </c>
      <c r="D135" s="252" t="str">
        <f t="shared" si="14"/>
        <v>31670-BMS-LEAD</v>
      </c>
      <c r="E135" s="253">
        <f>VLOOKUP(B135,'26MY_ACCORD_DATA'!B:AS,9,FALSE)</f>
        <v>20</v>
      </c>
      <c r="F135" s="253">
        <f>VLOOKUP(B135,'26MY_ACCORD_DATA'!B:AS,10,FALSE)</f>
        <v>28</v>
      </c>
      <c r="G135" s="254">
        <f>VLOOKUP(B135,'26MY_ACCORD_DATA'!B:AS,7,FALSE)</f>
        <v>0</v>
      </c>
      <c r="H135" s="255">
        <f>VLOOKUP(B135,'26MY_ACCORD_DATA'!B:AS,11,FALSE)</f>
        <v>28</v>
      </c>
      <c r="I135" s="256">
        <f>VLOOKUP(B135,'26MY_ACCORD_DATA'!B:AS,12,FALSE)</f>
        <v>0</v>
      </c>
      <c r="J135" s="256">
        <f>VLOOKUP(B135,'26MY_ACCORD_DATA'!B:AS,13,FALSE)</f>
        <v>0</v>
      </c>
      <c r="K135" s="256" t="str">
        <f>VLOOKUP(B135,'26MY_ACCORD_DATA'!B:AS,14,FALSE)</f>
        <v>•</v>
      </c>
      <c r="L135" s="256">
        <f>VLOOKUP(B135,'26MY_ACCORD_DATA'!B:AS,15,FALSE)</f>
        <v>0</v>
      </c>
      <c r="M135" s="256" t="str">
        <f>VLOOKUP(B135,'26MY_ACCORD_DATA'!B:AS,16,FALSE)</f>
        <v>•</v>
      </c>
      <c r="N135" s="256" t="str">
        <f>VLOOKUP(B135,'26MY_ACCORD_DATA'!B:AS,17,FALSE)</f>
        <v>•</v>
      </c>
      <c r="O135" s="256">
        <f>VLOOKUP(B135,'26MY_ACCORD_DATA'!B:AS,18,FALSE)</f>
        <v>0</v>
      </c>
      <c r="P135" s="256">
        <f>VLOOKUP(B135,'26MY_ACCORD_DATA'!B:AS,19,FALSE)</f>
        <v>0</v>
      </c>
      <c r="Q135" s="257" t="str">
        <f>IF(VLOOKUP(B135,'26MY_ACCORD_DATA'!B:AS,20,FALSE)="","",VLOOKUP(B135,'26MY_ACCORD_DATA'!B:AS,20,FALSE))</f>
        <v/>
      </c>
    </row>
    <row r="136" spans="2:20" s="246" customFormat="1" ht="15" customHeight="1" x14ac:dyDescent="0.25">
      <c r="B136" s="247"/>
      <c r="C136" s="286"/>
      <c r="D136" s="287"/>
      <c r="E136" s="12"/>
      <c r="F136" s="12"/>
      <c r="G136" s="288"/>
      <c r="H136" s="12"/>
      <c r="I136" s="12"/>
      <c r="J136" s="12"/>
      <c r="K136" s="12"/>
      <c r="L136" s="12"/>
      <c r="M136" s="12"/>
      <c r="N136" s="12"/>
      <c r="O136" s="12"/>
      <c r="P136" s="12"/>
      <c r="Q136" s="12"/>
    </row>
    <row r="137" spans="2:20" s="248" customFormat="1" ht="18.75" x14ac:dyDescent="0.3">
      <c r="B137" s="247"/>
      <c r="C137" s="190" t="s">
        <v>450</v>
      </c>
      <c r="D137" s="190"/>
      <c r="E137" s="249"/>
      <c r="F137" s="249"/>
      <c r="G137" s="249"/>
      <c r="H137" s="249"/>
      <c r="I137" s="249"/>
      <c r="J137" s="249"/>
      <c r="K137" s="249"/>
      <c r="L137" s="249"/>
      <c r="M137" s="249"/>
      <c r="N137" s="249"/>
      <c r="O137" s="249"/>
      <c r="P137" s="249"/>
      <c r="Q137" s="249"/>
      <c r="T137" s="246"/>
    </row>
    <row r="138" spans="2:20" s="205" customFormat="1" ht="15" customHeight="1" x14ac:dyDescent="0.25">
      <c r="B138" s="250"/>
      <c r="C138" s="194" t="s">
        <v>441</v>
      </c>
      <c r="D138" s="194" t="s">
        <v>25</v>
      </c>
      <c r="E138" s="194" t="s">
        <v>32</v>
      </c>
      <c r="F138" s="194" t="s">
        <v>442</v>
      </c>
      <c r="G138" s="194" t="s">
        <v>30</v>
      </c>
      <c r="H138" s="195" t="s">
        <v>443</v>
      </c>
      <c r="I138" s="196"/>
      <c r="J138" s="194" t="s">
        <v>444</v>
      </c>
      <c r="K138" s="194"/>
      <c r="L138" s="194"/>
      <c r="M138" s="194"/>
      <c r="N138" s="194"/>
      <c r="O138" s="194"/>
      <c r="P138" s="194"/>
      <c r="Q138" s="194" t="s">
        <v>445</v>
      </c>
      <c r="T138" s="248"/>
    </row>
    <row r="139" spans="2:20" s="205" customFormat="1" ht="30" x14ac:dyDescent="0.25">
      <c r="B139" s="250"/>
      <c r="C139" s="194"/>
      <c r="D139" s="194"/>
      <c r="E139" s="194"/>
      <c r="F139" s="194"/>
      <c r="G139" s="194"/>
      <c r="H139" s="195"/>
      <c r="I139" s="196">
        <f>'26MY_ACCORD_DATA'!$M$7</f>
        <v>0</v>
      </c>
      <c r="J139" s="196">
        <f>'26MY_ACCORD_DATA'!$M$7</f>
        <v>0</v>
      </c>
      <c r="K139" s="196" t="str">
        <f>'26MY_ACCORD_DATA'!$O$7</f>
        <v>SE</v>
      </c>
      <c r="L139" s="196">
        <f>'26MY_ACCORD_DATA'!$P$7</f>
        <v>0</v>
      </c>
      <c r="M139" s="196" t="str">
        <f>'26MY_ACCORD_DATA'!$Q$7</f>
        <v>Sport -L Hybrid</v>
      </c>
      <c r="N139" s="196" t="str">
        <f>'26MY_ACCORD_DATA'!$R$7</f>
        <v>Touring Hybrid</v>
      </c>
      <c r="O139" s="196">
        <f>'26MY_ACCORD_DATA'!$T$7</f>
        <v>0</v>
      </c>
      <c r="P139" s="196">
        <f>'26MY_ACCORD_DATA'!$T$7</f>
        <v>0</v>
      </c>
      <c r="Q139" s="194"/>
    </row>
    <row r="140" spans="2:20" s="246" customFormat="1" ht="15" customHeight="1" x14ac:dyDescent="0.25">
      <c r="B140" s="247" t="s">
        <v>361</v>
      </c>
      <c r="C140" s="251" t="str">
        <f>VLOOKUP(B140,'26MY_ACCORD_DATA'!B:AS,3,FALSE)</f>
        <v>Platinum White Pearl (NH-883P)</v>
      </c>
      <c r="D140" s="252" t="str">
        <f t="shared" ref="D140:D147" si="15">B140</f>
        <v>TUCH-NH883P-A1</v>
      </c>
      <c r="E140" s="200">
        <f>VLOOKUP(B140,'26MY_ACCORD_DATA'!B:AS,9,FALSE)</f>
        <v>13.25</v>
      </c>
      <c r="F140" s="200">
        <f>VLOOKUP(B140,'26MY_ACCORD_DATA'!B:AS,10,FALSE)</f>
        <v>22</v>
      </c>
      <c r="G140" s="221">
        <f>VLOOKUP(B140,'26MY_ACCORD_DATA'!B:AS,7,FALSE)</f>
        <v>0</v>
      </c>
      <c r="H140" s="202">
        <f>VLOOKUP(B140,'26MY_ACCORD_DATA'!B:AS,11,FALSE)</f>
        <v>22</v>
      </c>
      <c r="I140" s="256">
        <f>VLOOKUP(B140,'26MY_ACCORD_DATA'!B:AS,12,FALSE)</f>
        <v>0</v>
      </c>
      <c r="J140" s="256">
        <f>VLOOKUP(B140,'26MY_ACCORD_DATA'!B:AS,13,FALSE)</f>
        <v>0</v>
      </c>
      <c r="K140" s="256" t="str">
        <f>VLOOKUP(B140,'26MY_ACCORD_DATA'!B:AS,14,FALSE)</f>
        <v>•</v>
      </c>
      <c r="L140" s="256">
        <f>VLOOKUP(B140,'26MY_ACCORD_DATA'!B:AS,15,FALSE)</f>
        <v>0</v>
      </c>
      <c r="M140" s="256" t="str">
        <f>VLOOKUP(B140,'26MY_ACCORD_DATA'!B:AS,16,FALSE)</f>
        <v>•</v>
      </c>
      <c r="N140" s="256" t="str">
        <f>VLOOKUP(B140,'26MY_ACCORD_DATA'!B:AS,17,FALSE)</f>
        <v>•</v>
      </c>
      <c r="O140" s="256">
        <f>VLOOKUP(B140,'26MY_ACCORD_DATA'!B:AS,18,FALSE)</f>
        <v>0</v>
      </c>
      <c r="P140" s="256">
        <f>VLOOKUP(B140,'26MY_ACCORD_DATA'!B:AS,19,FALSE)</f>
        <v>0</v>
      </c>
      <c r="Q140" s="204" t="str">
        <f>IF(VLOOKUP(B140,'26MY_ACCORD_DATA'!B:AS,20,FALSE)="","",VLOOKUP(B140,'26MY_ACCORD_DATA'!B:AS,20,FALSE))</f>
        <v/>
      </c>
      <c r="T140" s="205"/>
    </row>
    <row r="141" spans="2:20" s="246" customFormat="1" ht="15" customHeight="1" x14ac:dyDescent="0.25">
      <c r="B141" s="264" t="s">
        <v>366</v>
      </c>
      <c r="C141" s="251" t="str">
        <f>VLOOKUP(B141,'26MY_ACCORD_DATA'!B:AS,3,FALSE)</f>
        <v>Meteoroid Gray Pearl (NH-904M)</v>
      </c>
      <c r="D141" s="252" t="str">
        <f t="shared" si="15"/>
        <v>TUCHNH904MA1</v>
      </c>
      <c r="E141" s="208"/>
      <c r="F141" s="208"/>
      <c r="G141" s="223"/>
      <c r="H141" s="210"/>
      <c r="I141" s="256">
        <f>VLOOKUP(B141,'26MY_ACCORD_DATA'!B:AS,12,FALSE)</f>
        <v>0</v>
      </c>
      <c r="J141" s="256">
        <f>VLOOKUP(B141,'26MY_ACCORD_DATA'!B:AS,13,FALSE)</f>
        <v>0</v>
      </c>
      <c r="K141" s="256" t="str">
        <f>VLOOKUP(B141,'26MY_ACCORD_DATA'!B:AS,14,FALSE)</f>
        <v>N/A</v>
      </c>
      <c r="L141" s="256">
        <f>VLOOKUP(B141,'26MY_ACCORD_DATA'!B:AS,15,FALSE)</f>
        <v>0</v>
      </c>
      <c r="M141" s="256" t="str">
        <f>VLOOKUP(B141,'26MY_ACCORD_DATA'!B:AS,16,FALSE)</f>
        <v>•</v>
      </c>
      <c r="N141" s="256" t="str">
        <f>VLOOKUP(B141,'26MY_ACCORD_DATA'!B:AS,17,FALSE)</f>
        <v>N/A</v>
      </c>
      <c r="O141" s="256">
        <f>VLOOKUP(B141,'26MY_ACCORD_DATA'!B:AS,18,FALSE)</f>
        <v>0</v>
      </c>
      <c r="P141" s="256">
        <f>VLOOKUP(B141,'26MY_ACCORD_DATA'!B:AS,19,FALSE)</f>
        <v>0</v>
      </c>
      <c r="Q141" s="212"/>
    </row>
    <row r="142" spans="2:20" s="246" customFormat="1" ht="15" customHeight="1" x14ac:dyDescent="0.25">
      <c r="B142" s="250" t="s">
        <v>367</v>
      </c>
      <c r="C142" s="251" t="str">
        <f>VLOOKUP(B142,'26MY_ACCORD_DATA'!B:AS,3,FALSE)</f>
        <v>Urban Grey Pearl (NH-912P)</v>
      </c>
      <c r="D142" s="252" t="str">
        <f t="shared" si="15"/>
        <v>TUCHNH912PA1</v>
      </c>
      <c r="E142" s="208"/>
      <c r="F142" s="208"/>
      <c r="G142" s="223"/>
      <c r="H142" s="210"/>
      <c r="I142" s="256">
        <f>VLOOKUP(B142,'26MY_ACCORD_DATA'!B:AS,12,FALSE)</f>
        <v>0</v>
      </c>
      <c r="J142" s="256">
        <f>VLOOKUP(B142,'26MY_ACCORD_DATA'!B:AS,13,FALSE)</f>
        <v>0</v>
      </c>
      <c r="K142" s="256" t="str">
        <f>VLOOKUP(B142,'26MY_ACCORD_DATA'!B:AS,14,FALSE)</f>
        <v>N/A</v>
      </c>
      <c r="L142" s="256">
        <f>VLOOKUP(B142,'26MY_ACCORD_DATA'!B:AS,15,FALSE)</f>
        <v>0</v>
      </c>
      <c r="M142" s="256" t="str">
        <f>VLOOKUP(B142,'26MY_ACCORD_DATA'!B:AS,16,FALSE)</f>
        <v>N/A</v>
      </c>
      <c r="N142" s="256" t="str">
        <f>VLOOKUP(B142,'26MY_ACCORD_DATA'!B:AS,17,FALSE)</f>
        <v>•</v>
      </c>
      <c r="O142" s="256">
        <f>VLOOKUP(B142,'26MY_ACCORD_DATA'!B:AS,18,FALSE)</f>
        <v>0</v>
      </c>
      <c r="P142" s="256">
        <f>VLOOKUP(B142,'26MY_ACCORD_DATA'!B:AS,19,FALSE)</f>
        <v>0</v>
      </c>
      <c r="Q142" s="212"/>
    </row>
    <row r="143" spans="2:20" s="246" customFormat="1" ht="15" customHeight="1" x14ac:dyDescent="0.25">
      <c r="B143" s="250" t="s">
        <v>368</v>
      </c>
      <c r="C143" s="251" t="str">
        <f>VLOOKUP(B143,'26MY_ACCORD_DATA'!B:AS,3,FALSE)</f>
        <v>Crystal Black Pearl (NH-731P)</v>
      </c>
      <c r="D143" s="252" t="str">
        <f t="shared" si="15"/>
        <v>TUCH-NH731P-A1</v>
      </c>
      <c r="E143" s="208"/>
      <c r="F143" s="208"/>
      <c r="G143" s="223"/>
      <c r="H143" s="210"/>
      <c r="I143" s="256">
        <f>VLOOKUP(B143,'26MY_ACCORD_DATA'!B:AS,12,FALSE)</f>
        <v>0</v>
      </c>
      <c r="J143" s="256">
        <f>VLOOKUP(B143,'26MY_ACCORD_DATA'!B:AS,13,FALSE)</f>
        <v>0</v>
      </c>
      <c r="K143" s="256" t="str">
        <f>VLOOKUP(B143,'26MY_ACCORD_DATA'!B:AS,14,FALSE)</f>
        <v>•</v>
      </c>
      <c r="L143" s="256">
        <f>VLOOKUP(B143,'26MY_ACCORD_DATA'!B:AS,15,FALSE)</f>
        <v>0</v>
      </c>
      <c r="M143" s="256" t="str">
        <f>VLOOKUP(B143,'26MY_ACCORD_DATA'!B:AS,16,FALSE)</f>
        <v>•</v>
      </c>
      <c r="N143" s="256" t="str">
        <f>VLOOKUP(B143,'26MY_ACCORD_DATA'!B:AS,17,FALSE)</f>
        <v>•</v>
      </c>
      <c r="O143" s="256">
        <f>VLOOKUP(B143,'26MY_ACCORD_DATA'!B:AS,18,FALSE)</f>
        <v>0</v>
      </c>
      <c r="P143" s="256">
        <f>VLOOKUP(B143,'26MY_ACCORD_DATA'!B:AS,19,FALSE)</f>
        <v>0</v>
      </c>
      <c r="Q143" s="212"/>
    </row>
    <row r="144" spans="2:20" s="246" customFormat="1" ht="15" customHeight="1" x14ac:dyDescent="0.25">
      <c r="B144" s="247" t="s">
        <v>369</v>
      </c>
      <c r="C144" s="251" t="str">
        <f>VLOOKUP(B144,'26MY_ACCORD_DATA'!B:AS,3,FALSE)</f>
        <v>Radiant Red Metallic (R-569M)</v>
      </c>
      <c r="D144" s="252" t="str">
        <f t="shared" si="15"/>
        <v>TUCH-R569M-A1</v>
      </c>
      <c r="E144" s="208"/>
      <c r="F144" s="208"/>
      <c r="G144" s="223"/>
      <c r="H144" s="210"/>
      <c r="I144" s="256">
        <f>VLOOKUP(B144,'26MY_ACCORD_DATA'!B:AS,12,FALSE)</f>
        <v>0</v>
      </c>
      <c r="J144" s="256">
        <f>VLOOKUP(B144,'26MY_ACCORD_DATA'!B:AS,13,FALSE)</f>
        <v>0</v>
      </c>
      <c r="K144" s="256" t="str">
        <f>VLOOKUP(B144,'26MY_ACCORD_DATA'!B:AS,14,FALSE)</f>
        <v>N/A</v>
      </c>
      <c r="L144" s="256">
        <f>VLOOKUP(B144,'26MY_ACCORD_DATA'!B:AS,15,FALSE)</f>
        <v>0</v>
      </c>
      <c r="M144" s="256" t="str">
        <f>VLOOKUP(B144,'26MY_ACCORD_DATA'!B:AS,16,FALSE)</f>
        <v>•</v>
      </c>
      <c r="N144" s="256" t="str">
        <f>VLOOKUP(B144,'26MY_ACCORD_DATA'!B:AS,17,FALSE)</f>
        <v>•</v>
      </c>
      <c r="O144" s="256">
        <f>VLOOKUP(B144,'26MY_ACCORD_DATA'!B:AS,18,FALSE)</f>
        <v>0</v>
      </c>
      <c r="P144" s="256">
        <f>VLOOKUP(B144,'26MY_ACCORD_DATA'!B:AS,19,FALSE)</f>
        <v>0</v>
      </c>
      <c r="Q144" s="212"/>
    </row>
    <row r="145" spans="2:17" s="246" customFormat="1" ht="15" customHeight="1" x14ac:dyDescent="0.25">
      <c r="B145" s="247" t="s">
        <v>370</v>
      </c>
      <c r="C145" s="251" t="str">
        <f>VLOOKUP(B145,'26MY_ACCORD_DATA'!B:AS,3,FALSE)</f>
        <v>Canyon River Blue Metallic (B-640M)</v>
      </c>
      <c r="D145" s="252" t="str">
        <f t="shared" si="15"/>
        <v>TUCH-B640M-A1</v>
      </c>
      <c r="E145" s="208"/>
      <c r="F145" s="208"/>
      <c r="G145" s="223"/>
      <c r="H145" s="210"/>
      <c r="I145" s="256">
        <f>VLOOKUP(B145,'26MY_ACCORD_DATA'!B:AS,12,FALSE)</f>
        <v>0</v>
      </c>
      <c r="J145" s="256">
        <f>VLOOKUP(B145,'26MY_ACCORD_DATA'!B:AS,13,FALSE)</f>
        <v>0</v>
      </c>
      <c r="K145" s="256" t="str">
        <f>VLOOKUP(B145,'26MY_ACCORD_DATA'!B:AS,14,FALSE)</f>
        <v>N/A</v>
      </c>
      <c r="L145" s="256">
        <f>VLOOKUP(B145,'26MY_ACCORD_DATA'!B:AS,15,FALSE)</f>
        <v>0</v>
      </c>
      <c r="M145" s="256" t="str">
        <f>VLOOKUP(B145,'26MY_ACCORD_DATA'!B:AS,16,FALSE)</f>
        <v>N/A</v>
      </c>
      <c r="N145" s="256" t="str">
        <f>VLOOKUP(B145,'26MY_ACCORD_DATA'!B:AS,17,FALSE)</f>
        <v>•</v>
      </c>
      <c r="O145" s="256">
        <f>VLOOKUP(B145,'26MY_ACCORD_DATA'!B:AS,18,FALSE)</f>
        <v>0</v>
      </c>
      <c r="P145" s="256">
        <f>VLOOKUP(B145,'26MY_ACCORD_DATA'!B:AS,19,FALSE)</f>
        <v>0</v>
      </c>
      <c r="Q145" s="212"/>
    </row>
    <row r="146" spans="2:17" s="246" customFormat="1" ht="15" customHeight="1" x14ac:dyDescent="0.25">
      <c r="B146" s="247" t="s">
        <v>371</v>
      </c>
      <c r="C146" s="251" t="str">
        <f>VLOOKUP(B146,'26MY_ACCORD_DATA'!B:AS,3,FALSE)</f>
        <v>Still Night Pearl (B-575P)</v>
      </c>
      <c r="D146" s="252" t="str">
        <f t="shared" si="15"/>
        <v xml:space="preserve">TUCH-B575P-A1 </v>
      </c>
      <c r="E146" s="208"/>
      <c r="F146" s="208"/>
      <c r="G146" s="223"/>
      <c r="H146" s="210"/>
      <c r="I146" s="256">
        <f>VLOOKUP(B146,'26MY_ACCORD_DATA'!B:AS,12,FALSE)</f>
        <v>0</v>
      </c>
      <c r="J146" s="256">
        <f>VLOOKUP(B146,'26MY_ACCORD_DATA'!B:AS,13,FALSE)</f>
        <v>0</v>
      </c>
      <c r="K146" s="256" t="str">
        <f>VLOOKUP(B146,'26MY_ACCORD_DATA'!B:AS,14,FALSE)</f>
        <v>N/A</v>
      </c>
      <c r="L146" s="256">
        <f>VLOOKUP(B146,'26MY_ACCORD_DATA'!B:AS,15,FALSE)</f>
        <v>0</v>
      </c>
      <c r="M146" s="256" t="str">
        <f>VLOOKUP(B146,'26MY_ACCORD_DATA'!B:AS,16,FALSE)</f>
        <v>•</v>
      </c>
      <c r="N146" s="256" t="str">
        <f>VLOOKUP(B146,'26MY_ACCORD_DATA'!B:AS,17,FALSE)</f>
        <v>N/A</v>
      </c>
      <c r="O146" s="256">
        <f>VLOOKUP(B146,'26MY_ACCORD_DATA'!B:AS,18,FALSE)</f>
        <v>0</v>
      </c>
      <c r="P146" s="256">
        <f>VLOOKUP(B146,'26MY_ACCORD_DATA'!B:AS,19,FALSE)</f>
        <v>0</v>
      </c>
      <c r="Q146" s="212"/>
    </row>
    <row r="147" spans="2:17" s="246" customFormat="1" ht="15" customHeight="1" x14ac:dyDescent="0.25">
      <c r="B147" s="247" t="s">
        <v>372</v>
      </c>
      <c r="C147" s="251" t="str">
        <f>VLOOKUP(B147,'26MY_ACCORD_DATA'!B:AS,3,FALSE)</f>
        <v>Solar Reflection Silver (NH-932M)</v>
      </c>
      <c r="D147" s="252" t="str">
        <f t="shared" si="15"/>
        <v>TUCH-NH932M-A1</v>
      </c>
      <c r="E147" s="213"/>
      <c r="F147" s="213"/>
      <c r="G147" s="224"/>
      <c r="H147" s="215"/>
      <c r="I147" s="256">
        <f>VLOOKUP(B147,'26MY_ACCORD_DATA'!B:AS,12,FALSE)</f>
        <v>0</v>
      </c>
      <c r="J147" s="256">
        <f>VLOOKUP(B147,'26MY_ACCORD_DATA'!B:AS,13,FALSE)</f>
        <v>0</v>
      </c>
      <c r="K147" s="256" t="str">
        <f>VLOOKUP(B147,'26MY_ACCORD_DATA'!B:AS,14,FALSE)</f>
        <v>•</v>
      </c>
      <c r="L147" s="256">
        <f>VLOOKUP(B147,'26MY_ACCORD_DATA'!B:AS,15,FALSE)</f>
        <v>0</v>
      </c>
      <c r="M147" s="256" t="str">
        <f>VLOOKUP(B147,'26MY_ACCORD_DATA'!B:AS,16,FALSE)</f>
        <v>•</v>
      </c>
      <c r="N147" s="256" t="str">
        <f>VLOOKUP(B147,'26MY_ACCORD_DATA'!B:AS,17,FALSE)</f>
        <v>•</v>
      </c>
      <c r="O147" s="256">
        <f>VLOOKUP(B147,'26MY_ACCORD_DATA'!B:AS,18,FALSE)</f>
        <v>0</v>
      </c>
      <c r="P147" s="256">
        <f>VLOOKUP(B147,'26MY_ACCORD_DATA'!B:AS,19,FALSE)</f>
        <v>0</v>
      </c>
      <c r="Q147" s="217"/>
    </row>
    <row r="148" spans="2:17" s="205" customFormat="1" ht="6.95" customHeight="1" x14ac:dyDescent="0.25">
      <c r="B148" s="247"/>
      <c r="C148" s="265"/>
      <c r="D148" s="266"/>
      <c r="E148" s="266"/>
      <c r="F148" s="266"/>
      <c r="G148" s="266"/>
      <c r="H148" s="266"/>
      <c r="I148" s="266"/>
      <c r="J148" s="266"/>
      <c r="K148" s="266"/>
      <c r="L148" s="266"/>
      <c r="M148" s="266"/>
      <c r="N148" s="266"/>
      <c r="O148" s="266"/>
      <c r="P148" s="266"/>
      <c r="Q148" s="289"/>
    </row>
    <row r="149" spans="2:17" s="246" customFormat="1" ht="15" customHeight="1" x14ac:dyDescent="0.25">
      <c r="B149" s="247" t="s">
        <v>373</v>
      </c>
      <c r="C149" s="251" t="str">
        <f>VLOOKUP(B149,'26MY_ACCORD_DATA'!B:AS,3,FALSE)</f>
        <v>Fine Sanding Needles</v>
      </c>
      <c r="D149" s="252" t="str">
        <f t="shared" ref="D149:D151" si="16">B149</f>
        <v>TUCH-NEEDLES</v>
      </c>
      <c r="E149" s="253">
        <f>VLOOKUP(B149,'26MY_ACCORD_DATA'!B:AS,9,FALSE)</f>
        <v>9.5</v>
      </c>
      <c r="F149" s="253">
        <f>VLOOKUP(B149,'26MY_ACCORD_DATA'!B:AS,10,FALSE)</f>
        <v>15.75</v>
      </c>
      <c r="G149" s="254">
        <f>VLOOKUP(B149,'26MY_ACCORD_DATA'!B:AS,7,FALSE)</f>
        <v>0</v>
      </c>
      <c r="H149" s="255">
        <f>VLOOKUP(B149,'26MY_ACCORD_DATA'!B:AS,11,FALSE)</f>
        <v>15.75</v>
      </c>
      <c r="I149" s="256">
        <f>VLOOKUP(B149,'26MY_ACCORD_DATA'!B:AS,12,FALSE)</f>
        <v>0</v>
      </c>
      <c r="J149" s="256">
        <f>VLOOKUP(B149,'26MY_ACCORD_DATA'!B:AS,13,FALSE)</f>
        <v>0</v>
      </c>
      <c r="K149" s="256">
        <f>VLOOKUP(B149,'26MY_ACCORD_DATA'!B:AS,14,FALSE)</f>
        <v>0</v>
      </c>
      <c r="L149" s="256">
        <f>VLOOKUP(B149,'26MY_ACCORD_DATA'!B:AS,15,FALSE)</f>
        <v>0</v>
      </c>
      <c r="M149" s="256">
        <f>VLOOKUP(B149,'26MY_ACCORD_DATA'!B:AS,16,FALSE)</f>
        <v>0</v>
      </c>
      <c r="N149" s="256">
        <f>VLOOKUP(B149,'26MY_ACCORD_DATA'!B:AS,17,FALSE)</f>
        <v>0</v>
      </c>
      <c r="O149" s="256">
        <f>VLOOKUP(B149,'26MY_ACCORD_DATA'!B:AS,18,FALSE)</f>
        <v>0</v>
      </c>
      <c r="P149" s="256">
        <f>VLOOKUP(B149,'26MY_ACCORD_DATA'!B:AS,19,FALSE)</f>
        <v>0</v>
      </c>
      <c r="Q149" s="257" t="str">
        <f>IF(VLOOKUP(B149,'26MY_ACCORD_DATA'!B:AS,20,FALSE)="","",VLOOKUP(B149,'26MY_ACCORD_DATA'!B:AS,20,FALSE))</f>
        <v>Quantity of 5.</v>
      </c>
    </row>
    <row r="150" spans="2:17" s="246" customFormat="1" ht="15" customHeight="1" x14ac:dyDescent="0.25">
      <c r="B150" s="264" t="s">
        <v>378</v>
      </c>
      <c r="C150" s="251" t="str">
        <f>VLOOKUP(B150,'26MY_ACCORD_DATA'!B:AS,3,FALSE)</f>
        <v>Fine Sanding Sticks</v>
      </c>
      <c r="D150" s="252" t="str">
        <f t="shared" si="16"/>
        <v>TUCH-STICKS</v>
      </c>
      <c r="E150" s="253">
        <f>VLOOKUP(B150,'26MY_ACCORD_DATA'!B:AS,9,FALSE)</f>
        <v>2.4500000000000002</v>
      </c>
      <c r="F150" s="253">
        <f>VLOOKUP(B150,'26MY_ACCORD_DATA'!B:AS,10,FALSE)</f>
        <v>4</v>
      </c>
      <c r="G150" s="254">
        <f>VLOOKUP(B150,'26MY_ACCORD_DATA'!B:AS,7,FALSE)</f>
        <v>0</v>
      </c>
      <c r="H150" s="255">
        <f>VLOOKUP(B150,'26MY_ACCORD_DATA'!B:AS,11,FALSE)</f>
        <v>4</v>
      </c>
      <c r="I150" s="256">
        <f>VLOOKUP(B150,'26MY_ACCORD_DATA'!B:AS,12,FALSE)</f>
        <v>0</v>
      </c>
      <c r="J150" s="256">
        <f>VLOOKUP(B150,'26MY_ACCORD_DATA'!B:AS,13,FALSE)</f>
        <v>0</v>
      </c>
      <c r="K150" s="256">
        <f>VLOOKUP(B150,'26MY_ACCORD_DATA'!B:AS,14,FALSE)</f>
        <v>0</v>
      </c>
      <c r="L150" s="256">
        <f>VLOOKUP(B150,'26MY_ACCORD_DATA'!B:AS,15,FALSE)</f>
        <v>0</v>
      </c>
      <c r="M150" s="256">
        <f>VLOOKUP(B150,'26MY_ACCORD_DATA'!B:AS,16,FALSE)</f>
        <v>0</v>
      </c>
      <c r="N150" s="256">
        <f>VLOOKUP(B150,'26MY_ACCORD_DATA'!B:AS,17,FALSE)</f>
        <v>0</v>
      </c>
      <c r="O150" s="256">
        <f>VLOOKUP(B150,'26MY_ACCORD_DATA'!B:AS,18,FALSE)</f>
        <v>0</v>
      </c>
      <c r="P150" s="256">
        <f>VLOOKUP(B150,'26MY_ACCORD_DATA'!B:AS,19,FALSE)</f>
        <v>0</v>
      </c>
      <c r="Q150" s="257" t="str">
        <f>IF(VLOOKUP(B150,'26MY_ACCORD_DATA'!B:AS,20,FALSE)="","",VLOOKUP(B150,'26MY_ACCORD_DATA'!B:AS,20,FALSE))</f>
        <v>Quantity of 5.</v>
      </c>
    </row>
    <row r="151" spans="2:17" s="246" customFormat="1" ht="15" customHeight="1" x14ac:dyDescent="0.25">
      <c r="B151" s="250" t="s">
        <v>381</v>
      </c>
      <c r="C151" s="251" t="str">
        <f>VLOOKUP(B151,'26MY_ACCORD_DATA'!B:AS,3,FALSE)</f>
        <v>Paint Pen Replacement Tips</v>
      </c>
      <c r="D151" s="252" t="str">
        <f t="shared" si="16"/>
        <v>TUCH-TIPS</v>
      </c>
      <c r="E151" s="253">
        <f>VLOOKUP(B151,'26MY_ACCORD_DATA'!B:AS,9,FALSE)</f>
        <v>6.25</v>
      </c>
      <c r="F151" s="253">
        <f>VLOOKUP(B151,'26MY_ACCORD_DATA'!B:AS,10,FALSE)</f>
        <v>13.75</v>
      </c>
      <c r="G151" s="254">
        <f>VLOOKUP(B151,'26MY_ACCORD_DATA'!B:AS,7,FALSE)</f>
        <v>0</v>
      </c>
      <c r="H151" s="255">
        <f>VLOOKUP(B151,'26MY_ACCORD_DATA'!B:AS,11,FALSE)</f>
        <v>13.75</v>
      </c>
      <c r="I151" s="256">
        <f>VLOOKUP(B151,'26MY_ACCORD_DATA'!B:AS,12,FALSE)</f>
        <v>0</v>
      </c>
      <c r="J151" s="256">
        <f>VLOOKUP(B151,'26MY_ACCORD_DATA'!B:AS,13,FALSE)</f>
        <v>0</v>
      </c>
      <c r="K151" s="256">
        <f>VLOOKUP(B151,'26MY_ACCORD_DATA'!B:AS,14,FALSE)</f>
        <v>0</v>
      </c>
      <c r="L151" s="256">
        <f>VLOOKUP(B151,'26MY_ACCORD_DATA'!B:AS,15,FALSE)</f>
        <v>0</v>
      </c>
      <c r="M151" s="256">
        <f>VLOOKUP(B151,'26MY_ACCORD_DATA'!B:AS,16,FALSE)</f>
        <v>0</v>
      </c>
      <c r="N151" s="256">
        <f>VLOOKUP(B151,'26MY_ACCORD_DATA'!B:AS,17,FALSE)</f>
        <v>0</v>
      </c>
      <c r="O151" s="256">
        <f>VLOOKUP(B151,'26MY_ACCORD_DATA'!B:AS,18,FALSE)</f>
        <v>0</v>
      </c>
      <c r="P151" s="256">
        <f>VLOOKUP(B151,'26MY_ACCORD_DATA'!B:AS,19,FALSE)</f>
        <v>0</v>
      </c>
      <c r="Q151" s="257" t="str">
        <f>IF(VLOOKUP(B151,'26MY_ACCORD_DATA'!B:AS,20,FALSE)="","",VLOOKUP(B151,'26MY_ACCORD_DATA'!B:AS,20,FALSE))</f>
        <v>Quantity of 25.</v>
      </c>
    </row>
    <row r="152" spans="2:17" s="246" customFormat="1" ht="15" customHeight="1" x14ac:dyDescent="0.25">
      <c r="B152" s="250"/>
      <c r="C152" s="258"/>
      <c r="D152" s="290"/>
      <c r="E152" s="291"/>
      <c r="F152" s="291"/>
      <c r="G152" s="292"/>
      <c r="H152" s="293"/>
      <c r="I152" s="292"/>
      <c r="J152" s="292"/>
      <c r="K152" s="292"/>
      <c r="L152" s="292"/>
      <c r="M152" s="292"/>
      <c r="N152" s="292"/>
      <c r="O152" s="292"/>
      <c r="P152" s="292"/>
      <c r="Q152" s="292"/>
    </row>
    <row r="153" spans="2:17" s="246" customFormat="1" ht="15" customHeight="1" x14ac:dyDescent="0.25">
      <c r="B153" s="294"/>
      <c r="C153" s="295" t="s">
        <v>451</v>
      </c>
      <c r="D153" s="296" t="s">
        <v>432</v>
      </c>
      <c r="E153" s="169"/>
      <c r="F153" s="169"/>
      <c r="G153" s="169"/>
      <c r="H153" s="169"/>
      <c r="I153" s="169"/>
      <c r="J153" s="169"/>
      <c r="K153" s="169"/>
      <c r="L153" s="169"/>
      <c r="M153" s="169"/>
      <c r="N153" s="169"/>
      <c r="O153" s="169"/>
      <c r="P153" s="169"/>
      <c r="Q153" s="169"/>
    </row>
    <row r="154" spans="2:17" ht="14.25" customHeight="1" x14ac:dyDescent="0.25">
      <c r="C154" s="298">
        <f>'26MY_ACCORD_DATA'!$C$4</f>
        <v>46113</v>
      </c>
      <c r="D154" s="296" t="s">
        <v>452</v>
      </c>
      <c r="E154" s="3"/>
      <c r="F154" s="3"/>
      <c r="G154" s="3"/>
      <c r="H154" s="3"/>
      <c r="I154" s="3"/>
      <c r="J154" s="3"/>
      <c r="K154" s="3"/>
      <c r="L154" s="3"/>
      <c r="M154" s="3"/>
      <c r="N154" s="3"/>
      <c r="O154" s="3"/>
      <c r="P154" s="3"/>
      <c r="Q154" s="3"/>
    </row>
    <row r="155" spans="2:17" ht="14.25" customHeight="1" x14ac:dyDescent="0.25">
      <c r="C155" s="3"/>
      <c r="D155" s="3"/>
      <c r="E155" s="3"/>
      <c r="F155" s="3"/>
      <c r="G155" s="3"/>
      <c r="H155" s="3"/>
      <c r="I155" s="3"/>
      <c r="J155" s="3"/>
      <c r="K155" s="3"/>
      <c r="L155" s="3"/>
      <c r="M155" s="3"/>
      <c r="N155" s="3"/>
      <c r="O155" s="3"/>
      <c r="P155" s="3"/>
      <c r="Q155" s="3"/>
    </row>
    <row r="156" spans="2:17" ht="14.25" customHeight="1" x14ac:dyDescent="0.25">
      <c r="C156" s="3"/>
      <c r="D156" s="3"/>
      <c r="E156" s="3"/>
      <c r="F156" s="3"/>
      <c r="G156" s="3"/>
      <c r="H156" s="3"/>
      <c r="I156" s="3"/>
      <c r="J156" s="3"/>
      <c r="K156" s="3"/>
      <c r="L156" s="3"/>
      <c r="M156" s="3"/>
      <c r="N156" s="3"/>
      <c r="O156" s="3"/>
      <c r="P156" s="3"/>
      <c r="Q156" s="3"/>
    </row>
    <row r="157" spans="2:17" ht="14.25" customHeight="1" x14ac:dyDescent="0.25">
      <c r="C157" s="3"/>
      <c r="D157" s="3"/>
      <c r="E157" s="3"/>
      <c r="F157" s="3"/>
      <c r="G157" s="3"/>
      <c r="H157" s="3"/>
      <c r="I157" s="3"/>
      <c r="J157" s="3"/>
      <c r="K157" s="3"/>
      <c r="L157" s="3"/>
      <c r="M157" s="3"/>
      <c r="N157" s="3"/>
      <c r="O157" s="3"/>
      <c r="P157" s="3"/>
      <c r="Q157" s="3"/>
    </row>
    <row r="158" spans="2:17" ht="14.25" customHeight="1" x14ac:dyDescent="0.25">
      <c r="C158" s="3"/>
      <c r="D158" s="3"/>
      <c r="E158" s="3"/>
      <c r="F158" s="3"/>
      <c r="G158" s="3"/>
      <c r="H158" s="3"/>
      <c r="I158" s="3"/>
      <c r="J158" s="3"/>
      <c r="K158" s="3"/>
      <c r="L158" s="3"/>
      <c r="M158" s="3"/>
      <c r="N158" s="3"/>
      <c r="O158" s="3"/>
      <c r="P158" s="3"/>
      <c r="Q158" s="3"/>
    </row>
    <row r="159" spans="2:17" ht="14.25" customHeight="1" x14ac:dyDescent="0.25">
      <c r="C159" s="3"/>
      <c r="D159" s="3"/>
      <c r="E159" s="3"/>
      <c r="F159" s="3"/>
      <c r="G159" s="3"/>
      <c r="H159" s="3"/>
      <c r="I159" s="3"/>
      <c r="J159" s="3"/>
      <c r="K159" s="3"/>
      <c r="L159" s="3"/>
      <c r="M159" s="3"/>
      <c r="N159" s="3"/>
      <c r="O159" s="3"/>
      <c r="P159" s="3"/>
      <c r="Q159" s="3"/>
    </row>
    <row r="160" spans="2:17" ht="14.25" customHeight="1" x14ac:dyDescent="0.25">
      <c r="C160" s="3"/>
      <c r="D160" s="3"/>
      <c r="E160" s="3"/>
      <c r="F160" s="3"/>
      <c r="G160" s="3"/>
      <c r="H160" s="3"/>
      <c r="I160" s="3"/>
      <c r="J160" s="3"/>
      <c r="K160" s="3"/>
      <c r="L160" s="3"/>
      <c r="M160" s="3"/>
      <c r="N160" s="3"/>
      <c r="O160" s="3"/>
      <c r="P160" s="3"/>
      <c r="Q160" s="3"/>
    </row>
    <row r="161" spans="3:17" ht="14.25" customHeight="1" x14ac:dyDescent="0.25">
      <c r="C161" s="3"/>
      <c r="D161" s="3"/>
      <c r="E161" s="3"/>
      <c r="F161" s="3"/>
      <c r="G161" s="3"/>
      <c r="H161" s="3"/>
      <c r="I161" s="3"/>
      <c r="J161" s="3"/>
      <c r="K161" s="3"/>
      <c r="L161" s="3"/>
      <c r="M161" s="3"/>
      <c r="N161" s="3"/>
      <c r="O161" s="3"/>
      <c r="P161" s="3"/>
      <c r="Q161" s="3"/>
    </row>
    <row r="162" spans="3:17" ht="14.25" customHeight="1" x14ac:dyDescent="0.25">
      <c r="C162" s="3"/>
      <c r="D162" s="3"/>
      <c r="E162" s="3"/>
      <c r="F162" s="3"/>
      <c r="G162" s="3"/>
      <c r="H162" s="3"/>
      <c r="I162" s="3"/>
      <c r="J162" s="3"/>
      <c r="K162" s="3"/>
      <c r="L162" s="3"/>
      <c r="M162" s="3"/>
      <c r="N162" s="3"/>
      <c r="O162" s="3"/>
      <c r="P162" s="3"/>
      <c r="Q162" s="3"/>
    </row>
    <row r="163" spans="3:17" ht="14.25" customHeight="1" x14ac:dyDescent="0.25">
      <c r="C163" s="3"/>
      <c r="D163" s="3"/>
      <c r="E163" s="3"/>
      <c r="F163" s="3"/>
      <c r="G163" s="3"/>
      <c r="H163" s="3"/>
      <c r="I163" s="3"/>
      <c r="J163" s="3"/>
      <c r="K163" s="3"/>
      <c r="L163" s="3"/>
      <c r="M163" s="3"/>
      <c r="N163" s="3"/>
      <c r="O163" s="3"/>
      <c r="P163" s="3"/>
      <c r="Q163" s="3"/>
    </row>
    <row r="164" spans="3:17" ht="14.25" customHeight="1" x14ac:dyDescent="0.25">
      <c r="C164" s="3"/>
      <c r="D164" s="3"/>
      <c r="E164" s="3"/>
      <c r="F164" s="3"/>
      <c r="G164" s="3"/>
      <c r="H164" s="3"/>
      <c r="I164" s="3"/>
      <c r="J164" s="3"/>
      <c r="K164" s="3"/>
      <c r="L164" s="3"/>
      <c r="M164" s="3"/>
      <c r="N164" s="3"/>
      <c r="O164" s="3"/>
      <c r="P164" s="3"/>
      <c r="Q164" s="3"/>
    </row>
    <row r="165" spans="3:17" ht="14.25" customHeight="1" x14ac:dyDescent="0.25">
      <c r="C165" s="3"/>
      <c r="D165" s="3"/>
      <c r="E165" s="3"/>
      <c r="F165" s="3"/>
      <c r="G165" s="3"/>
      <c r="H165" s="3"/>
      <c r="I165" s="3"/>
      <c r="J165" s="3"/>
      <c r="K165" s="3"/>
      <c r="L165" s="3"/>
      <c r="M165" s="3"/>
      <c r="N165" s="3"/>
      <c r="O165" s="3"/>
      <c r="P165" s="3"/>
      <c r="Q165" s="3"/>
    </row>
    <row r="166" spans="3:17" ht="14.25" customHeight="1" x14ac:dyDescent="0.25">
      <c r="C166" s="3"/>
      <c r="D166" s="3"/>
      <c r="E166" s="3"/>
      <c r="F166" s="3"/>
      <c r="G166" s="3"/>
      <c r="H166" s="3"/>
      <c r="I166" s="3"/>
      <c r="J166" s="3"/>
      <c r="K166" s="3"/>
      <c r="L166" s="3"/>
      <c r="M166" s="3"/>
      <c r="N166" s="3"/>
      <c r="O166" s="3"/>
      <c r="P166" s="3"/>
      <c r="Q166" s="3"/>
    </row>
    <row r="167" spans="3:17" ht="14.25" customHeight="1" x14ac:dyDescent="0.25">
      <c r="C167" s="3"/>
      <c r="D167" s="3"/>
      <c r="E167" s="3"/>
      <c r="F167" s="3"/>
      <c r="G167" s="3"/>
      <c r="H167" s="3"/>
      <c r="I167" s="3"/>
      <c r="J167" s="3"/>
      <c r="K167" s="3"/>
      <c r="L167" s="3"/>
      <c r="M167" s="3"/>
      <c r="N167" s="3"/>
      <c r="O167" s="3"/>
      <c r="P167" s="3"/>
      <c r="Q167" s="3"/>
    </row>
    <row r="168" spans="3:17" ht="14.25" customHeight="1" x14ac:dyDescent="0.25">
      <c r="C168" s="3"/>
      <c r="D168" s="3"/>
      <c r="E168" s="3"/>
      <c r="F168" s="3"/>
      <c r="G168" s="3"/>
      <c r="H168" s="3"/>
      <c r="I168" s="3"/>
      <c r="J168" s="3"/>
      <c r="K168" s="3"/>
      <c r="L168" s="3"/>
      <c r="M168" s="3"/>
      <c r="N168" s="3"/>
      <c r="O168" s="3"/>
      <c r="P168" s="3"/>
      <c r="Q168" s="3"/>
    </row>
    <row r="169" spans="3:17" ht="14.25" customHeight="1" x14ac:dyDescent="0.25">
      <c r="C169" s="3"/>
      <c r="D169" s="3"/>
      <c r="E169" s="3"/>
      <c r="F169" s="3"/>
      <c r="G169" s="3"/>
      <c r="H169" s="3"/>
      <c r="I169" s="3"/>
      <c r="J169" s="3"/>
      <c r="K169" s="3"/>
      <c r="L169" s="3"/>
      <c r="M169" s="3"/>
      <c r="N169" s="3"/>
      <c r="O169" s="3"/>
      <c r="P169" s="3"/>
      <c r="Q169" s="3"/>
    </row>
    <row r="170" spans="3:17" ht="14.25" customHeight="1" x14ac:dyDescent="0.25">
      <c r="C170" s="3"/>
      <c r="D170" s="3"/>
      <c r="E170" s="3"/>
      <c r="F170" s="3"/>
      <c r="G170" s="3"/>
      <c r="H170" s="3"/>
      <c r="I170" s="3"/>
      <c r="J170" s="3"/>
      <c r="K170" s="3"/>
      <c r="L170" s="3"/>
      <c r="M170" s="3"/>
      <c r="N170" s="3"/>
      <c r="O170" s="3"/>
      <c r="P170" s="3"/>
      <c r="Q170" s="3"/>
    </row>
    <row r="171" spans="3:17" ht="14.25" customHeight="1" x14ac:dyDescent="0.25">
      <c r="C171" s="3"/>
      <c r="D171" s="3"/>
      <c r="E171" s="3"/>
      <c r="F171" s="3"/>
      <c r="G171" s="3"/>
      <c r="H171" s="3"/>
      <c r="I171" s="3"/>
      <c r="J171" s="3"/>
      <c r="K171" s="3"/>
      <c r="L171" s="3"/>
      <c r="M171" s="3"/>
      <c r="N171" s="3"/>
      <c r="O171" s="3"/>
      <c r="P171" s="3"/>
      <c r="Q171" s="3"/>
    </row>
    <row r="172" spans="3:17" ht="14.25" customHeight="1" x14ac:dyDescent="0.25">
      <c r="C172" s="3"/>
      <c r="D172" s="3"/>
      <c r="E172" s="3"/>
      <c r="F172" s="3"/>
      <c r="G172" s="3"/>
      <c r="H172" s="3"/>
      <c r="I172" s="3"/>
      <c r="J172" s="3"/>
      <c r="K172" s="3"/>
      <c r="L172" s="3"/>
      <c r="M172" s="3"/>
      <c r="N172" s="3"/>
      <c r="O172" s="3"/>
      <c r="P172" s="3"/>
      <c r="Q172" s="3"/>
    </row>
    <row r="173" spans="3:17" ht="14.25" customHeight="1" x14ac:dyDescent="0.25">
      <c r="C173" s="3"/>
      <c r="D173" s="3"/>
      <c r="E173" s="3"/>
      <c r="F173" s="3"/>
      <c r="G173" s="3"/>
      <c r="H173" s="3"/>
      <c r="I173" s="3"/>
      <c r="J173" s="3"/>
      <c r="K173" s="3"/>
      <c r="L173" s="3"/>
      <c r="M173" s="3"/>
      <c r="N173" s="3"/>
      <c r="O173" s="3"/>
      <c r="P173" s="3"/>
      <c r="Q173" s="3"/>
    </row>
    <row r="174" spans="3:17" x14ac:dyDescent="0.25">
      <c r="C174" s="3"/>
      <c r="D174" s="3"/>
      <c r="E174" s="3"/>
      <c r="F174" s="3"/>
      <c r="G174" s="3"/>
      <c r="H174" s="3"/>
      <c r="I174" s="3"/>
      <c r="J174" s="3"/>
      <c r="K174" s="3"/>
      <c r="L174" s="3"/>
      <c r="M174" s="3"/>
      <c r="N174" s="3"/>
      <c r="O174" s="3"/>
      <c r="P174" s="3"/>
      <c r="Q174" s="3"/>
    </row>
  </sheetData>
  <sheetProtection algorithmName="SHA-512" hashValue="PnBsoov4Gox32UjiLt2u+IiRQgIih/DUpfa4tODCvwZJqE3X4MxAZ6hcstoy1xL/i7/X3Qyuf3Kan32cDVxcXg==" saltValue="sOpg6s6IjJF86Pq3ipGsag==" spinCount="100000" sheet="1" objects="1" scenarios="1"/>
  <mergeCells count="154">
    <mergeCell ref="E140:E147"/>
    <mergeCell ref="F140:F147"/>
    <mergeCell ref="G140:G147"/>
    <mergeCell ref="H140:H147"/>
    <mergeCell ref="Q140:Q147"/>
    <mergeCell ref="Q126:Q127"/>
    <mergeCell ref="C138:C139"/>
    <mergeCell ref="D138:D139"/>
    <mergeCell ref="E138:E139"/>
    <mergeCell ref="F138:F139"/>
    <mergeCell ref="G138:G139"/>
    <mergeCell ref="H138:H139"/>
    <mergeCell ref="J138:P138"/>
    <mergeCell ref="Q138:Q139"/>
    <mergeCell ref="H115:H116"/>
    <mergeCell ref="J115:P115"/>
    <mergeCell ref="Q115:Q116"/>
    <mergeCell ref="C126:C127"/>
    <mergeCell ref="D126:D127"/>
    <mergeCell ref="E126:E127"/>
    <mergeCell ref="F126:F127"/>
    <mergeCell ref="G126:G127"/>
    <mergeCell ref="H126:H127"/>
    <mergeCell ref="J126:P126"/>
    <mergeCell ref="J68:P68"/>
    <mergeCell ref="Q68:Q69"/>
    <mergeCell ref="Q87:Q94"/>
    <mergeCell ref="Q96:Q103"/>
    <mergeCell ref="Q105:Q112"/>
    <mergeCell ref="C115:C116"/>
    <mergeCell ref="D115:D116"/>
    <mergeCell ref="E115:E116"/>
    <mergeCell ref="F115:F116"/>
    <mergeCell ref="G115:G116"/>
    <mergeCell ref="C68:C69"/>
    <mergeCell ref="D68:D69"/>
    <mergeCell ref="E68:E69"/>
    <mergeCell ref="F68:F69"/>
    <mergeCell ref="G68:G69"/>
    <mergeCell ref="H68:H69"/>
    <mergeCell ref="Q53:Q55"/>
    <mergeCell ref="C58:C59"/>
    <mergeCell ref="D58:D59"/>
    <mergeCell ref="E58:E59"/>
    <mergeCell ref="F58:F59"/>
    <mergeCell ref="G58:G59"/>
    <mergeCell ref="H58:H59"/>
    <mergeCell ref="J58:P58"/>
    <mergeCell ref="Q58:Q59"/>
    <mergeCell ref="K53:K55"/>
    <mergeCell ref="L53:L55"/>
    <mergeCell ref="M53:M55"/>
    <mergeCell ref="N53:N55"/>
    <mergeCell ref="O53:O55"/>
    <mergeCell ref="P53:P55"/>
    <mergeCell ref="N49:N51"/>
    <mergeCell ref="O49:O51"/>
    <mergeCell ref="P49:P51"/>
    <mergeCell ref="Q49:Q51"/>
    <mergeCell ref="E53:E55"/>
    <mergeCell ref="F53:F55"/>
    <mergeCell ref="G53:G55"/>
    <mergeCell ref="H53:H55"/>
    <mergeCell ref="I53:I55"/>
    <mergeCell ref="J53:J55"/>
    <mergeCell ref="Q42:Q47"/>
    <mergeCell ref="E49:E51"/>
    <mergeCell ref="F49:F51"/>
    <mergeCell ref="G49:G51"/>
    <mergeCell ref="H49:H51"/>
    <mergeCell ref="I49:I51"/>
    <mergeCell ref="J49:J51"/>
    <mergeCell ref="K49:K51"/>
    <mergeCell ref="L49:L51"/>
    <mergeCell ref="M49:M51"/>
    <mergeCell ref="K42:K47"/>
    <mergeCell ref="L42:L47"/>
    <mergeCell ref="M42:M47"/>
    <mergeCell ref="N42:N47"/>
    <mergeCell ref="O42:O47"/>
    <mergeCell ref="P42:P47"/>
    <mergeCell ref="N37:N40"/>
    <mergeCell ref="O37:O40"/>
    <mergeCell ref="P37:P40"/>
    <mergeCell ref="Q37:Q40"/>
    <mergeCell ref="E42:E47"/>
    <mergeCell ref="F42:F47"/>
    <mergeCell ref="G42:G47"/>
    <mergeCell ref="H42:H47"/>
    <mergeCell ref="I42:I47"/>
    <mergeCell ref="J42:J47"/>
    <mergeCell ref="Q30:Q35"/>
    <mergeCell ref="E37:E40"/>
    <mergeCell ref="F37:F40"/>
    <mergeCell ref="G37:G40"/>
    <mergeCell ref="H37:H40"/>
    <mergeCell ref="I37:I40"/>
    <mergeCell ref="J37:J40"/>
    <mergeCell ref="K37:K40"/>
    <mergeCell ref="L37:L40"/>
    <mergeCell ref="M37:M40"/>
    <mergeCell ref="K30:K35"/>
    <mergeCell ref="L30:L35"/>
    <mergeCell ref="M30:M35"/>
    <mergeCell ref="N30:N35"/>
    <mergeCell ref="O30:O35"/>
    <mergeCell ref="P30:P35"/>
    <mergeCell ref="E30:E35"/>
    <mergeCell ref="F30:F35"/>
    <mergeCell ref="G30:G35"/>
    <mergeCell ref="H30:H35"/>
    <mergeCell ref="I30:I35"/>
    <mergeCell ref="J30:J35"/>
    <mergeCell ref="Q18:Q22"/>
    <mergeCell ref="E24:E26"/>
    <mergeCell ref="F24:F28"/>
    <mergeCell ref="G24:G28"/>
    <mergeCell ref="H24:H28"/>
    <mergeCell ref="K24:K28"/>
    <mergeCell ref="M24:M28"/>
    <mergeCell ref="N24:N28"/>
    <mergeCell ref="Q24:Q28"/>
    <mergeCell ref="J18:J22"/>
    <mergeCell ref="K18:K22"/>
    <mergeCell ref="L18:L22"/>
    <mergeCell ref="M18:M22"/>
    <mergeCell ref="N18:N22"/>
    <mergeCell ref="P18:P22"/>
    <mergeCell ref="M14:M16"/>
    <mergeCell ref="N14:N16"/>
    <mergeCell ref="O14:O16"/>
    <mergeCell ref="P14:P16"/>
    <mergeCell ref="Q14:Q16"/>
    <mergeCell ref="E18:E22"/>
    <mergeCell ref="F18:F22"/>
    <mergeCell ref="G18:G22"/>
    <mergeCell ref="H18:H22"/>
    <mergeCell ref="I18:I22"/>
    <mergeCell ref="J12:P12"/>
    <mergeCell ref="Q12:Q13"/>
    <mergeCell ref="E14:E16"/>
    <mergeCell ref="F14:F16"/>
    <mergeCell ref="G14:G16"/>
    <mergeCell ref="H14:H16"/>
    <mergeCell ref="I14:I16"/>
    <mergeCell ref="J14:J16"/>
    <mergeCell ref="K14:K16"/>
    <mergeCell ref="L14:L16"/>
    <mergeCell ref="C12:C13"/>
    <mergeCell ref="D12:D13"/>
    <mergeCell ref="E12:E13"/>
    <mergeCell ref="F12:F13"/>
    <mergeCell ref="G12:G13"/>
    <mergeCell ref="H12:H13"/>
  </mergeCells>
  <conditionalFormatting sqref="E1:F14 E17:F17 E29:F29 E56:F59 E52:F53 E36:F36 E41:F41 E48:F49 E66:F69 E86:F86 E95:F95 E104:F104 E113:F116 E124:F127 E136:F139 E148:F148 E152:F1048576 E23:F24">
    <cfRule type="containsText" dxfId="4" priority="1" operator="containsText" text=".99">
      <formula>NOT(ISERROR(SEARCH(".99",E1)))</formula>
    </cfRule>
  </conditionalFormatting>
  <printOptions horizontalCentered="1"/>
  <pageMargins left="0.23622047244094499" right="0.23622047244094499" top="0.39370078740157499" bottom="0.39370078740157499" header="0.31496062992126" footer="0.31496062992126"/>
  <pageSetup scale="50" fitToHeight="0" orientation="portrait" horizontalDpi="1200" verticalDpi="1200" r:id="rId1"/>
  <headerFooter>
    <oddFooter>&amp;CPage &amp;P of &amp;N</oddFooter>
  </headerFooter>
  <rowBreaks count="2" manualBreakCount="2">
    <brk id="85" min="2" max="14" man="1"/>
    <brk id="156" min="2" max="1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D9C9-E8E6-4CF1-B9FA-AB9FF65D2A5A}">
  <sheetPr codeName="Sheet5">
    <tabColor theme="3" tint="-0.249977111117893"/>
    <pageSetUpPr fitToPage="1"/>
  </sheetPr>
  <dimension ref="A2:T173"/>
  <sheetViews>
    <sheetView view="pageBreakPreview" zoomScale="70" zoomScaleNormal="60" zoomScaleSheetLayoutView="70" workbookViewId="0">
      <selection activeCell="W73" sqref="W73"/>
    </sheetView>
  </sheetViews>
  <sheetFormatPr defaultColWidth="9.140625" defaultRowHeight="12.75" outlineLevelCol="1" x14ac:dyDescent="0.25"/>
  <cols>
    <col min="1" max="1" width="9.140625" style="74"/>
    <col min="2" max="2" width="15.5703125" style="297" customWidth="1"/>
    <col min="3" max="3" width="53.5703125" style="74" customWidth="1"/>
    <col min="4" max="4" width="22" style="74" customWidth="1"/>
    <col min="5" max="5" width="11.42578125" style="74" customWidth="1" outlineLevel="1"/>
    <col min="6" max="6" width="11.5703125" style="74" customWidth="1"/>
    <col min="7" max="7" width="8.5703125" style="74" customWidth="1"/>
    <col min="8" max="8" width="13.5703125" style="74" customWidth="1"/>
    <col min="9" max="10" width="10.5703125" style="74" hidden="1" customWidth="1"/>
    <col min="11" max="11" width="10.5703125" style="74" customWidth="1"/>
    <col min="12" max="12" width="10.5703125" style="74" hidden="1" customWidth="1"/>
    <col min="13" max="14" width="10.5703125" style="74" customWidth="1"/>
    <col min="15" max="16" width="10.5703125" style="74" hidden="1" customWidth="1"/>
    <col min="17" max="17" width="55.140625" style="74" customWidth="1"/>
    <col min="18" max="16384" width="9.140625" style="74"/>
  </cols>
  <sheetData>
    <row r="2" spans="2:20" ht="35.25" customHeight="1" x14ac:dyDescent="0.25">
      <c r="B2" s="164" t="s">
        <v>453</v>
      </c>
      <c r="C2" s="165" t="s">
        <v>454</v>
      </c>
      <c r="D2" s="165"/>
      <c r="E2" s="166"/>
      <c r="F2" s="167"/>
      <c r="G2" s="168"/>
      <c r="H2" s="169"/>
      <c r="I2" s="169"/>
      <c r="J2" s="169"/>
      <c r="K2" s="169"/>
      <c r="L2" s="170"/>
      <c r="M2" s="171"/>
      <c r="N2" s="170"/>
      <c r="O2" s="170"/>
      <c r="P2" s="170"/>
      <c r="Q2" s="170"/>
    </row>
    <row r="3" spans="2:20" ht="26.25" x14ac:dyDescent="0.25">
      <c r="B3" s="164"/>
      <c r="C3" s="172" t="s">
        <v>455</v>
      </c>
      <c r="D3" s="173" t="str">
        <f>'26MY_ACCORD_DATA'!$C$2</f>
        <v>Accord</v>
      </c>
      <c r="E3" s="174"/>
      <c r="F3" s="175"/>
      <c r="G3" s="168"/>
      <c r="H3" s="169"/>
      <c r="I3" s="169"/>
      <c r="J3" s="169"/>
      <c r="K3" s="169"/>
      <c r="L3" s="176"/>
      <c r="N3" s="177"/>
      <c r="O3" s="170"/>
      <c r="P3" s="170"/>
      <c r="Q3" s="170"/>
    </row>
    <row r="4" spans="2:20" ht="30" customHeight="1" x14ac:dyDescent="0.25">
      <c r="B4" s="164"/>
      <c r="C4" s="172" t="s">
        <v>456</v>
      </c>
      <c r="D4" s="178">
        <f>'26MY_ACCORD_DATA'!$C$3</f>
        <v>2026</v>
      </c>
      <c r="E4" s="174"/>
      <c r="F4" s="175"/>
      <c r="G4" s="168"/>
      <c r="H4" s="169"/>
      <c r="I4" s="169"/>
      <c r="J4" s="169"/>
      <c r="K4" s="169"/>
      <c r="L4" s="170"/>
      <c r="M4" s="179"/>
      <c r="N4" s="170"/>
      <c r="O4" s="170"/>
      <c r="P4" s="170"/>
      <c r="Q4" s="170"/>
    </row>
    <row r="5" spans="2:20" x14ac:dyDescent="0.25">
      <c r="B5" s="164"/>
      <c r="C5" s="299" t="s">
        <v>457</v>
      </c>
      <c r="D5" s="300"/>
      <c r="E5" s="300"/>
      <c r="F5" s="300"/>
      <c r="G5" s="300"/>
      <c r="H5" s="300"/>
      <c r="I5" s="300"/>
      <c r="J5" s="300"/>
      <c r="K5" s="300"/>
      <c r="L5" s="300"/>
      <c r="M5" s="300"/>
      <c r="N5" s="301"/>
      <c r="O5" s="181"/>
      <c r="P5" s="181"/>
      <c r="Q5" s="182"/>
    </row>
    <row r="6" spans="2:20" x14ac:dyDescent="0.25">
      <c r="B6" s="164"/>
      <c r="C6" s="302" t="s">
        <v>458</v>
      </c>
      <c r="D6" s="303"/>
      <c r="E6" s="303"/>
      <c r="F6" s="303"/>
      <c r="G6" s="303"/>
      <c r="H6" s="303"/>
      <c r="I6" s="303"/>
      <c r="J6" s="303"/>
      <c r="K6" s="303"/>
      <c r="L6" s="303"/>
      <c r="M6" s="303"/>
      <c r="N6" s="304"/>
      <c r="O6" s="181"/>
      <c r="P6" s="181"/>
      <c r="Q6" s="182"/>
    </row>
    <row r="7" spans="2:20" x14ac:dyDescent="0.25">
      <c r="B7" s="164"/>
      <c r="C7" s="302" t="s">
        <v>459</v>
      </c>
      <c r="D7" s="303"/>
      <c r="E7" s="303"/>
      <c r="F7" s="303"/>
      <c r="G7" s="303"/>
      <c r="H7" s="303"/>
      <c r="I7" s="303"/>
      <c r="J7" s="303"/>
      <c r="K7" s="303"/>
      <c r="L7" s="303"/>
      <c r="M7" s="303"/>
      <c r="N7" s="304"/>
      <c r="O7" s="181"/>
      <c r="P7" s="181"/>
      <c r="Q7" s="182"/>
    </row>
    <row r="8" spans="2:20" x14ac:dyDescent="0.25">
      <c r="B8" s="164"/>
      <c r="C8" s="305" t="s">
        <v>460</v>
      </c>
      <c r="D8" s="306"/>
      <c r="E8" s="306"/>
      <c r="F8" s="306"/>
      <c r="G8" s="306"/>
      <c r="H8" s="306"/>
      <c r="I8" s="306"/>
      <c r="J8" s="306"/>
      <c r="K8" s="306"/>
      <c r="L8" s="306"/>
      <c r="M8" s="306"/>
      <c r="N8" s="307"/>
      <c r="O8" s="181"/>
      <c r="P8" s="181"/>
      <c r="Q8" s="182"/>
    </row>
    <row r="9" spans="2:20" x14ac:dyDescent="0.25">
      <c r="B9" s="164"/>
      <c r="C9" s="185"/>
      <c r="D9" s="185"/>
      <c r="E9" s="185"/>
      <c r="F9" s="185"/>
      <c r="G9" s="185"/>
      <c r="H9" s="185"/>
      <c r="I9" s="185"/>
      <c r="J9" s="185"/>
      <c r="K9" s="185"/>
      <c r="L9" s="185"/>
      <c r="M9" s="185"/>
      <c r="N9" s="185"/>
      <c r="O9" s="186"/>
      <c r="P9" s="186"/>
      <c r="Q9" s="187"/>
    </row>
    <row r="10" spans="2:20" ht="15" x14ac:dyDescent="0.2">
      <c r="B10" s="164"/>
      <c r="C10" s="3"/>
      <c r="D10" s="3"/>
      <c r="E10" s="3"/>
      <c r="F10" s="3"/>
      <c r="G10" s="3"/>
      <c r="H10" s="188" t="s">
        <v>439</v>
      </c>
      <c r="I10" s="3"/>
      <c r="J10" s="3"/>
      <c r="K10" s="3"/>
      <c r="L10" s="3"/>
      <c r="M10" s="3"/>
      <c r="N10" s="3"/>
      <c r="O10" s="3"/>
      <c r="P10" s="3"/>
      <c r="Q10" s="189"/>
    </row>
    <row r="11" spans="2:20" ht="18.75" x14ac:dyDescent="0.3">
      <c r="B11" s="164"/>
      <c r="C11" s="190" t="s">
        <v>461</v>
      </c>
      <c r="D11" s="191"/>
      <c r="E11" s="12"/>
      <c r="F11" s="12"/>
      <c r="G11" s="16"/>
      <c r="H11" s="192" t="str">
        <f>prov_cd</f>
        <v>QC</v>
      </c>
      <c r="I11" s="193"/>
      <c r="J11" s="193"/>
      <c r="K11" s="3"/>
      <c r="L11" s="3"/>
      <c r="M11" s="3"/>
      <c r="N11" s="3"/>
      <c r="O11" s="3"/>
      <c r="P11" s="3"/>
      <c r="Q11" s="3"/>
    </row>
    <row r="12" spans="2:20" ht="15" x14ac:dyDescent="0.25">
      <c r="B12" s="164"/>
      <c r="C12" s="194" t="s">
        <v>462</v>
      </c>
      <c r="D12" s="194" t="s">
        <v>463</v>
      </c>
      <c r="E12" s="194" t="s">
        <v>464</v>
      </c>
      <c r="F12" s="194" t="s">
        <v>465</v>
      </c>
      <c r="G12" s="194" t="s">
        <v>466</v>
      </c>
      <c r="H12" s="195" t="s">
        <v>467</v>
      </c>
      <c r="I12" s="194" t="s">
        <v>444</v>
      </c>
      <c r="J12" s="194"/>
      <c r="K12" s="194"/>
      <c r="L12" s="194"/>
      <c r="M12" s="194"/>
      <c r="N12" s="194"/>
      <c r="O12" s="194"/>
      <c r="P12" s="194"/>
      <c r="Q12" s="194" t="s">
        <v>468</v>
      </c>
    </row>
    <row r="13" spans="2:20" ht="29.1" customHeight="1" x14ac:dyDescent="0.25">
      <c r="B13" s="164"/>
      <c r="C13" s="194"/>
      <c r="D13" s="194"/>
      <c r="E13" s="194"/>
      <c r="F13" s="194"/>
      <c r="G13" s="194"/>
      <c r="H13" s="195"/>
      <c r="I13" s="196">
        <f>'26MY_ACCORD_DATA'!$M$6</f>
        <v>0</v>
      </c>
      <c r="J13" s="196">
        <f>'26MY_ACCORD_DATA'!$M$6</f>
        <v>0</v>
      </c>
      <c r="K13" s="196" t="str">
        <f>'26MY_ACCORD_DATA'!$O$6</f>
        <v>SE</v>
      </c>
      <c r="L13" s="196">
        <f>'26MY_ACCORD_DATA'!$P$6</f>
        <v>0</v>
      </c>
      <c r="M13" s="196" t="str">
        <f>'26MY_ACCORD_DATA'!$Q$6</f>
        <v>Sport -L Hybride</v>
      </c>
      <c r="N13" s="308" t="str">
        <f>'26MY_ACCORD_DATA'!$R$6</f>
        <v>Touring Hybride</v>
      </c>
      <c r="O13" s="196">
        <f>'26MY_ACCORD_DATA'!$T$6</f>
        <v>0</v>
      </c>
      <c r="P13" s="196">
        <f>'26MY_ACCORD_DATA'!$T$6</f>
        <v>0</v>
      </c>
      <c r="Q13" s="194"/>
    </row>
    <row r="14" spans="2:20" s="248" customFormat="1" ht="18.75" x14ac:dyDescent="0.25">
      <c r="B14" s="197" t="s">
        <v>57</v>
      </c>
      <c r="C14" s="198" t="str">
        <f>VLOOKUP(B14,'26MY_ACCORD_DATA'!B:AS,4,FALSE)</f>
        <v>Ensemble de protection</v>
      </c>
      <c r="D14" s="199" t="str">
        <f>B14</f>
        <v>23ACC-PRO-PK</v>
      </c>
      <c r="E14" s="200">
        <f>VLOOKUP(B14,'26MY_ACCORD_DATA'!B:AS,9,FALSE)</f>
        <v>273.60000000000002</v>
      </c>
      <c r="F14" s="200">
        <f>VLOOKUP(B14,'26MY_ACCORD_DATA'!B:AS,10,FALSE)</f>
        <v>507</v>
      </c>
      <c r="G14" s="201">
        <f>VLOOKUP(B14,'26MY_ACCORD_DATA'!B:AS,7,FALSE)</f>
        <v>0.2</v>
      </c>
      <c r="H14" s="202">
        <f>VLOOKUP(B14,'26MY_ACCORD_DATA'!B:AS,11,FALSE)</f>
        <v>537.4</v>
      </c>
      <c r="I14" s="203">
        <f>VLOOKUP($B14,'26MY_ACCORD_DATA'!$B:$AS,12,FALSE)</f>
        <v>0</v>
      </c>
      <c r="J14" s="203">
        <f>VLOOKUP($B14,'26MY_ACCORD_DATA'!$B:$AS,13,FALSE)</f>
        <v>0</v>
      </c>
      <c r="K14" s="203" t="str">
        <f>VLOOKUP(B14,'26MY_ACCORD_DATA'!B:AS,14,FALSE)</f>
        <v>•</v>
      </c>
      <c r="L14" s="203">
        <f>VLOOKUP(B14,'26MY_ACCORD_DATA'!B:AS,15,FALSE)</f>
        <v>0</v>
      </c>
      <c r="M14" s="203" t="str">
        <f>VLOOKUP(B14,'26MY_ACCORD_DATA'!B:AS,16,FALSE)</f>
        <v>•</v>
      </c>
      <c r="N14" s="203" t="str">
        <f>VLOOKUP(B14,'26MY_ACCORD_DATA'!B:AS,17,FALSE)</f>
        <v>•</v>
      </c>
      <c r="O14" s="203">
        <f>VLOOKUP($B14,'26MY_ACCORD_DATA'!$B:$AS,18,FALSE)</f>
        <v>0</v>
      </c>
      <c r="P14" s="203">
        <f>VLOOKUP(B14,'26MY_ACCORD_DATA'!B:AS,19,FALSE)</f>
        <v>0</v>
      </c>
      <c r="Q14" s="204" t="str">
        <f>IF(VLOOKUP(B14,'26MY_ACCORD_DATA'!B:AS,21,FALSE)="","",VLOOKUP(B14,'26MY_ACCORD_DATA'!B:AS,21,FALSE))</f>
        <v/>
      </c>
      <c r="R14" s="22"/>
      <c r="S14" s="22"/>
      <c r="T14" s="22"/>
    </row>
    <row r="15" spans="2:20" s="205" customFormat="1" ht="15" x14ac:dyDescent="0.25">
      <c r="B15" s="197" t="s">
        <v>290</v>
      </c>
      <c r="C15" s="206" t="str">
        <f>VLOOKUP(B15,'26MY_ACCORD_DATA'!B:AS,4,FALSE)</f>
        <v xml:space="preserve">Protège-tapis toutes saisons </v>
      </c>
      <c r="D15" s="309" t="str">
        <f t="shared" ref="D15:D16" si="0">B15</f>
        <v>08P17-30A-110</v>
      </c>
      <c r="E15" s="208"/>
      <c r="F15" s="208"/>
      <c r="G15" s="209"/>
      <c r="H15" s="210"/>
      <c r="I15" s="211"/>
      <c r="J15" s="211"/>
      <c r="K15" s="211"/>
      <c r="L15" s="211"/>
      <c r="M15" s="211"/>
      <c r="N15" s="211"/>
      <c r="O15" s="211"/>
      <c r="P15" s="211"/>
      <c r="Q15" s="212"/>
      <c r="R15" s="33"/>
      <c r="S15" s="33"/>
      <c r="T15" s="33"/>
    </row>
    <row r="16" spans="2:20" s="205" customFormat="1" ht="15" customHeight="1" x14ac:dyDescent="0.25">
      <c r="B16" s="197" t="s">
        <v>296</v>
      </c>
      <c r="C16" s="206" t="str">
        <f>VLOOKUP(B16,'26MY_ACCORD_DATA'!B:AS,4,FALSE)</f>
        <v>Plateau de coffre</v>
      </c>
      <c r="D16" s="207" t="str">
        <f t="shared" si="0"/>
        <v>08U45-30A-100</v>
      </c>
      <c r="E16" s="213"/>
      <c r="F16" s="213"/>
      <c r="G16" s="214"/>
      <c r="H16" s="215"/>
      <c r="I16" s="216"/>
      <c r="J16" s="216"/>
      <c r="K16" s="216"/>
      <c r="L16" s="216"/>
      <c r="M16" s="216"/>
      <c r="N16" s="216"/>
      <c r="O16" s="216"/>
      <c r="P16" s="216"/>
      <c r="Q16" s="217"/>
      <c r="R16" s="33"/>
      <c r="S16" s="33"/>
      <c r="T16" s="33"/>
    </row>
    <row r="17" spans="2:20" s="205" customFormat="1" ht="6.95" customHeight="1" x14ac:dyDescent="0.25">
      <c r="B17" s="197"/>
      <c r="C17" s="218"/>
      <c r="D17" s="219"/>
      <c r="E17" s="219"/>
      <c r="F17" s="219"/>
      <c r="G17" s="219"/>
      <c r="H17" s="219"/>
      <c r="I17" s="219"/>
      <c r="J17" s="219"/>
      <c r="K17" s="219"/>
      <c r="L17" s="219"/>
      <c r="M17" s="219"/>
      <c r="N17" s="219"/>
      <c r="O17" s="219"/>
      <c r="P17" s="219"/>
      <c r="Q17" s="220"/>
      <c r="R17" s="33"/>
      <c r="S17" s="33"/>
      <c r="T17" s="33"/>
    </row>
    <row r="18" spans="2:20" s="205" customFormat="1" ht="15" customHeight="1" x14ac:dyDescent="0.25">
      <c r="B18" s="197" t="s">
        <v>64</v>
      </c>
      <c r="C18" s="198" t="str">
        <f>VLOOKUP(B18,'26MY_ACCORD_DATA'!B:AS,4,FALSE)</f>
        <v>Ensemble de protection avancée</v>
      </c>
      <c r="D18" s="199" t="str">
        <f>B18</f>
        <v>23ACC-PRO-PKA</v>
      </c>
      <c r="E18" s="200">
        <f>VLOOKUP(B18,'26MY_ACCORD_DATA'!B:AS,9,FALSE)</f>
        <v>342.89100000000002</v>
      </c>
      <c r="F18" s="200">
        <f>VLOOKUP(B18,'26MY_ACCORD_DATA'!B:AS,10,FALSE)</f>
        <v>583.20000000000005</v>
      </c>
      <c r="G18" s="221">
        <f>VLOOKUP(B18,'26MY_ACCORD_DATA'!B:AS,7,FALSE)</f>
        <v>1</v>
      </c>
      <c r="H18" s="202">
        <f>VLOOKUP(B18,'26MY_ACCORD_DATA'!B:AS,11,FALSE)</f>
        <v>735.2</v>
      </c>
      <c r="I18" s="203">
        <f>VLOOKUP(B18,'26MY_ACCORD_DATA'!B:AS,12,FALSE)</f>
        <v>0</v>
      </c>
      <c r="J18" s="203">
        <f>VLOOKUP(B18,'26MY_ACCORD_DATA'!B:AS,13,FALSE)</f>
        <v>0</v>
      </c>
      <c r="K18" s="203" t="str">
        <f>VLOOKUP(B18,'26MY_ACCORD_DATA'!B:AS,14,FALSE)</f>
        <v>•</v>
      </c>
      <c r="L18" s="203">
        <f>VLOOKUP(B18,'26MY_ACCORD_DATA'!B:AS,15,FALSE)</f>
        <v>0</v>
      </c>
      <c r="M18" s="203" t="str">
        <f>VLOOKUP(B18,'26MY_ACCORD_DATA'!B:AS,16,FALSE)</f>
        <v>•</v>
      </c>
      <c r="N18" s="203" t="str">
        <f>VLOOKUP(B18,'26MY_ACCORD_DATA'!B:AS,17,FALSE)</f>
        <v>N/A</v>
      </c>
      <c r="O18" s="222">
        <f>VLOOKUP(B18,'26MY_ACCORD_DATA'!B:AS,18,FALSE)</f>
        <v>0</v>
      </c>
      <c r="P18" s="203">
        <f>VLOOKUP(B18,'26MY_ACCORD_DATA'!B:AS,19,FALSE)</f>
        <v>0</v>
      </c>
      <c r="Q18" s="204" t="str">
        <f>IF(VLOOKUP(B18,'26MY_ACCORD_DATA'!B:AS,21,FALSE)="","",VLOOKUP(B18,'26MY_ACCORD_DATA'!B:AS,21,FALSE))</f>
        <v>Rabais de 10 % appliqué.</v>
      </c>
      <c r="R18" s="33"/>
      <c r="S18" s="33"/>
      <c r="T18" s="33"/>
    </row>
    <row r="19" spans="2:20" s="205" customFormat="1" ht="15" x14ac:dyDescent="0.25">
      <c r="B19" s="197" t="s">
        <v>290</v>
      </c>
      <c r="C19" s="206" t="str">
        <f>VLOOKUP(B19,'26MY_ACCORD_DATA'!B:AS,4,FALSE)</f>
        <v xml:space="preserve">Protège-tapis toutes saisons </v>
      </c>
      <c r="D19" s="207" t="str">
        <f t="shared" ref="D19:D22" si="1">B19</f>
        <v>08P17-30A-110</v>
      </c>
      <c r="E19" s="208"/>
      <c r="F19" s="208"/>
      <c r="G19" s="223"/>
      <c r="H19" s="210"/>
      <c r="I19" s="211"/>
      <c r="J19" s="211"/>
      <c r="K19" s="211"/>
      <c r="L19" s="211"/>
      <c r="M19" s="211"/>
      <c r="N19" s="211"/>
      <c r="O19" s="222"/>
      <c r="P19" s="211"/>
      <c r="Q19" s="212"/>
      <c r="R19" s="33"/>
      <c r="S19" s="33"/>
      <c r="T19" s="33"/>
    </row>
    <row r="20" spans="2:20" s="205" customFormat="1" ht="15" x14ac:dyDescent="0.25">
      <c r="B20" s="197" t="s">
        <v>296</v>
      </c>
      <c r="C20" s="206" t="str">
        <f>VLOOKUP(B20,'26MY_ACCORD_DATA'!B:AS,4,FALSE)</f>
        <v>Plateau de coffre</v>
      </c>
      <c r="D20" s="207" t="str">
        <f t="shared" si="1"/>
        <v>08U45-30A-100</v>
      </c>
      <c r="E20" s="208"/>
      <c r="F20" s="208"/>
      <c r="G20" s="223"/>
      <c r="H20" s="210"/>
      <c r="I20" s="211"/>
      <c r="J20" s="211"/>
      <c r="K20" s="211"/>
      <c r="L20" s="211"/>
      <c r="M20" s="211"/>
      <c r="N20" s="211"/>
      <c r="O20" s="222"/>
      <c r="P20" s="211"/>
      <c r="Q20" s="212"/>
      <c r="R20" s="33"/>
      <c r="S20" s="33"/>
      <c r="T20" s="33"/>
    </row>
    <row r="21" spans="2:20" s="205" customFormat="1" ht="15" x14ac:dyDescent="0.25">
      <c r="B21" s="197" t="s">
        <v>221</v>
      </c>
      <c r="C21" s="206" t="str">
        <f>VLOOKUP(B21,'26MY_ACCORD_DATA'!B:AS,4,FALSE)</f>
        <v>Garde-boue arrière</v>
      </c>
      <c r="D21" s="207" t="str">
        <f t="shared" si="1"/>
        <v>08P09-30A-300</v>
      </c>
      <c r="E21" s="208"/>
      <c r="F21" s="208"/>
      <c r="G21" s="223"/>
      <c r="H21" s="210"/>
      <c r="I21" s="211"/>
      <c r="J21" s="211"/>
      <c r="K21" s="211"/>
      <c r="L21" s="211"/>
      <c r="M21" s="211"/>
      <c r="N21" s="211"/>
      <c r="O21" s="222"/>
      <c r="P21" s="211"/>
      <c r="Q21" s="212"/>
      <c r="R21" s="33"/>
      <c r="S21" s="33"/>
      <c r="T21" s="33"/>
    </row>
    <row r="22" spans="2:20" s="205" customFormat="1" ht="15" x14ac:dyDescent="0.25">
      <c r="B22" s="197" t="s">
        <v>306</v>
      </c>
      <c r="C22" s="206" t="str">
        <f>VLOOKUP(B22,'26MY_ACCORD_DATA'!B:AS,4,FALSE)</f>
        <v>Filet de cargaison</v>
      </c>
      <c r="D22" s="207" t="str">
        <f t="shared" si="1"/>
        <v>08L96-TVA-300</v>
      </c>
      <c r="E22" s="213"/>
      <c r="F22" s="213"/>
      <c r="G22" s="224"/>
      <c r="H22" s="215"/>
      <c r="I22" s="216"/>
      <c r="J22" s="216"/>
      <c r="K22" s="216"/>
      <c r="L22" s="216"/>
      <c r="M22" s="216"/>
      <c r="N22" s="216"/>
      <c r="O22" s="222"/>
      <c r="P22" s="216"/>
      <c r="Q22" s="217"/>
      <c r="R22" s="33"/>
      <c r="S22" s="33"/>
      <c r="T22" s="33"/>
    </row>
    <row r="23" spans="2:20" s="205" customFormat="1" ht="6.95" customHeight="1" x14ac:dyDescent="0.25">
      <c r="B23" s="197"/>
      <c r="C23" s="218"/>
      <c r="D23" s="219"/>
      <c r="E23" s="219"/>
      <c r="F23" s="219"/>
      <c r="G23" s="219"/>
      <c r="H23" s="219"/>
      <c r="I23" s="219"/>
      <c r="J23" s="219"/>
      <c r="K23" s="219"/>
      <c r="L23" s="219"/>
      <c r="M23" s="219"/>
      <c r="N23" s="219"/>
      <c r="O23" s="219"/>
      <c r="P23" s="219"/>
      <c r="Q23" s="220"/>
      <c r="R23" s="33"/>
      <c r="S23" s="33"/>
      <c r="T23" s="33"/>
    </row>
    <row r="24" spans="2:20" s="205" customFormat="1" ht="15" x14ac:dyDescent="0.25">
      <c r="B24" s="197" t="s">
        <v>73</v>
      </c>
      <c r="C24" s="198" t="str">
        <f>VLOOKUP(B24,'26MY_ACCORD_DATA'!B:AS,4,FALSE)</f>
        <v>Ensemble d’emblèmes noirs – Touring</v>
      </c>
      <c r="D24" s="199" t="str">
        <f>B24</f>
        <v>26ACC-BLK-EMB</v>
      </c>
      <c r="E24" s="200">
        <f>VLOOKUP(B24,'26MY_ACCORD_DATA'!B:AS,9,FALSE)</f>
        <v>155.79999999999998</v>
      </c>
      <c r="F24" s="225">
        <f>VLOOKUP(B24,'26MY_ACCORD_DATA'!B:AS,10,FALSE)</f>
        <v>260.3</v>
      </c>
      <c r="G24" s="310">
        <f>VLOOKUP(B24,'26MY_ACCORD_DATA'!B:AS,7,FALSE)</f>
        <v>0.89999999999999991</v>
      </c>
      <c r="H24" s="227">
        <f>VLOOKUP(B24,'26MY_ACCORD_DATA'!B:AS,11,FALSE)</f>
        <v>397.1</v>
      </c>
      <c r="I24" s="203">
        <f>VLOOKUP($B24,'26MY_ACCORD_DATA'!$B:$AS,12,FALSE)</f>
        <v>0</v>
      </c>
      <c r="J24" s="203">
        <f>VLOOKUP($B24,'26MY_ACCORD_DATA'!$B:$AS,13,FALSE)</f>
        <v>0</v>
      </c>
      <c r="K24" s="229" t="str">
        <f>VLOOKUP(B24,'26MY_ACCORD_DATA'!B:AS,14,FALSE)</f>
        <v>N/A</v>
      </c>
      <c r="L24" s="203">
        <f>VLOOKUP(B24,'26MY_ACCORD_DATA'!B:AS,15,FALSE)</f>
        <v>0</v>
      </c>
      <c r="M24" s="229" t="str">
        <f>VLOOKUP(B24,'26MY_ACCORD_DATA'!B:AS,16,FALSE)</f>
        <v>N/A</v>
      </c>
      <c r="N24" s="229" t="str">
        <f>VLOOKUP(B24,'26MY_ACCORD_DATA'!B:AS,17,FALSE)</f>
        <v>•</v>
      </c>
      <c r="O24" s="203">
        <f>VLOOKUP($B24,'26MY_ACCORD_DATA'!$B:$AS,18,FALSE)</f>
        <v>0</v>
      </c>
      <c r="P24" s="203">
        <f>VLOOKUP(B24,'26MY_ACCORD_DATA'!B:AS,19,FALSE)</f>
        <v>0</v>
      </c>
      <c r="Q24" s="230" t="str">
        <f>IF(VLOOKUP(B24,'26MY_ACCORD_DATA'!B:AS,21,FALSE)="","",VLOOKUP(B24,'26MY_ACCORD_DATA'!B:AS,21,FALSE))</f>
        <v>Rabais de 5 % appliqué.</v>
      </c>
      <c r="R24" s="33"/>
      <c r="S24" s="33"/>
      <c r="T24" s="33"/>
    </row>
    <row r="25" spans="2:20" s="205" customFormat="1" ht="15" x14ac:dyDescent="0.25">
      <c r="B25" s="197" t="s">
        <v>145</v>
      </c>
      <c r="C25" s="206" t="str">
        <f>VLOOKUP(B25,'26MY_ACCORD_DATA'!B:AS,4,FALSE)</f>
        <v>Emblème, noirs lustré arrière  « H »  mark</v>
      </c>
      <c r="D25" s="207" t="str">
        <f t="shared" ref="D25:D28" si="2">B25</f>
        <v>08F20-30A-100C</v>
      </c>
      <c r="E25" s="208"/>
      <c r="F25" s="231"/>
      <c r="G25" s="311"/>
      <c r="H25" s="233"/>
      <c r="I25" s="211"/>
      <c r="J25" s="211"/>
      <c r="K25" s="235"/>
      <c r="L25" s="211"/>
      <c r="M25" s="235"/>
      <c r="N25" s="235"/>
      <c r="O25" s="211"/>
      <c r="P25" s="211"/>
      <c r="Q25" s="236"/>
      <c r="R25" s="33"/>
      <c r="S25" s="33"/>
      <c r="T25" s="33"/>
    </row>
    <row r="26" spans="2:20" s="205" customFormat="1" ht="15" x14ac:dyDescent="0.25">
      <c r="B26" s="197" t="s">
        <v>153</v>
      </c>
      <c r="C26" s="206" t="str">
        <f>VLOOKUP(B26,'26MY_ACCORD_DATA'!B:AS,4,FALSE)</f>
        <v>Emblème, noirs lustré arrière  « Accord »</v>
      </c>
      <c r="D26" s="207" t="str">
        <f t="shared" si="2"/>
        <v>08F20-30A-100D</v>
      </c>
      <c r="E26" s="213"/>
      <c r="F26" s="231"/>
      <c r="G26" s="311"/>
      <c r="H26" s="233"/>
      <c r="I26" s="216"/>
      <c r="J26" s="216"/>
      <c r="K26" s="235"/>
      <c r="L26" s="216"/>
      <c r="M26" s="235"/>
      <c r="N26" s="235"/>
      <c r="O26" s="216"/>
      <c r="P26" s="216"/>
      <c r="Q26" s="236"/>
      <c r="R26" s="33"/>
      <c r="S26" s="33"/>
      <c r="T26" s="33"/>
    </row>
    <row r="27" spans="2:20" s="205" customFormat="1" ht="14.1" customHeight="1" x14ac:dyDescent="0.25">
      <c r="B27" s="197" t="s">
        <v>156</v>
      </c>
      <c r="C27" s="206" t="str">
        <f>VLOOKUP(B27,'26MY_ACCORD_DATA'!B:AS,4,FALSE)</f>
        <v xml:space="preserve">Emblème, noirs lustré « Touring » </v>
      </c>
      <c r="D27" s="207" t="str">
        <f t="shared" si="2"/>
        <v>08F20-3A0-100C</v>
      </c>
      <c r="E27" s="238"/>
      <c r="F27" s="231"/>
      <c r="G27" s="311"/>
      <c r="H27" s="233"/>
      <c r="I27" s="239"/>
      <c r="J27" s="239"/>
      <c r="K27" s="235"/>
      <c r="L27" s="239"/>
      <c r="M27" s="235"/>
      <c r="N27" s="235"/>
      <c r="O27" s="239"/>
      <c r="P27" s="239"/>
      <c r="Q27" s="236"/>
      <c r="R27" s="33"/>
      <c r="S27" s="33"/>
      <c r="T27" s="33"/>
    </row>
    <row r="28" spans="2:20" s="205" customFormat="1" ht="14.1" customHeight="1" x14ac:dyDescent="0.25">
      <c r="B28" s="197" t="s">
        <v>159</v>
      </c>
      <c r="C28" s="206" t="str">
        <f>VLOOKUP(B28,'26MY_ACCORD_DATA'!B:AS,4,FALSE)</f>
        <v xml:space="preserve">Emblème, noirs lustré « Hybride » </v>
      </c>
      <c r="D28" s="207" t="str">
        <f t="shared" si="2"/>
        <v>08F20-T20-100B</v>
      </c>
      <c r="E28" s="238"/>
      <c r="F28" s="240"/>
      <c r="G28" s="312"/>
      <c r="H28" s="242"/>
      <c r="I28" s="239"/>
      <c r="J28" s="239"/>
      <c r="K28" s="243"/>
      <c r="L28" s="239"/>
      <c r="M28" s="243"/>
      <c r="N28" s="243"/>
      <c r="O28" s="239"/>
      <c r="P28" s="239"/>
      <c r="Q28" s="244"/>
      <c r="R28" s="33"/>
      <c r="S28" s="33"/>
      <c r="T28" s="33"/>
    </row>
    <row r="29" spans="2:20" s="205" customFormat="1" ht="6.95" customHeight="1" x14ac:dyDescent="0.25">
      <c r="B29" s="197"/>
      <c r="C29" s="218"/>
      <c r="D29" s="219"/>
      <c r="E29" s="219"/>
      <c r="F29" s="219"/>
      <c r="G29" s="219"/>
      <c r="H29" s="219"/>
      <c r="I29" s="219"/>
      <c r="J29" s="219"/>
      <c r="K29" s="219"/>
      <c r="L29" s="219"/>
      <c r="M29" s="219"/>
      <c r="N29" s="219"/>
      <c r="O29" s="219"/>
      <c r="P29" s="219"/>
      <c r="Q29" s="220"/>
      <c r="R29" s="33"/>
      <c r="S29" s="33"/>
      <c r="T29" s="33"/>
    </row>
    <row r="30" spans="2:20" s="205" customFormat="1" ht="15" x14ac:dyDescent="0.25">
      <c r="B30" s="197" t="s">
        <v>81</v>
      </c>
      <c r="C30" s="198" t="str">
        <f>VLOOKUP(B30,'26MY_ACCORD_DATA'!B:AS,4,FALSE)</f>
        <v>Ensemble Aero – Version SE</v>
      </c>
      <c r="D30" s="199" t="str">
        <f>B30</f>
        <v>23ACC-ARO-EX</v>
      </c>
      <c r="E30" s="200">
        <f>VLOOKUP(B30,'26MY_ACCORD_DATA'!B:AS,9,FALSE)</f>
        <v>1555.2</v>
      </c>
      <c r="F30" s="200">
        <f>VLOOKUP(B30,'26MY_ACCORD_DATA'!B:AS,10,FALSE)</f>
        <v>2591.1</v>
      </c>
      <c r="G30" s="221">
        <f>VLOOKUP(B30,'26MY_ACCORD_DATA'!B:AS,7,FALSE)</f>
        <v>3.5</v>
      </c>
      <c r="H30" s="202">
        <f>VLOOKUP(B30,'26MY_ACCORD_DATA'!B:AS,11,FALSE)</f>
        <v>3123.1</v>
      </c>
      <c r="I30" s="203">
        <f>VLOOKUP(B30,'26MY_ACCORD_DATA'!B:AS,12,FALSE)</f>
        <v>0</v>
      </c>
      <c r="J30" s="203">
        <f>VLOOKUP(B30,'26MY_ACCORD_DATA'!B:AS,13,FALSE)</f>
        <v>0</v>
      </c>
      <c r="K30" s="203" t="str">
        <f>VLOOKUP(B30,'26MY_ACCORD_DATA'!B:AS,14,FALSE)</f>
        <v>•</v>
      </c>
      <c r="L30" s="203">
        <f>VLOOKUP(B30,'26MY_ACCORD_DATA'!B:AS,15,FALSE)</f>
        <v>0</v>
      </c>
      <c r="M30" s="203" t="str">
        <f>VLOOKUP(B30,'26MY_ACCORD_DATA'!B:AS,16,FALSE)</f>
        <v>N/A</v>
      </c>
      <c r="N30" s="203" t="str">
        <f>VLOOKUP(B30,'26MY_ACCORD_DATA'!B:AS,17,FALSE)</f>
        <v>N/A</v>
      </c>
      <c r="O30" s="203">
        <f>VLOOKUP(B30,'26MY_ACCORD_DATA'!B:AS,18,FALSE)</f>
        <v>0</v>
      </c>
      <c r="P30" s="203">
        <f>VLOOKUP(B30,'26MY_ACCORD_DATA'!B:AS,19,FALSE)</f>
        <v>0</v>
      </c>
      <c r="Q30" s="204" t="str">
        <f>IF(VLOOKUP(B30,'26MY_ACCORD_DATA'!B:AS,21,FALSE)="","",VLOOKUP(B30,'26MY_ACCORD_DATA'!B:AS,21,FALSE))</f>
        <v>Rabais de 10 % est appliqué
Déflecteur arrière de coffre - Noir cristal nacré couleur (NH-731P)</v>
      </c>
      <c r="R30" s="33"/>
      <c r="S30" s="33"/>
      <c r="T30" s="33"/>
    </row>
    <row r="31" spans="2:20" s="205" customFormat="1" ht="15" x14ac:dyDescent="0.25">
      <c r="B31" s="197" t="s">
        <v>172</v>
      </c>
      <c r="C31" s="206" t="str">
        <f>VLOOKUP(B31,'26MY_ACCORD_DATA'!B:AS,4,FALSE)</f>
        <v>Becquet de bas de caisse, latéral</v>
      </c>
      <c r="D31" s="207" t="str">
        <f t="shared" ref="D31:D35" si="3">B31</f>
        <v>08F04-30A-1F0</v>
      </c>
      <c r="E31" s="208"/>
      <c r="F31" s="208"/>
      <c r="G31" s="223"/>
      <c r="H31" s="210"/>
      <c r="I31" s="211"/>
      <c r="J31" s="211"/>
      <c r="K31" s="211"/>
      <c r="L31" s="211"/>
      <c r="M31" s="211"/>
      <c r="N31" s="211"/>
      <c r="O31" s="211"/>
      <c r="P31" s="211"/>
      <c r="Q31" s="212"/>
      <c r="R31" s="33"/>
      <c r="S31" s="33"/>
      <c r="T31" s="33"/>
    </row>
    <row r="32" spans="2:20" s="205" customFormat="1" ht="15" x14ac:dyDescent="0.25">
      <c r="B32" s="197" t="s">
        <v>178</v>
      </c>
      <c r="C32" s="206" t="str">
        <f>VLOOKUP(B32,'26MY_ACCORD_DATA'!B:AS,4,FALSE)</f>
        <v>Becquet de bas de caisse, avant</v>
      </c>
      <c r="D32" s="207" t="str">
        <f t="shared" si="3"/>
        <v>08P98-30A-1F0</v>
      </c>
      <c r="E32" s="208"/>
      <c r="F32" s="208"/>
      <c r="G32" s="223"/>
      <c r="H32" s="210"/>
      <c r="I32" s="211"/>
      <c r="J32" s="211"/>
      <c r="K32" s="211"/>
      <c r="L32" s="211"/>
      <c r="M32" s="211"/>
      <c r="N32" s="211"/>
      <c r="O32" s="211"/>
      <c r="P32" s="211"/>
      <c r="Q32" s="212"/>
      <c r="R32" s="33"/>
      <c r="S32" s="33"/>
      <c r="T32" s="33"/>
    </row>
    <row r="33" spans="2:20" s="205" customFormat="1" ht="15" x14ac:dyDescent="0.25">
      <c r="B33" s="197" t="s">
        <v>183</v>
      </c>
      <c r="C33" s="206" t="str">
        <f>VLOOKUP(B33,'26MY_ACCORD_DATA'!B:AS,4,FALSE)</f>
        <v>Becquet de bas de caisse, arrière</v>
      </c>
      <c r="D33" s="207" t="str">
        <f t="shared" si="3"/>
        <v>08P99-30A-1F0</v>
      </c>
      <c r="E33" s="208"/>
      <c r="F33" s="208"/>
      <c r="G33" s="223"/>
      <c r="H33" s="210"/>
      <c r="I33" s="211"/>
      <c r="J33" s="211"/>
      <c r="K33" s="211"/>
      <c r="L33" s="211"/>
      <c r="M33" s="211"/>
      <c r="N33" s="211"/>
      <c r="O33" s="211"/>
      <c r="P33" s="211"/>
      <c r="Q33" s="212"/>
      <c r="R33" s="33"/>
      <c r="S33" s="33"/>
      <c r="T33" s="33"/>
    </row>
    <row r="34" spans="2:20" s="205" customFormat="1" ht="15" x14ac:dyDescent="0.25">
      <c r="B34" s="197" t="s">
        <v>280</v>
      </c>
      <c r="C34" s="206" t="str">
        <f>VLOOKUP(B34,'26MY_ACCORD_DATA'!B:AS,4,FALSE)</f>
        <v>Noir cristal nacré (NH-731P)</v>
      </c>
      <c r="D34" s="207" t="str">
        <f t="shared" si="3"/>
        <v>08F10-30A-170</v>
      </c>
      <c r="E34" s="208"/>
      <c r="F34" s="208"/>
      <c r="G34" s="223"/>
      <c r="H34" s="210"/>
      <c r="I34" s="211"/>
      <c r="J34" s="211"/>
      <c r="K34" s="211"/>
      <c r="L34" s="211"/>
      <c r="M34" s="211"/>
      <c r="N34" s="211"/>
      <c r="O34" s="211"/>
      <c r="P34" s="211"/>
      <c r="Q34" s="212"/>
      <c r="R34" s="33"/>
      <c r="S34" s="33"/>
      <c r="T34" s="33"/>
    </row>
    <row r="35" spans="2:20" s="205" customFormat="1" ht="30" x14ac:dyDescent="0.25">
      <c r="B35" s="197" t="s">
        <v>188</v>
      </c>
      <c r="C35" s="313" t="str">
        <f>VLOOKUP(B35,'26MY_ACCORD_DATA'!B:AS,4,FALSE)</f>
        <v>Couvercle de rétroviseur de portière et élément inférieur d’admission d’air</v>
      </c>
      <c r="D35" s="207" t="str">
        <f t="shared" si="3"/>
        <v>08R06-30A-110</v>
      </c>
      <c r="E35" s="213"/>
      <c r="F35" s="213"/>
      <c r="G35" s="224"/>
      <c r="H35" s="215"/>
      <c r="I35" s="216"/>
      <c r="J35" s="216"/>
      <c r="K35" s="216"/>
      <c r="L35" s="216"/>
      <c r="M35" s="216"/>
      <c r="N35" s="216"/>
      <c r="O35" s="216"/>
      <c r="P35" s="216"/>
      <c r="Q35" s="217"/>
      <c r="R35" s="33"/>
      <c r="S35" s="33"/>
      <c r="T35" s="33"/>
    </row>
    <row r="36" spans="2:20" s="205" customFormat="1" ht="6.95" customHeight="1" x14ac:dyDescent="0.25">
      <c r="B36" s="197"/>
      <c r="C36" s="218"/>
      <c r="D36" s="219"/>
      <c r="E36" s="219"/>
      <c r="F36" s="219"/>
      <c r="G36" s="219"/>
      <c r="H36" s="219"/>
      <c r="I36" s="219"/>
      <c r="J36" s="219"/>
      <c r="K36" s="219"/>
      <c r="L36" s="219"/>
      <c r="M36" s="219"/>
      <c r="N36" s="219"/>
      <c r="O36" s="219"/>
      <c r="P36" s="219"/>
      <c r="Q36" s="220"/>
      <c r="R36" s="33"/>
      <c r="S36" s="33"/>
      <c r="T36" s="33"/>
    </row>
    <row r="37" spans="2:20" s="205" customFormat="1" ht="15" x14ac:dyDescent="0.25">
      <c r="B37" s="197" t="s">
        <v>89</v>
      </c>
      <c r="C37" s="198" t="str">
        <f>VLOOKUP(B37,'26MY_ACCORD_DATA'!B:AS,4,FALSE)</f>
        <v>Ensemble Aero – Version Sport</v>
      </c>
      <c r="D37" s="199" t="str">
        <f>B37</f>
        <v>23ACC-ARO-SPHY</v>
      </c>
      <c r="E37" s="200">
        <f>VLOOKUP(B37,'26MY_ACCORD_DATA'!B:AS,9,FALSE)</f>
        <v>1018.8000000000001</v>
      </c>
      <c r="F37" s="200">
        <f>VLOOKUP(B37,'26MY_ACCORD_DATA'!B:AS,10,FALSE)</f>
        <v>1697.4</v>
      </c>
      <c r="G37" s="221">
        <f>VLOOKUP(B37,'26MY_ACCORD_DATA'!B:AS,7,FALSE)</f>
        <v>1.7999999999999998</v>
      </c>
      <c r="H37" s="202">
        <f>VLOOKUP(B37,'26MY_ACCORD_DATA'!B:AS,11,FALSE)</f>
        <v>1971</v>
      </c>
      <c r="I37" s="203">
        <f>VLOOKUP(B37,'26MY_ACCORD_DATA'!B:AS,12,FALSE)</f>
        <v>0</v>
      </c>
      <c r="J37" s="203">
        <f>VLOOKUP(B37,'26MY_ACCORD_DATA'!B:AS,13,FALSE)</f>
        <v>0</v>
      </c>
      <c r="K37" s="203" t="str">
        <f>VLOOKUP(B37,'26MY_ACCORD_DATA'!B:AS,14,FALSE)</f>
        <v>N/A</v>
      </c>
      <c r="L37" s="203">
        <f>VLOOKUP(B37,'26MY_ACCORD_DATA'!B:AS,15,FALSE)</f>
        <v>0</v>
      </c>
      <c r="M37" s="203" t="str">
        <f>VLOOKUP(B37,'26MY_ACCORD_DATA'!B:AS,16,FALSE)</f>
        <v>•</v>
      </c>
      <c r="N37" s="203" t="str">
        <f>VLOOKUP(B37,'26MY_ACCORD_DATA'!B:AS,17,FALSE)</f>
        <v>N/A</v>
      </c>
      <c r="O37" s="203">
        <f>VLOOKUP(B37,'26MY_ACCORD_DATA'!B:AS,18,FALSE)</f>
        <v>0</v>
      </c>
      <c r="P37" s="203">
        <f>VLOOKUP(B37,'26MY_ACCORD_DATA'!B:AS,19,FALSE)</f>
        <v>0</v>
      </c>
      <c r="Q37" s="204" t="str">
        <f>IF(VLOOKUP(B37,'26MY_ACCORD_DATA'!B:AS,21,FALSE)="","",VLOOKUP(B37,'26MY_ACCORD_DATA'!B:AS,21,FALSE))</f>
        <v>Rabais de 10 % est appliqué
Version Sport Hybride est livrée de série avec le becquet de bas de caisse, arrière</v>
      </c>
      <c r="R37" s="33"/>
      <c r="S37" s="33"/>
      <c r="T37" s="33"/>
    </row>
    <row r="38" spans="2:20" s="205" customFormat="1" ht="15" x14ac:dyDescent="0.25">
      <c r="B38" s="197" t="s">
        <v>172</v>
      </c>
      <c r="C38" s="206" t="str">
        <f>VLOOKUP(B38,'26MY_ACCORD_DATA'!B:AS,4,FALSE)</f>
        <v>Becquet de bas de caisse, latéral</v>
      </c>
      <c r="D38" s="207" t="str">
        <f t="shared" ref="D38:D40" si="4">B38</f>
        <v>08F04-30A-1F0</v>
      </c>
      <c r="E38" s="208"/>
      <c r="F38" s="208"/>
      <c r="G38" s="223"/>
      <c r="H38" s="210"/>
      <c r="I38" s="211"/>
      <c r="J38" s="211"/>
      <c r="K38" s="211"/>
      <c r="L38" s="211"/>
      <c r="M38" s="211"/>
      <c r="N38" s="211"/>
      <c r="O38" s="211"/>
      <c r="P38" s="211"/>
      <c r="Q38" s="212"/>
      <c r="R38" s="33"/>
      <c r="S38" s="33"/>
      <c r="T38" s="33"/>
    </row>
    <row r="39" spans="2:20" s="205" customFormat="1" ht="15" x14ac:dyDescent="0.25">
      <c r="B39" s="197" t="s">
        <v>178</v>
      </c>
      <c r="C39" s="206" t="str">
        <f>VLOOKUP(B39,'26MY_ACCORD_DATA'!B:AS,4,FALSE)</f>
        <v>Becquet de bas de caisse, avant</v>
      </c>
      <c r="D39" s="207" t="str">
        <f t="shared" si="4"/>
        <v>08P98-30A-1F0</v>
      </c>
      <c r="E39" s="208"/>
      <c r="F39" s="208"/>
      <c r="G39" s="223"/>
      <c r="H39" s="210"/>
      <c r="I39" s="211"/>
      <c r="J39" s="211"/>
      <c r="K39" s="211"/>
      <c r="L39" s="211"/>
      <c r="M39" s="211"/>
      <c r="N39" s="211"/>
      <c r="O39" s="211"/>
      <c r="P39" s="211"/>
      <c r="Q39" s="212"/>
      <c r="R39" s="33"/>
      <c r="S39" s="33"/>
      <c r="T39" s="33"/>
    </row>
    <row r="40" spans="2:20" s="205" customFormat="1" ht="15" x14ac:dyDescent="0.25">
      <c r="B40" s="197" t="s">
        <v>183</v>
      </c>
      <c r="C40" s="206" t="str">
        <f>VLOOKUP(B40,'26MY_ACCORD_DATA'!B:AS,4,FALSE)</f>
        <v>Becquet de bas de caisse, arrière</v>
      </c>
      <c r="D40" s="207" t="str">
        <f t="shared" si="4"/>
        <v>08P99-30A-1F0</v>
      </c>
      <c r="E40" s="213"/>
      <c r="F40" s="213"/>
      <c r="G40" s="224"/>
      <c r="H40" s="215"/>
      <c r="I40" s="216"/>
      <c r="J40" s="216"/>
      <c r="K40" s="216"/>
      <c r="L40" s="216"/>
      <c r="M40" s="216"/>
      <c r="N40" s="216"/>
      <c r="O40" s="216"/>
      <c r="P40" s="216"/>
      <c r="Q40" s="217"/>
      <c r="R40" s="33"/>
      <c r="S40" s="33"/>
      <c r="T40" s="33"/>
    </row>
    <row r="41" spans="2:20" s="205" customFormat="1" ht="6.95" customHeight="1" x14ac:dyDescent="0.25">
      <c r="B41" s="197"/>
      <c r="C41" s="218"/>
      <c r="D41" s="219"/>
      <c r="E41" s="219"/>
      <c r="F41" s="219"/>
      <c r="G41" s="219"/>
      <c r="H41" s="219"/>
      <c r="I41" s="219"/>
      <c r="J41" s="219"/>
      <c r="K41" s="219"/>
      <c r="L41" s="219"/>
      <c r="M41" s="219"/>
      <c r="N41" s="219"/>
      <c r="O41" s="219"/>
      <c r="P41" s="219"/>
      <c r="Q41" s="220"/>
      <c r="R41" s="33"/>
      <c r="S41" s="33"/>
      <c r="T41" s="33"/>
    </row>
    <row r="42" spans="2:20" s="205" customFormat="1" ht="14.1" customHeight="1" x14ac:dyDescent="0.25">
      <c r="B42" s="197" t="s">
        <v>97</v>
      </c>
      <c r="C42" s="198" t="str">
        <f>VLOOKUP(B42,'26MY_ACCORD_DATA'!B:AS,4,FALSE)</f>
        <v>Ensemble Aero – Version Touring</v>
      </c>
      <c r="D42" s="199" t="str">
        <f>B42</f>
        <v>23ACC-ARO-TRHY</v>
      </c>
      <c r="E42" s="200">
        <f>VLOOKUP(B42,'26MY_ACCORD_DATA'!B:AS,9,FALSE)</f>
        <v>1555.2</v>
      </c>
      <c r="F42" s="200">
        <f>VLOOKUP(B42,'26MY_ACCORD_DATA'!B:AS,10,FALSE)</f>
        <v>2591.1</v>
      </c>
      <c r="G42" s="221">
        <f>VLOOKUP(B42,'26MY_ACCORD_DATA'!B:AS,7,FALSE)</f>
        <v>3.5</v>
      </c>
      <c r="H42" s="202">
        <f>VLOOKUP(B42,'26MY_ACCORD_DATA'!B:AS,11,FALSE)</f>
        <v>3123.1</v>
      </c>
      <c r="I42" s="203">
        <f>VLOOKUP(B42,'26MY_ACCORD_DATA'!B:AS,12,FALSE)</f>
        <v>0</v>
      </c>
      <c r="J42" s="203">
        <f>VLOOKUP(B42,'26MY_ACCORD_DATA'!B:AS,13,FALSE)</f>
        <v>0</v>
      </c>
      <c r="K42" s="203" t="str">
        <f>VLOOKUP(B42,'26MY_ACCORD_DATA'!B:AS,14,FALSE)</f>
        <v>N/A</v>
      </c>
      <c r="L42" s="203">
        <f>VLOOKUP(B42,'26MY_ACCORD_DATA'!B:AS,15,FALSE)</f>
        <v>0</v>
      </c>
      <c r="M42" s="203" t="str">
        <f>VLOOKUP(B42,'26MY_ACCORD_DATA'!B:AS,16,FALSE)</f>
        <v>N/A</v>
      </c>
      <c r="N42" s="203" t="str">
        <f>VLOOKUP(B42,'26MY_ACCORD_DATA'!B:AS,17,FALSE)</f>
        <v>•</v>
      </c>
      <c r="O42" s="203">
        <f>VLOOKUP(B42,'26MY_ACCORD_DATA'!B:AS,18,FALSE)</f>
        <v>0</v>
      </c>
      <c r="P42" s="203">
        <f>VLOOKUP(B42,'26MY_ACCORD_DATA'!B:AS,19,FALSE)</f>
        <v>0</v>
      </c>
      <c r="Q42" s="204" t="str">
        <f>IF(VLOOKUP(B42,'26MY_ACCORD_DATA'!B:AS,21,FALSE)="","",VLOOKUP(B42,'26MY_ACCORD_DATA'!B:AS,21,FALSE))</f>
        <v>Rabais de 10 % est appliqué
Déflecteur arrière de coffre - Noir cristal nacré couleur (NH-731P)</v>
      </c>
      <c r="R42" s="33"/>
      <c r="S42" s="33"/>
      <c r="T42" s="33"/>
    </row>
    <row r="43" spans="2:20" s="205" customFormat="1" ht="14.1" customHeight="1" x14ac:dyDescent="0.25">
      <c r="B43" s="197" t="s">
        <v>172</v>
      </c>
      <c r="C43" s="206" t="str">
        <f>VLOOKUP(B43,'26MY_ACCORD_DATA'!B:AS,4,FALSE)</f>
        <v>Becquet de bas de caisse, latéral</v>
      </c>
      <c r="D43" s="207" t="str">
        <f t="shared" ref="D43:D47" si="5">B43</f>
        <v>08F04-30A-1F0</v>
      </c>
      <c r="E43" s="208"/>
      <c r="F43" s="208"/>
      <c r="G43" s="223"/>
      <c r="H43" s="210"/>
      <c r="I43" s="211"/>
      <c r="J43" s="211"/>
      <c r="K43" s="211"/>
      <c r="L43" s="211"/>
      <c r="M43" s="211"/>
      <c r="N43" s="211"/>
      <c r="O43" s="211"/>
      <c r="P43" s="211"/>
      <c r="Q43" s="212"/>
      <c r="R43" s="33"/>
      <c r="S43" s="33"/>
      <c r="T43" s="33"/>
    </row>
    <row r="44" spans="2:20" s="205" customFormat="1" ht="14.1" customHeight="1" x14ac:dyDescent="0.25">
      <c r="B44" s="197" t="s">
        <v>178</v>
      </c>
      <c r="C44" s="206" t="str">
        <f>VLOOKUP(B44,'26MY_ACCORD_DATA'!B:AS,4,FALSE)</f>
        <v>Becquet de bas de caisse, avant</v>
      </c>
      <c r="D44" s="207" t="str">
        <f t="shared" si="5"/>
        <v>08P98-30A-1F0</v>
      </c>
      <c r="E44" s="208"/>
      <c r="F44" s="208"/>
      <c r="G44" s="223"/>
      <c r="H44" s="210"/>
      <c r="I44" s="211"/>
      <c r="J44" s="211"/>
      <c r="K44" s="211"/>
      <c r="L44" s="211"/>
      <c r="M44" s="211"/>
      <c r="N44" s="211"/>
      <c r="O44" s="211"/>
      <c r="P44" s="211"/>
      <c r="Q44" s="212"/>
      <c r="R44" s="33"/>
      <c r="S44" s="33"/>
      <c r="T44" s="33"/>
    </row>
    <row r="45" spans="2:20" s="205" customFormat="1" ht="14.1" customHeight="1" x14ac:dyDescent="0.25">
      <c r="B45" s="197" t="s">
        <v>183</v>
      </c>
      <c r="C45" s="206" t="str">
        <f>VLOOKUP(B45,'26MY_ACCORD_DATA'!B:AS,4,FALSE)</f>
        <v>Becquet de bas de caisse, arrière</v>
      </c>
      <c r="D45" s="207" t="str">
        <f t="shared" si="5"/>
        <v>08P99-30A-1F0</v>
      </c>
      <c r="E45" s="208"/>
      <c r="F45" s="208"/>
      <c r="G45" s="223"/>
      <c r="H45" s="210"/>
      <c r="I45" s="211"/>
      <c r="J45" s="211"/>
      <c r="K45" s="211"/>
      <c r="L45" s="211"/>
      <c r="M45" s="211"/>
      <c r="N45" s="211"/>
      <c r="O45" s="211"/>
      <c r="P45" s="211"/>
      <c r="Q45" s="212"/>
      <c r="R45" s="33"/>
      <c r="S45" s="33"/>
      <c r="T45" s="33"/>
    </row>
    <row r="46" spans="2:20" s="205" customFormat="1" ht="14.1" customHeight="1" x14ac:dyDescent="0.25">
      <c r="B46" s="197" t="s">
        <v>280</v>
      </c>
      <c r="C46" s="206" t="str">
        <f>VLOOKUP(B46,'26MY_ACCORD_DATA'!B:AS,4,FALSE)</f>
        <v>Noir cristal nacré (NH-731P)</v>
      </c>
      <c r="D46" s="207" t="str">
        <f t="shared" si="5"/>
        <v>08F10-30A-170</v>
      </c>
      <c r="E46" s="208"/>
      <c r="F46" s="208"/>
      <c r="G46" s="223"/>
      <c r="H46" s="210"/>
      <c r="I46" s="211"/>
      <c r="J46" s="211"/>
      <c r="K46" s="211"/>
      <c r="L46" s="211"/>
      <c r="M46" s="211"/>
      <c r="N46" s="211"/>
      <c r="O46" s="211"/>
      <c r="P46" s="211"/>
      <c r="Q46" s="212"/>
      <c r="R46" s="33"/>
      <c r="S46" s="33"/>
      <c r="T46" s="33"/>
    </row>
    <row r="47" spans="2:20" s="205" customFormat="1" ht="30" x14ac:dyDescent="0.25">
      <c r="B47" s="197" t="s">
        <v>194</v>
      </c>
      <c r="C47" s="313" t="str">
        <f>VLOOKUP(B47,'26MY_ACCORD_DATA'!B:AS,4,FALSE)</f>
        <v>Couvercle de rétroviseur de portière et élément inférieur d’admission d’air</v>
      </c>
      <c r="D47" s="207" t="str">
        <f t="shared" si="5"/>
        <v>08R06-30A-110A</v>
      </c>
      <c r="E47" s="213"/>
      <c r="F47" s="213"/>
      <c r="G47" s="224"/>
      <c r="H47" s="215"/>
      <c r="I47" s="216"/>
      <c r="J47" s="216"/>
      <c r="K47" s="216"/>
      <c r="L47" s="216"/>
      <c r="M47" s="216"/>
      <c r="N47" s="216"/>
      <c r="O47" s="216"/>
      <c r="P47" s="216"/>
      <c r="Q47" s="217"/>
      <c r="R47" s="33"/>
      <c r="S47" s="33"/>
      <c r="T47" s="33"/>
    </row>
    <row r="48" spans="2:20" s="205" customFormat="1" ht="6.95" customHeight="1" x14ac:dyDescent="0.25">
      <c r="B48" s="197"/>
      <c r="C48" s="218"/>
      <c r="D48" s="219"/>
      <c r="E48" s="219"/>
      <c r="F48" s="219"/>
      <c r="G48" s="219"/>
      <c r="H48" s="219"/>
      <c r="I48" s="219"/>
      <c r="J48" s="219"/>
      <c r="K48" s="219"/>
      <c r="L48" s="219"/>
      <c r="M48" s="219"/>
      <c r="N48" s="219"/>
      <c r="O48" s="219"/>
      <c r="P48" s="219"/>
      <c r="Q48" s="220"/>
      <c r="R48" s="33"/>
      <c r="S48" s="33"/>
      <c r="T48" s="33"/>
    </row>
    <row r="49" spans="1:20" s="205" customFormat="1" ht="15" x14ac:dyDescent="0.25">
      <c r="B49" s="197" t="s">
        <v>102</v>
      </c>
      <c r="C49" s="198" t="str">
        <f>VLOOKUP(B49,'26MY_ACCORD_DATA'!B:AS,4,FALSE)</f>
        <v xml:space="preserve">Ensemble de temps froid </v>
      </c>
      <c r="D49" s="199" t="str">
        <f>B49</f>
        <v>23ACC-COLD-PKP</v>
      </c>
      <c r="E49" s="200">
        <f>VLOOKUP(B49,'26MY_ACCORD_DATA'!B:AS,9,FALSE)</f>
        <v>226.1</v>
      </c>
      <c r="F49" s="200">
        <f>VLOOKUP(B49,'26MY_ACCORD_DATA'!B:AS,10,FALSE)</f>
        <v>377.15</v>
      </c>
      <c r="G49" s="201">
        <f>VLOOKUP(B49,'26MY_ACCORD_DATA'!B:AS,7,FALSE)</f>
        <v>1.2</v>
      </c>
      <c r="H49" s="202">
        <f>VLOOKUP(B49,'26MY_ACCORD_DATA'!B:AS,11,FALSE)</f>
        <v>559.54999999999995</v>
      </c>
      <c r="I49" s="203">
        <f>VLOOKUP($B49,'26MY_ACCORD_DATA'!$B:$AS,12,FALSE)</f>
        <v>0</v>
      </c>
      <c r="J49" s="203">
        <f>VLOOKUP($B49,'26MY_ACCORD_DATA'!$B:$AS,13,FALSE)</f>
        <v>0</v>
      </c>
      <c r="K49" s="203" t="str">
        <f>VLOOKUP(B49,'26MY_ACCORD_DATA'!B:AS,14,FALSE)</f>
        <v>•</v>
      </c>
      <c r="L49" s="203">
        <f>VLOOKUP(B49,'26MY_ACCORD_DATA'!B:AS,15,FALSE)</f>
        <v>0</v>
      </c>
      <c r="M49" s="203" t="str">
        <f>VLOOKUP(B49,'26MY_ACCORD_DATA'!B:AS,16,FALSE)</f>
        <v>N/A</v>
      </c>
      <c r="N49" s="203" t="str">
        <f>VLOOKUP(B49,'26MY_ACCORD_DATA'!B:AS,17,FALSE)</f>
        <v>N/A</v>
      </c>
      <c r="O49" s="203">
        <f>VLOOKUP($B49,'26MY_ACCORD_DATA'!$B:$AS,18,FALSE)</f>
        <v>0</v>
      </c>
      <c r="P49" s="203">
        <f>VLOOKUP(B49,'26MY_ACCORD_DATA'!B:AS,19,FALSE)</f>
        <v>0</v>
      </c>
      <c r="Q49" s="204" t="str">
        <f>IF(VLOOKUP(B49,'26MY_ACCORD_DATA'!B:AS,21,FALSE)="","",VLOOKUP(B49,'26MY_ACCORD_DATA'!B:AS,21,FALSE))</f>
        <v>Rabais de 5 % appliqué.</v>
      </c>
      <c r="R49" s="33"/>
      <c r="S49" s="33"/>
      <c r="T49" s="33"/>
    </row>
    <row r="50" spans="1:20" s="205" customFormat="1" ht="15" x14ac:dyDescent="0.25">
      <c r="B50" s="197" t="s">
        <v>343</v>
      </c>
      <c r="C50" s="206" t="str">
        <f>VLOOKUP(B50,'26MY_ACCORD_DATA'!B:AS,4,FALSE)</f>
        <v>Chauffe-moteur</v>
      </c>
      <c r="D50" s="207" t="str">
        <f t="shared" ref="D50:D51" si="6">B50</f>
        <v>08T44-30A-300A</v>
      </c>
      <c r="E50" s="208"/>
      <c r="F50" s="208"/>
      <c r="G50" s="209"/>
      <c r="H50" s="210"/>
      <c r="I50" s="211"/>
      <c r="J50" s="211"/>
      <c r="K50" s="211"/>
      <c r="L50" s="211"/>
      <c r="M50" s="211"/>
      <c r="N50" s="211"/>
      <c r="O50" s="211"/>
      <c r="P50" s="211"/>
      <c r="Q50" s="212"/>
      <c r="R50" s="33"/>
      <c r="S50" s="33"/>
      <c r="T50" s="33"/>
    </row>
    <row r="51" spans="1:20" s="205" customFormat="1" ht="15" x14ac:dyDescent="0.25">
      <c r="B51" s="197" t="s">
        <v>351</v>
      </c>
      <c r="C51" s="206" t="str">
        <f>VLOOKUP(B51,'26MY_ACCORD_DATA'!B:AS,4,FALSE)</f>
        <v>Chargeur/mainteneur de batterie automobile 12 V Optimate</v>
      </c>
      <c r="D51" s="207" t="str">
        <f t="shared" si="6"/>
        <v>31670-BMS-004H</v>
      </c>
      <c r="E51" s="213"/>
      <c r="F51" s="213"/>
      <c r="G51" s="214"/>
      <c r="H51" s="215"/>
      <c r="I51" s="216"/>
      <c r="J51" s="216"/>
      <c r="K51" s="216"/>
      <c r="L51" s="216"/>
      <c r="M51" s="216"/>
      <c r="N51" s="216"/>
      <c r="O51" s="216"/>
      <c r="P51" s="216"/>
      <c r="Q51" s="217"/>
      <c r="R51" s="33"/>
      <c r="S51" s="33"/>
      <c r="T51" s="33"/>
    </row>
    <row r="52" spans="1:20" s="205" customFormat="1" ht="6.95" customHeight="1" x14ac:dyDescent="0.25">
      <c r="B52" s="197"/>
      <c r="C52" s="218"/>
      <c r="D52" s="219"/>
      <c r="E52" s="219"/>
      <c r="F52" s="219"/>
      <c r="G52" s="219"/>
      <c r="H52" s="219"/>
      <c r="I52" s="219"/>
      <c r="J52" s="219"/>
      <c r="K52" s="219"/>
      <c r="L52" s="219"/>
      <c r="M52" s="219"/>
      <c r="N52" s="219"/>
      <c r="O52" s="219"/>
      <c r="P52" s="219"/>
      <c r="Q52" s="220"/>
      <c r="R52" s="33"/>
      <c r="S52" s="33"/>
      <c r="T52" s="33"/>
    </row>
    <row r="53" spans="1:20" s="205" customFormat="1" ht="15" x14ac:dyDescent="0.25">
      <c r="B53" s="197" t="s">
        <v>108</v>
      </c>
      <c r="C53" s="198" t="str">
        <f>VLOOKUP(B53,'26MY_ACCORD_DATA'!B:AS,4,FALSE)</f>
        <v xml:space="preserve">Ensemble de temps froid </v>
      </c>
      <c r="D53" s="199" t="str">
        <f>B53</f>
        <v>23ACC-COLD-PKH</v>
      </c>
      <c r="E53" s="200">
        <f>VLOOKUP(B53,'26MY_ACCORD_DATA'!B:AS,9,FALSE)</f>
        <v>251.75</v>
      </c>
      <c r="F53" s="200">
        <f>VLOOKUP(B53,'26MY_ACCORD_DATA'!B:AS,10,FALSE)</f>
        <v>419.9</v>
      </c>
      <c r="G53" s="201">
        <f>VLOOKUP(B53,'26MY_ACCORD_DATA'!B:AS,7,FALSE)</f>
        <v>1.2</v>
      </c>
      <c r="H53" s="202">
        <f>VLOOKUP(B53,'26MY_ACCORD_DATA'!B:AS,11,FALSE)</f>
        <v>602.29999999999995</v>
      </c>
      <c r="I53" s="203">
        <f>VLOOKUP($B53,'26MY_ACCORD_DATA'!$B:$AS,12,FALSE)</f>
        <v>0</v>
      </c>
      <c r="J53" s="203">
        <f>VLOOKUP($B53,'26MY_ACCORD_DATA'!$B:$AS,13,FALSE)</f>
        <v>0</v>
      </c>
      <c r="K53" s="203" t="str">
        <f>VLOOKUP(B53,'26MY_ACCORD_DATA'!B:AS,14,FALSE)</f>
        <v>N/A</v>
      </c>
      <c r="L53" s="203">
        <f>VLOOKUP(B53,'26MY_ACCORD_DATA'!B:AS,15,FALSE)</f>
        <v>0</v>
      </c>
      <c r="M53" s="203" t="str">
        <f>VLOOKUP(B53,'26MY_ACCORD_DATA'!B:AS,16,FALSE)</f>
        <v>•</v>
      </c>
      <c r="N53" s="203" t="str">
        <f>VLOOKUP(B53,'26MY_ACCORD_DATA'!B:AS,17,FALSE)</f>
        <v>•</v>
      </c>
      <c r="O53" s="203">
        <f>VLOOKUP($B53,'26MY_ACCORD_DATA'!$B:$AS,18,FALSE)</f>
        <v>0</v>
      </c>
      <c r="P53" s="203">
        <f>VLOOKUP(B53,'26MY_ACCORD_DATA'!B:AS,19,FALSE)</f>
        <v>0</v>
      </c>
      <c r="Q53" s="204" t="str">
        <f>IF(VLOOKUP(B53,'26MY_ACCORD_DATA'!B:AS,21,FALSE)="","",VLOOKUP(B53,'26MY_ACCORD_DATA'!B:AS,21,FALSE))</f>
        <v>Rabais de 5 % appliqué.</v>
      </c>
      <c r="R53" s="33"/>
      <c r="S53" s="33"/>
      <c r="T53" s="33"/>
    </row>
    <row r="54" spans="1:20" s="205" customFormat="1" ht="15" x14ac:dyDescent="0.25">
      <c r="A54" s="197" t="s">
        <v>349</v>
      </c>
      <c r="B54" s="197" t="s">
        <v>349</v>
      </c>
      <c r="C54" s="206" t="str">
        <f>VLOOKUP(B54,'26MY_ACCORD_DATA'!B:AS,4,FALSE)</f>
        <v>Chauffe-moteur</v>
      </c>
      <c r="D54" s="207" t="str">
        <f t="shared" ref="D54:D55" si="7">B54</f>
        <v>08T44-30B-300A</v>
      </c>
      <c r="E54" s="208"/>
      <c r="F54" s="208"/>
      <c r="G54" s="209"/>
      <c r="H54" s="210"/>
      <c r="I54" s="211"/>
      <c r="J54" s="211"/>
      <c r="K54" s="211"/>
      <c r="L54" s="211"/>
      <c r="M54" s="211"/>
      <c r="N54" s="211"/>
      <c r="O54" s="211"/>
      <c r="P54" s="211"/>
      <c r="Q54" s="212"/>
      <c r="R54" s="33"/>
      <c r="S54" s="33"/>
      <c r="T54" s="33"/>
    </row>
    <row r="55" spans="1:20" s="205" customFormat="1" ht="15" x14ac:dyDescent="0.25">
      <c r="B55" s="197" t="s">
        <v>351</v>
      </c>
      <c r="C55" s="206" t="str">
        <f>VLOOKUP(B55,'26MY_ACCORD_DATA'!B:AS,4,FALSE)</f>
        <v>Chargeur/mainteneur de batterie automobile 12 V Optimate</v>
      </c>
      <c r="D55" s="207" t="str">
        <f t="shared" si="7"/>
        <v>31670-BMS-004H</v>
      </c>
      <c r="E55" s="213"/>
      <c r="F55" s="213"/>
      <c r="G55" s="214"/>
      <c r="H55" s="215"/>
      <c r="I55" s="216"/>
      <c r="J55" s="216"/>
      <c r="K55" s="216"/>
      <c r="L55" s="216"/>
      <c r="M55" s="216"/>
      <c r="N55" s="216"/>
      <c r="O55" s="216"/>
      <c r="P55" s="216"/>
      <c r="Q55" s="217"/>
      <c r="R55" s="33"/>
      <c r="S55" s="33"/>
      <c r="T55" s="33"/>
    </row>
    <row r="56" spans="1:20" s="246" customFormat="1" ht="15" customHeight="1" x14ac:dyDescent="0.25">
      <c r="B56" s="247"/>
      <c r="C56" s="12"/>
      <c r="D56" s="12"/>
      <c r="E56" s="12"/>
      <c r="F56" s="12"/>
      <c r="G56" s="16"/>
      <c r="H56" s="12"/>
      <c r="I56" s="12"/>
      <c r="J56" s="12"/>
      <c r="K56" s="12"/>
      <c r="L56" s="12"/>
      <c r="M56" s="12"/>
      <c r="N56" s="12"/>
      <c r="O56" s="12"/>
      <c r="P56" s="12"/>
      <c r="Q56" s="12"/>
    </row>
    <row r="57" spans="1:20" s="248" customFormat="1" ht="18.75" x14ac:dyDescent="0.3">
      <c r="B57" s="264"/>
      <c r="C57" s="190" t="s">
        <v>469</v>
      </c>
      <c r="D57" s="190"/>
      <c r="E57" s="249"/>
      <c r="F57" s="249"/>
      <c r="G57" s="249"/>
      <c r="H57" s="249"/>
      <c r="I57" s="249"/>
      <c r="J57" s="249"/>
      <c r="K57" s="249"/>
      <c r="L57" s="249"/>
      <c r="M57" s="249"/>
      <c r="N57" s="249"/>
      <c r="O57" s="249"/>
      <c r="P57" s="249"/>
      <c r="Q57" s="249"/>
    </row>
    <row r="58" spans="1:20" s="205" customFormat="1" ht="15" customHeight="1" x14ac:dyDescent="0.25">
      <c r="B58" s="250"/>
      <c r="C58" s="194" t="s">
        <v>462</v>
      </c>
      <c r="D58" s="194" t="s">
        <v>463</v>
      </c>
      <c r="E58" s="194" t="s">
        <v>464</v>
      </c>
      <c r="F58" s="194" t="s">
        <v>465</v>
      </c>
      <c r="G58" s="194" t="s">
        <v>466</v>
      </c>
      <c r="H58" s="195" t="s">
        <v>467</v>
      </c>
      <c r="I58" s="194" t="s">
        <v>444</v>
      </c>
      <c r="J58" s="194"/>
      <c r="K58" s="194"/>
      <c r="L58" s="194"/>
      <c r="M58" s="194"/>
      <c r="N58" s="194"/>
      <c r="O58" s="194"/>
      <c r="P58" s="194"/>
      <c r="Q58" s="194" t="s">
        <v>468</v>
      </c>
    </row>
    <row r="59" spans="1:20" s="205" customFormat="1" ht="29.1" customHeight="1" x14ac:dyDescent="0.25">
      <c r="B59" s="250"/>
      <c r="C59" s="194"/>
      <c r="D59" s="194"/>
      <c r="E59" s="194"/>
      <c r="F59" s="194"/>
      <c r="G59" s="194"/>
      <c r="H59" s="195"/>
      <c r="I59" s="196">
        <f>'26MY_ACCORD_DATA'!$M$6</f>
        <v>0</v>
      </c>
      <c r="J59" s="196">
        <f>'26MY_ACCORD_DATA'!$M$6</f>
        <v>0</v>
      </c>
      <c r="K59" s="196" t="str">
        <f>'26MY_ACCORD_DATA'!$O$6</f>
        <v>SE</v>
      </c>
      <c r="L59" s="196">
        <f>'26MY_ACCORD_DATA'!$P$6</f>
        <v>0</v>
      </c>
      <c r="M59" s="196" t="str">
        <f>'26MY_ACCORD_DATA'!$Q$6</f>
        <v>Sport -L Hybride</v>
      </c>
      <c r="N59" s="308" t="str">
        <f>'26MY_ACCORD_DATA'!$R$6</f>
        <v>Touring Hybride</v>
      </c>
      <c r="O59" s="196">
        <f>'26MY_ACCORD_DATA'!$T$6</f>
        <v>0</v>
      </c>
      <c r="P59" s="196">
        <f>'26MY_ACCORD_DATA'!$T$6</f>
        <v>0</v>
      </c>
      <c r="Q59" s="194"/>
    </row>
    <row r="60" spans="1:20" s="246" customFormat="1" ht="15" customHeight="1" x14ac:dyDescent="0.25">
      <c r="B60" s="247" t="s">
        <v>110</v>
      </c>
      <c r="C60" s="314" t="str">
        <f>VLOOKUP(B60,'26MY_ACCORD_DATA'!B:AS,4,FALSE)</f>
        <v xml:space="preserve">17 po en acier de roues </v>
      </c>
      <c r="D60" s="252" t="str">
        <f>B60</f>
        <v>08W17-PC4-300</v>
      </c>
      <c r="E60" s="253">
        <f>VLOOKUP(B60,'26MY_ACCORD_DATA'!B:AS,9,FALSE)</f>
        <v>376.4</v>
      </c>
      <c r="F60" s="253">
        <f>VLOOKUP(B60,'26MY_ACCORD_DATA'!B:AS,10,FALSE)</f>
        <v>627.28</v>
      </c>
      <c r="G60" s="254">
        <f>VLOOKUP(B60,'26MY_ACCORD_DATA'!B:AS,7,FALSE)</f>
        <v>1.6</v>
      </c>
      <c r="H60" s="255">
        <f>VLOOKUP(B60,'26MY_ACCORD_DATA'!B:AS,11,FALSE)</f>
        <v>870.48</v>
      </c>
      <c r="I60" s="256">
        <f>VLOOKUP(B60,'26MY_ACCORD_DATA'!B:AS,12,FALSE)</f>
        <v>0</v>
      </c>
      <c r="J60" s="256">
        <f>VLOOKUP(B60,'26MY_ACCORD_DATA'!B:AS,13,FALSE)</f>
        <v>0</v>
      </c>
      <c r="K60" s="256" t="str">
        <f>VLOOKUP(B60,'26MY_ACCORD_DATA'!B:AS,14,FALSE)</f>
        <v>T</v>
      </c>
      <c r="L60" s="256">
        <f>VLOOKUP(B60,'26MY_ACCORD_DATA'!B:AS,15,FALSE)</f>
        <v>0</v>
      </c>
      <c r="M60" s="256" t="str">
        <f>VLOOKUP(B60,'26MY_ACCORD_DATA'!B:AS,16,FALSE)</f>
        <v>T</v>
      </c>
      <c r="N60" s="256" t="str">
        <f>VLOOKUP(B60,'26MY_ACCORD_DATA'!B:AS,17,FALSE)</f>
        <v>T</v>
      </c>
      <c r="O60" s="256">
        <f>VLOOKUP(B60,'26MY_ACCORD_DATA'!B:AS,18,FALSE)</f>
        <v>0</v>
      </c>
      <c r="P60" s="256">
        <f>VLOOKUP(B60,'26MY_ACCORD_DATA'!B:AS,19,FALSE)</f>
        <v>0</v>
      </c>
      <c r="Q60" s="257" t="str">
        <f>IF(VLOOKUP(B60,'26MY_ACCORD_DATA'!B:AS,21,FALSE)="","",VLOOKUP(B60,'26MY_ACCORD_DATA'!B:AS,21,FALSE))</f>
        <v>Prix pour un ensemble de 4 roues. Pneus vendus séparément.</v>
      </c>
    </row>
    <row r="61" spans="1:20" s="205" customFormat="1" ht="30" x14ac:dyDescent="0.25">
      <c r="B61" s="250" t="s">
        <v>117</v>
      </c>
      <c r="C61" s="314" t="str">
        <f>VLOOKUP(B61,'26MY_ACCORD_DATA'!B:AS,4,FALSE)</f>
        <v>Jantes de 19 pouces HPD en alliage noir</v>
      </c>
      <c r="D61" s="252" t="str">
        <f t="shared" ref="D61:D65" si="8">B61</f>
        <v>08W19-30A-300</v>
      </c>
      <c r="E61" s="253">
        <f>VLOOKUP(B61,'26MY_ACCORD_DATA'!B:AS,9,FALSE)</f>
        <v>2628</v>
      </c>
      <c r="F61" s="253">
        <f>VLOOKUP(B61,'26MY_ACCORD_DATA'!B:AS,10,FALSE)</f>
        <v>3756</v>
      </c>
      <c r="G61" s="254">
        <f>VLOOKUP(B61,'26MY_ACCORD_DATA'!B:AS,7,FALSE)</f>
        <v>1.6</v>
      </c>
      <c r="H61" s="255">
        <f>VLOOKUP(B61,'26MY_ACCORD_DATA'!B:AS,11,FALSE)</f>
        <v>3999.2</v>
      </c>
      <c r="I61" s="256">
        <f>VLOOKUP(B61,'26MY_ACCORD_DATA'!B:AS,12,FALSE)</f>
        <v>0</v>
      </c>
      <c r="J61" s="256">
        <f>VLOOKUP(B61,'26MY_ACCORD_DATA'!B:AS,13,FALSE)</f>
        <v>0</v>
      </c>
      <c r="K61" s="256" t="str">
        <f>VLOOKUP(B61,'26MY_ACCORD_DATA'!B:AS,14,FALSE)</f>
        <v>E</v>
      </c>
      <c r="L61" s="256">
        <f>VLOOKUP(B61,'26MY_ACCORD_DATA'!B:AS,15,FALSE)</f>
        <v>0</v>
      </c>
      <c r="M61" s="256" t="str">
        <f>VLOOKUP(B61,'26MY_ACCORD_DATA'!B:AS,16,FALSE)</f>
        <v>E</v>
      </c>
      <c r="N61" s="256" t="str">
        <f>VLOOKUP(B61,'26MY_ACCORD_DATA'!B:AS,17,FALSE)</f>
        <v>E</v>
      </c>
      <c r="O61" s="256">
        <f>VLOOKUP(B61,'26MY_ACCORD_DATA'!B:AS,18,FALSE)</f>
        <v>0</v>
      </c>
      <c r="P61" s="256">
        <f>VLOOKUP(B61,'26MY_ACCORD_DATA'!B:AS,19,FALSE)</f>
        <v>0</v>
      </c>
      <c r="Q61" s="257" t="str">
        <f>IF(VLOOKUP(B61,'26MY_ACCORD_DATA'!B:AS,21,FALSE)="","",VLOOKUP(B61,'26MY_ACCORD_DATA'!B:AS,21,FALSE))</f>
        <v>Prix pour un ensemble de 4 roues. Pneus vendus séparément.</v>
      </c>
    </row>
    <row r="62" spans="1:20" s="205" customFormat="1" ht="16.5" x14ac:dyDescent="0.25">
      <c r="B62" s="250" t="s">
        <v>128</v>
      </c>
      <c r="C62" s="314" t="str">
        <f>VLOOKUP(B62,'26MY_ACCORD_DATA'!B:AS,4,FALSE)</f>
        <v>Écrous de roue antivols - Chromés</v>
      </c>
      <c r="D62" s="252" t="str">
        <f t="shared" si="8"/>
        <v>08W42-SCV-302</v>
      </c>
      <c r="E62" s="253">
        <f>VLOOKUP(B62,'26MY_ACCORD_DATA'!B:AS,9,FALSE)</f>
        <v>54</v>
      </c>
      <c r="F62" s="253">
        <f>VLOOKUP(B62,'26MY_ACCORD_DATA'!B:AS,10,FALSE)</f>
        <v>90</v>
      </c>
      <c r="G62" s="254">
        <f>VLOOKUP(B62,'26MY_ACCORD_DATA'!B:AS,7,FALSE)</f>
        <v>0.2</v>
      </c>
      <c r="H62" s="255">
        <f>VLOOKUP(B62,'26MY_ACCORD_DATA'!B:AS,11,FALSE)</f>
        <v>120.4</v>
      </c>
      <c r="I62" s="256">
        <f>VLOOKUP(B62,'26MY_ACCORD_DATA'!B:AS,12,FALSE)</f>
        <v>0</v>
      </c>
      <c r="J62" s="256">
        <f>VLOOKUP(B62,'26MY_ACCORD_DATA'!B:AS,13,FALSE)</f>
        <v>0</v>
      </c>
      <c r="K62" s="256" t="str">
        <f>VLOOKUP(B62,'26MY_ACCORD_DATA'!B:AS,14,FALSE)</f>
        <v>•</v>
      </c>
      <c r="L62" s="256">
        <f>VLOOKUP(B62,'26MY_ACCORD_DATA'!B:AS,15,FALSE)</f>
        <v>0</v>
      </c>
      <c r="M62" s="256" t="str">
        <f>VLOOKUP(B62,'26MY_ACCORD_DATA'!B:AS,16,FALSE)</f>
        <v>•</v>
      </c>
      <c r="N62" s="256" t="str">
        <f>VLOOKUP(B62,'26MY_ACCORD_DATA'!B:AS,17,FALSE)</f>
        <v>•</v>
      </c>
      <c r="O62" s="256">
        <f>VLOOKUP(B62,'26MY_ACCORD_DATA'!B:AS,18,FALSE)</f>
        <v>0</v>
      </c>
      <c r="P62" s="256">
        <f>VLOOKUP(B62,'26MY_ACCORD_DATA'!B:AS,19,FALSE)</f>
        <v>0</v>
      </c>
      <c r="Q62" s="257" t="str">
        <f>IF(VLOOKUP(B62,'26MY_ACCORD_DATA'!B:AS,21,FALSE)="","",VLOOKUP(B62,'26MY_ACCORD_DATA'!B:AS,21,FALSE))</f>
        <v/>
      </c>
    </row>
    <row r="63" spans="1:20" s="205" customFormat="1" ht="16.5" x14ac:dyDescent="0.25">
      <c r="B63" s="250" t="s">
        <v>141</v>
      </c>
      <c r="C63" s="314" t="str">
        <f>VLOOKUP(B63,'26MY_ACCORD_DATA'!B:AS,4,FALSE)</f>
        <v>Écrous de roue antivol, chromée - exposés</v>
      </c>
      <c r="D63" s="252" t="str">
        <f t="shared" si="8"/>
        <v>08W42-SNA-301</v>
      </c>
      <c r="E63" s="253">
        <f>VLOOKUP(B63,'26MY_ACCORD_DATA'!B:AS,9,FALSE)</f>
        <v>44</v>
      </c>
      <c r="F63" s="253">
        <f>VLOOKUP(B63,'26MY_ACCORD_DATA'!B:AS,10,FALSE)</f>
        <v>73</v>
      </c>
      <c r="G63" s="254">
        <f>VLOOKUP(B63,'26MY_ACCORD_DATA'!B:AS,7,FALSE)</f>
        <v>0.2</v>
      </c>
      <c r="H63" s="255">
        <f>VLOOKUP(B63,'26MY_ACCORD_DATA'!B:AS,11,FALSE)</f>
        <v>103.4</v>
      </c>
      <c r="I63" s="256">
        <f>VLOOKUP(B63,'26MY_ACCORD_DATA'!B:AS,12,FALSE)</f>
        <v>0</v>
      </c>
      <c r="J63" s="256">
        <f>VLOOKUP(B63,'26MY_ACCORD_DATA'!B:AS,13,FALSE)</f>
        <v>0</v>
      </c>
      <c r="K63" s="256" t="str">
        <f>VLOOKUP(B63,'26MY_ACCORD_DATA'!B:AS,14,FALSE)</f>
        <v>•</v>
      </c>
      <c r="L63" s="256">
        <f>VLOOKUP(B63,'26MY_ACCORD_DATA'!B:AS,15,FALSE)</f>
        <v>0</v>
      </c>
      <c r="M63" s="256" t="str">
        <f>VLOOKUP(B63,'26MY_ACCORD_DATA'!B:AS,16,FALSE)</f>
        <v>•</v>
      </c>
      <c r="N63" s="256" t="str">
        <f>VLOOKUP(B63,'26MY_ACCORD_DATA'!B:AS,17,FALSE)</f>
        <v>•</v>
      </c>
      <c r="O63" s="256">
        <f>VLOOKUP(B63,'26MY_ACCORD_DATA'!B:AS,18,FALSE)</f>
        <v>0</v>
      </c>
      <c r="P63" s="256">
        <f>VLOOKUP(B63,'26MY_ACCORD_DATA'!B:AS,19,FALSE)</f>
        <v>0</v>
      </c>
      <c r="Q63" s="257" t="str">
        <f>IF(VLOOKUP(B63,'26MY_ACCORD_DATA'!B:AS,21,FALSE)="","",VLOOKUP(B63,'26MY_ACCORD_DATA'!B:AS,21,FALSE))</f>
        <v/>
      </c>
    </row>
    <row r="64" spans="1:20" s="246" customFormat="1" ht="16.5" x14ac:dyDescent="0.25">
      <c r="B64" s="247" t="s">
        <v>122</v>
      </c>
      <c r="C64" s="314" t="str">
        <f>VLOOKUP(B64,'26MY_ACCORD_DATA'!B:AS,4,FALSE)</f>
        <v>Écrous de roue antivols - Noirs</v>
      </c>
      <c r="D64" s="252" t="str">
        <f t="shared" si="8"/>
        <v>08W42-S2A-101</v>
      </c>
      <c r="E64" s="253">
        <f>VLOOKUP(B64,'26MY_ACCORD_DATA'!B:AS,9,FALSE)</f>
        <v>61</v>
      </c>
      <c r="F64" s="253">
        <f>VLOOKUP(B64,'26MY_ACCORD_DATA'!B:AS,10,FALSE)</f>
        <v>102</v>
      </c>
      <c r="G64" s="254">
        <f>VLOOKUP(B64,'26MY_ACCORD_DATA'!B:AS,7,FALSE)</f>
        <v>0.2</v>
      </c>
      <c r="H64" s="255">
        <f>VLOOKUP(B64,'26MY_ACCORD_DATA'!B:AS,11,FALSE)</f>
        <v>132.4</v>
      </c>
      <c r="I64" s="256">
        <f>VLOOKUP(B64,'26MY_ACCORD_DATA'!B:AS,12,FALSE)</f>
        <v>0</v>
      </c>
      <c r="J64" s="256">
        <f>VLOOKUP(B64,'26MY_ACCORD_DATA'!B:AS,13,FALSE)</f>
        <v>0</v>
      </c>
      <c r="K64" s="256" t="str">
        <f>VLOOKUP(B64,'26MY_ACCORD_DATA'!B:AS,14,FALSE)</f>
        <v>•</v>
      </c>
      <c r="L64" s="256">
        <f>VLOOKUP(B64,'26MY_ACCORD_DATA'!B:AS,15,FALSE)</f>
        <v>0</v>
      </c>
      <c r="M64" s="256" t="str">
        <f>VLOOKUP(B64,'26MY_ACCORD_DATA'!B:AS,16,FALSE)</f>
        <v>•</v>
      </c>
      <c r="N64" s="256" t="str">
        <f>VLOOKUP(B64,'26MY_ACCORD_DATA'!B:AS,17,FALSE)</f>
        <v>•</v>
      </c>
      <c r="O64" s="256">
        <f>VLOOKUP(B64,'26MY_ACCORD_DATA'!B:AS,18,FALSE)</f>
        <v>0</v>
      </c>
      <c r="P64" s="256">
        <f>VLOOKUP(B64,'26MY_ACCORD_DATA'!B:AS,19,FALSE)</f>
        <v>0</v>
      </c>
      <c r="Q64" s="257" t="str">
        <f>IF(VLOOKUP(B64,'26MY_ACCORD_DATA'!B:AS,21,FALSE)="","",VLOOKUP(B64,'26MY_ACCORD_DATA'!B:AS,21,FALSE))</f>
        <v/>
      </c>
    </row>
    <row r="65" spans="2:17" s="246" customFormat="1" ht="15" customHeight="1" x14ac:dyDescent="0.25">
      <c r="B65" s="247" t="s">
        <v>134</v>
      </c>
      <c r="C65" s="314" t="str">
        <f>VLOOKUP(B65,'26MY_ACCORD_DATA'!B:AS,4,FALSE)</f>
        <v>Écrous de roue - Noir</v>
      </c>
      <c r="D65" s="252" t="str">
        <f t="shared" si="8"/>
        <v>08W42-PL4-100</v>
      </c>
      <c r="E65" s="253">
        <f>VLOOKUP(B65,'26MY_ACCORD_DATA'!B:AS,9,FALSE)</f>
        <v>170</v>
      </c>
      <c r="F65" s="253">
        <f>VLOOKUP(B65,'26MY_ACCORD_DATA'!B:AS,10,FALSE)</f>
        <v>283</v>
      </c>
      <c r="G65" s="254">
        <f>VLOOKUP(B65,'26MY_ACCORD_DATA'!B:AS,7,FALSE)</f>
        <v>0.2</v>
      </c>
      <c r="H65" s="255">
        <f>VLOOKUP(B65,'26MY_ACCORD_DATA'!B:AS,11,FALSE)</f>
        <v>313.39999999999998</v>
      </c>
      <c r="I65" s="256">
        <f>VLOOKUP(B65,'26MY_ACCORD_DATA'!B:AS,12,FALSE)</f>
        <v>0</v>
      </c>
      <c r="J65" s="256">
        <f>VLOOKUP(B65,'26MY_ACCORD_DATA'!B:AS,13,FALSE)</f>
        <v>0</v>
      </c>
      <c r="K65" s="256" t="str">
        <f>VLOOKUP(B65,'26MY_ACCORD_DATA'!B:AS,14,FALSE)</f>
        <v>•</v>
      </c>
      <c r="L65" s="256">
        <f>VLOOKUP(B65,'26MY_ACCORD_DATA'!B:AS,15,FALSE)</f>
        <v>0</v>
      </c>
      <c r="M65" s="256" t="str">
        <f>VLOOKUP(B65,'26MY_ACCORD_DATA'!B:AS,16,FALSE)</f>
        <v>•</v>
      </c>
      <c r="N65" s="256" t="str">
        <f>VLOOKUP(B65,'26MY_ACCORD_DATA'!B:AS,17,FALSE)</f>
        <v>•</v>
      </c>
      <c r="O65" s="256">
        <f>VLOOKUP(B65,'26MY_ACCORD_DATA'!B:AS,18,FALSE)</f>
        <v>0</v>
      </c>
      <c r="P65" s="256">
        <f>VLOOKUP(B65,'26MY_ACCORD_DATA'!B:AS,19,FALSE)</f>
        <v>0</v>
      </c>
      <c r="Q65" s="257" t="str">
        <f>IF(VLOOKUP(B65,'26MY_ACCORD_DATA'!B:AS,21,FALSE)="","",VLOOKUP(B65,'26MY_ACCORD_DATA'!B:AS,21,FALSE))</f>
        <v>lot de 20 écrous de roue</v>
      </c>
    </row>
    <row r="66" spans="2:17" s="246" customFormat="1" ht="10.5" customHeight="1" x14ac:dyDescent="0.25">
      <c r="B66" s="247"/>
      <c r="C66" s="258"/>
      <c r="D66" s="259"/>
      <c r="E66" s="260"/>
      <c r="F66" s="260"/>
      <c r="G66" s="261"/>
      <c r="H66" s="262"/>
      <c r="I66" s="14"/>
      <c r="J66" s="14"/>
      <c r="K66" s="33"/>
      <c r="L66" s="14"/>
      <c r="M66" s="14"/>
      <c r="N66" s="14"/>
      <c r="O66" s="14"/>
      <c r="P66" s="14"/>
      <c r="Q66" s="263"/>
    </row>
    <row r="67" spans="2:17" s="248" customFormat="1" ht="18.75" x14ac:dyDescent="0.3">
      <c r="B67" s="264"/>
      <c r="C67" s="190" t="s">
        <v>470</v>
      </c>
      <c r="D67" s="190"/>
      <c r="E67" s="249"/>
      <c r="F67" s="249"/>
      <c r="G67" s="249"/>
      <c r="H67" s="249"/>
      <c r="I67" s="249"/>
      <c r="J67" s="249"/>
      <c r="K67" s="14"/>
      <c r="L67" s="249"/>
      <c r="M67" s="249"/>
      <c r="N67" s="249"/>
      <c r="O67" s="249"/>
      <c r="P67" s="249"/>
      <c r="Q67" s="249"/>
    </row>
    <row r="68" spans="2:17" s="205" customFormat="1" ht="15" customHeight="1" x14ac:dyDescent="0.25">
      <c r="B68" s="250"/>
      <c r="C68" s="194" t="s">
        <v>462</v>
      </c>
      <c r="D68" s="194" t="s">
        <v>463</v>
      </c>
      <c r="E68" s="194" t="s">
        <v>464</v>
      </c>
      <c r="F68" s="194" t="s">
        <v>465</v>
      </c>
      <c r="G68" s="194" t="s">
        <v>466</v>
      </c>
      <c r="H68" s="195" t="s">
        <v>467</v>
      </c>
      <c r="I68" s="194" t="s">
        <v>444</v>
      </c>
      <c r="J68" s="194"/>
      <c r="K68" s="194"/>
      <c r="L68" s="194"/>
      <c r="M68" s="194"/>
      <c r="N68" s="194"/>
      <c r="O68" s="194"/>
      <c r="P68" s="194"/>
      <c r="Q68" s="194" t="s">
        <v>468</v>
      </c>
    </row>
    <row r="69" spans="2:17" s="205" customFormat="1" ht="30" x14ac:dyDescent="0.25">
      <c r="B69" s="250"/>
      <c r="C69" s="194"/>
      <c r="D69" s="194"/>
      <c r="E69" s="194"/>
      <c r="F69" s="194"/>
      <c r="G69" s="194"/>
      <c r="H69" s="195"/>
      <c r="I69" s="196">
        <f>'26MY_ACCORD_DATA'!$M$6</f>
        <v>0</v>
      </c>
      <c r="J69" s="196">
        <f>'26MY_ACCORD_DATA'!$M$6</f>
        <v>0</v>
      </c>
      <c r="K69" s="196" t="str">
        <f>'26MY_ACCORD_DATA'!$O$6</f>
        <v>SE</v>
      </c>
      <c r="L69" s="196">
        <f>'26MY_ACCORD_DATA'!$P$6</f>
        <v>0</v>
      </c>
      <c r="M69" s="196" t="str">
        <f>'26MY_ACCORD_DATA'!$Q$6</f>
        <v>Sport -L Hybride</v>
      </c>
      <c r="N69" s="308" t="str">
        <f>'26MY_ACCORD_DATA'!$R$6</f>
        <v>Touring Hybride</v>
      </c>
      <c r="O69" s="196">
        <f>'26MY_ACCORD_DATA'!$T$6</f>
        <v>0</v>
      </c>
      <c r="P69" s="196">
        <f>'26MY_ACCORD_DATA'!$T$6</f>
        <v>0</v>
      </c>
      <c r="Q69" s="194"/>
    </row>
    <row r="70" spans="2:17" s="246" customFormat="1" ht="15" customHeight="1" x14ac:dyDescent="0.25">
      <c r="B70" s="247" t="s">
        <v>172</v>
      </c>
      <c r="C70" s="314" t="str">
        <f>VLOOKUP(B70,'26MY_ACCORD_DATA'!B:AS,4,FALSE)</f>
        <v>Becquet de bas de caisse, latéral</v>
      </c>
      <c r="D70" s="252" t="str">
        <f>B70</f>
        <v>08F04-30A-1F0</v>
      </c>
      <c r="E70" s="253">
        <f>VLOOKUP(B70,'26MY_ACCORD_DATA'!B:AS,9,FALSE)</f>
        <v>432</v>
      </c>
      <c r="F70" s="253">
        <f>VLOOKUP(B70,'26MY_ACCORD_DATA'!B:AS,10,FALSE)</f>
        <v>720</v>
      </c>
      <c r="G70" s="254">
        <f>VLOOKUP(B70,'26MY_ACCORD_DATA'!B:AS,7,FALSE)</f>
        <v>0.6</v>
      </c>
      <c r="H70" s="255">
        <f>VLOOKUP(B70,'26MY_ACCORD_DATA'!B:AS,11,FALSE)</f>
        <v>811.2</v>
      </c>
      <c r="I70" s="256">
        <f>VLOOKUP(B70,'26MY_ACCORD_DATA'!B:AS,12,FALSE)</f>
        <v>0</v>
      </c>
      <c r="J70" s="256">
        <f>VLOOKUP(B70,'26MY_ACCORD_DATA'!B:AS,13,FALSE)</f>
        <v>0</v>
      </c>
      <c r="K70" s="256" t="str">
        <f>VLOOKUP(B70,'26MY_ACCORD_DATA'!B:AS,14,FALSE)</f>
        <v>•</v>
      </c>
      <c r="L70" s="256">
        <f>VLOOKUP(B70,'26MY_ACCORD_DATA'!B:AS,15,FALSE)</f>
        <v>0</v>
      </c>
      <c r="M70" s="256" t="str">
        <f>VLOOKUP(B70,'26MY_ACCORD_DATA'!B:AS,16,FALSE)</f>
        <v>•</v>
      </c>
      <c r="N70" s="256" t="str">
        <f>VLOOKUP(B70,'26MY_ACCORD_DATA'!B:AS,17,FALSE)</f>
        <v>•</v>
      </c>
      <c r="O70" s="256">
        <f>VLOOKUP(B70,'26MY_ACCORD_DATA'!B:AS,18,FALSE)</f>
        <v>0</v>
      </c>
      <c r="P70" s="256">
        <f>VLOOKUP(B70,'26MY_ACCORD_DATA'!B:AS,19,FALSE)</f>
        <v>0</v>
      </c>
      <c r="Q70" s="257" t="str">
        <f>IF(VLOOKUP(B70,'26MY_ACCORD_DATA'!B:AS,21,FALSE)="","",VLOOKUP(B70,'26MY_ACCORD_DATA'!B:AS,21,FALSE))</f>
        <v/>
      </c>
    </row>
    <row r="71" spans="2:17" s="246" customFormat="1" ht="15" customHeight="1" x14ac:dyDescent="0.25">
      <c r="B71" s="250" t="s">
        <v>178</v>
      </c>
      <c r="C71" s="314" t="str">
        <f>VLOOKUP(B71,'26MY_ACCORD_DATA'!B:AS,4,FALSE)</f>
        <v>Becquet de bas de caisse, avant</v>
      </c>
      <c r="D71" s="252" t="str">
        <f t="shared" ref="D71:D94" si="9">B71</f>
        <v>08P98-30A-1F0</v>
      </c>
      <c r="E71" s="253">
        <f>VLOOKUP(B71,'26MY_ACCORD_DATA'!B:AS,9,FALSE)</f>
        <v>350</v>
      </c>
      <c r="F71" s="253">
        <f>VLOOKUP(B71,'26MY_ACCORD_DATA'!B:AS,10,FALSE)</f>
        <v>583</v>
      </c>
      <c r="G71" s="254">
        <f>VLOOKUP(B71,'26MY_ACCORD_DATA'!B:AS,7,FALSE)</f>
        <v>0.6</v>
      </c>
      <c r="H71" s="255">
        <f>VLOOKUP(B71,'26MY_ACCORD_DATA'!B:AS,11,FALSE)</f>
        <v>674.2</v>
      </c>
      <c r="I71" s="256">
        <f>VLOOKUP(B71,'26MY_ACCORD_DATA'!B:AS,12,FALSE)</f>
        <v>0</v>
      </c>
      <c r="J71" s="256">
        <f>VLOOKUP(B71,'26MY_ACCORD_DATA'!B:AS,13,FALSE)</f>
        <v>0</v>
      </c>
      <c r="K71" s="256" t="str">
        <f>VLOOKUP(B71,'26MY_ACCORD_DATA'!B:AS,14,FALSE)</f>
        <v>•</v>
      </c>
      <c r="L71" s="256">
        <f>VLOOKUP(B71,'26MY_ACCORD_DATA'!B:AS,15,FALSE)</f>
        <v>0</v>
      </c>
      <c r="M71" s="256" t="str">
        <f>VLOOKUP(B71,'26MY_ACCORD_DATA'!B:AS,16,FALSE)</f>
        <v>•</v>
      </c>
      <c r="N71" s="256" t="str">
        <f>VLOOKUP(B71,'26MY_ACCORD_DATA'!B:AS,17,FALSE)</f>
        <v>•</v>
      </c>
      <c r="O71" s="256">
        <f>VLOOKUP(B71,'26MY_ACCORD_DATA'!B:AS,18,FALSE)</f>
        <v>0</v>
      </c>
      <c r="P71" s="256">
        <f>VLOOKUP(B71,'26MY_ACCORD_DATA'!B:AS,19,FALSE)</f>
        <v>0</v>
      </c>
      <c r="Q71" s="257" t="str">
        <f>IF(VLOOKUP(B71,'26MY_ACCORD_DATA'!B:AS,21,FALSE)="","",VLOOKUP(B71,'26MY_ACCORD_DATA'!B:AS,21,FALSE))</f>
        <v/>
      </c>
    </row>
    <row r="72" spans="2:17" s="246" customFormat="1" ht="16.5" x14ac:dyDescent="0.25">
      <c r="B72" s="250" t="s">
        <v>183</v>
      </c>
      <c r="C72" s="314" t="str">
        <f>VLOOKUP(B72,'26MY_ACCORD_DATA'!B:AS,4,FALSE)</f>
        <v>Becquet de bas de caisse, arrière</v>
      </c>
      <c r="D72" s="252" t="str">
        <f t="shared" si="9"/>
        <v>08P99-30A-1F0</v>
      </c>
      <c r="E72" s="253">
        <f>VLOOKUP(B72,'26MY_ACCORD_DATA'!B:AS,9,FALSE)</f>
        <v>350</v>
      </c>
      <c r="F72" s="253">
        <f>VLOOKUP(B72,'26MY_ACCORD_DATA'!B:AS,10,FALSE)</f>
        <v>583</v>
      </c>
      <c r="G72" s="254">
        <f>VLOOKUP(B72,'26MY_ACCORD_DATA'!B:AS,7,FALSE)</f>
        <v>0.6</v>
      </c>
      <c r="H72" s="255">
        <f>VLOOKUP(B72,'26MY_ACCORD_DATA'!B:AS,11,FALSE)</f>
        <v>674.2</v>
      </c>
      <c r="I72" s="256">
        <f>VLOOKUP(B72,'26MY_ACCORD_DATA'!B:AS,12,FALSE)</f>
        <v>0</v>
      </c>
      <c r="J72" s="256">
        <f>VLOOKUP(B72,'26MY_ACCORD_DATA'!B:AS,13,FALSE)</f>
        <v>0</v>
      </c>
      <c r="K72" s="256" t="str">
        <f>VLOOKUP(B72,'26MY_ACCORD_DATA'!B:AS,14,FALSE)</f>
        <v>•</v>
      </c>
      <c r="L72" s="256">
        <f>VLOOKUP(B72,'26MY_ACCORD_DATA'!B:AS,15,FALSE)</f>
        <v>0</v>
      </c>
      <c r="M72" s="256" t="str">
        <f>VLOOKUP(B72,'26MY_ACCORD_DATA'!B:AS,16,FALSE)</f>
        <v>•</v>
      </c>
      <c r="N72" s="256" t="str">
        <f>VLOOKUP(B72,'26MY_ACCORD_DATA'!B:AS,17,FALSE)</f>
        <v>•</v>
      </c>
      <c r="O72" s="256">
        <f>VLOOKUP(B72,'26MY_ACCORD_DATA'!B:AS,18,FALSE)</f>
        <v>0</v>
      </c>
      <c r="P72" s="256">
        <f>VLOOKUP(B72,'26MY_ACCORD_DATA'!B:AS,19,FALSE)</f>
        <v>0</v>
      </c>
      <c r="Q72" s="257" t="str">
        <f>IF(VLOOKUP(B72,'26MY_ACCORD_DATA'!B:AS,21,FALSE)="","",VLOOKUP(B72,'26MY_ACCORD_DATA'!B:AS,21,FALSE))</f>
        <v/>
      </c>
    </row>
    <row r="73" spans="2:17" s="246" customFormat="1" ht="30" x14ac:dyDescent="0.25">
      <c r="B73" s="247" t="s">
        <v>188</v>
      </c>
      <c r="C73" s="315" t="str">
        <f>VLOOKUP(B73,'26MY_ACCORD_DATA'!B:AS,4,FALSE)</f>
        <v>Couvercle de rétroviseur de portière et élément inférieur d’admission d’air</v>
      </c>
      <c r="D73" s="252" t="str">
        <f t="shared" si="9"/>
        <v>08R06-30A-110</v>
      </c>
      <c r="E73" s="253">
        <f>VLOOKUP(B73,'26MY_ACCORD_DATA'!B:AS,9,FALSE)</f>
        <v>210</v>
      </c>
      <c r="F73" s="253">
        <f>VLOOKUP(B73,'26MY_ACCORD_DATA'!B:AS,10,FALSE)</f>
        <v>350</v>
      </c>
      <c r="G73" s="254">
        <f>VLOOKUP(B73,'26MY_ACCORD_DATA'!B:AS,7,FALSE)</f>
        <v>1.1000000000000001</v>
      </c>
      <c r="H73" s="255">
        <f>VLOOKUP(B73,'26MY_ACCORD_DATA'!B:AS,11,FALSE)</f>
        <v>517.20000000000005</v>
      </c>
      <c r="I73" s="256">
        <f>VLOOKUP(B73,'26MY_ACCORD_DATA'!B:AS,12,FALSE)</f>
        <v>0</v>
      </c>
      <c r="J73" s="256">
        <f>VLOOKUP(B73,'26MY_ACCORD_DATA'!B:AS,13,FALSE)</f>
        <v>0</v>
      </c>
      <c r="K73" s="256" t="str">
        <f>VLOOKUP(B73,'26MY_ACCORD_DATA'!B:AS,14,FALSE)</f>
        <v>•</v>
      </c>
      <c r="L73" s="256">
        <f>VLOOKUP(B73,'26MY_ACCORD_DATA'!B:AS,15,FALSE)</f>
        <v>0</v>
      </c>
      <c r="M73" s="256" t="str">
        <f>VLOOKUP(B73,'26MY_ACCORD_DATA'!B:AS,16,FALSE)</f>
        <v>N/A</v>
      </c>
      <c r="N73" s="256" t="str">
        <f>VLOOKUP(B73,'26MY_ACCORD_DATA'!B:AS,17,FALSE)</f>
        <v>N/A</v>
      </c>
      <c r="O73" s="256">
        <f>VLOOKUP(B73,'26MY_ACCORD_DATA'!B:AS,18,FALSE)</f>
        <v>0</v>
      </c>
      <c r="P73" s="256">
        <f>VLOOKUP(B73,'26MY_ACCORD_DATA'!B:AS,19,FALSE)</f>
        <v>0</v>
      </c>
      <c r="Q73" s="257" t="str">
        <f>IF(VLOOKUP(B73,'26MY_ACCORD_DATA'!B:AS,21,FALSE)="","",VLOOKUP(B73,'26MY_ACCORD_DATA'!B:AS,21,FALSE))</f>
        <v/>
      </c>
    </row>
    <row r="74" spans="2:17" s="246" customFormat="1" ht="30" x14ac:dyDescent="0.25">
      <c r="B74" s="247" t="s">
        <v>194</v>
      </c>
      <c r="C74" s="315" t="str">
        <f>VLOOKUP(B74,'26MY_ACCORD_DATA'!B:AS,4,FALSE)</f>
        <v>Couvercle de rétroviseur de portière et élément inférieur d’admission d’air</v>
      </c>
      <c r="D74" s="252" t="str">
        <f t="shared" si="9"/>
        <v>08R06-30A-110A</v>
      </c>
      <c r="E74" s="253">
        <f>VLOOKUP(B74,'26MY_ACCORD_DATA'!B:AS,9,FALSE)</f>
        <v>210</v>
      </c>
      <c r="F74" s="253">
        <f>VLOOKUP(B74,'26MY_ACCORD_DATA'!B:AS,10,FALSE)</f>
        <v>350</v>
      </c>
      <c r="G74" s="254">
        <f>VLOOKUP(B74,'26MY_ACCORD_DATA'!B:AS,7,FALSE)</f>
        <v>1.1000000000000001</v>
      </c>
      <c r="H74" s="255">
        <f>VLOOKUP(B74,'26MY_ACCORD_DATA'!B:AS,11,FALSE)</f>
        <v>517.20000000000005</v>
      </c>
      <c r="I74" s="256">
        <f>VLOOKUP(B74,'26MY_ACCORD_DATA'!B:AS,12,FALSE)</f>
        <v>0</v>
      </c>
      <c r="J74" s="256">
        <f>VLOOKUP(B74,'26MY_ACCORD_DATA'!B:AS,13,FALSE)</f>
        <v>0</v>
      </c>
      <c r="K74" s="256" t="str">
        <f>VLOOKUP(B74,'26MY_ACCORD_DATA'!B:AS,14,FALSE)</f>
        <v>N/A</v>
      </c>
      <c r="L74" s="256">
        <f>VLOOKUP(B74,'26MY_ACCORD_DATA'!B:AS,15,FALSE)</f>
        <v>0</v>
      </c>
      <c r="M74" s="256" t="str">
        <f>VLOOKUP(B74,'26MY_ACCORD_DATA'!B:AS,16,FALSE)</f>
        <v>N/A</v>
      </c>
      <c r="N74" s="256" t="str">
        <f>VLOOKUP(B74,'26MY_ACCORD_DATA'!B:AS,17,FALSE)</f>
        <v>•</v>
      </c>
      <c r="O74" s="256">
        <f>VLOOKUP(B74,'26MY_ACCORD_DATA'!B:AS,18,FALSE)</f>
        <v>0</v>
      </c>
      <c r="P74" s="256">
        <f>VLOOKUP(B74,'26MY_ACCORD_DATA'!B:AS,19,FALSE)</f>
        <v>0</v>
      </c>
      <c r="Q74" s="257" t="str">
        <f>IF(VLOOKUP(B74,'26MY_ACCORD_DATA'!B:AS,21,FALSE)="","",VLOOKUP(B74,'26MY_ACCORD_DATA'!B:AS,21,FALSE))</f>
        <v/>
      </c>
    </row>
    <row r="75" spans="2:17" s="246" customFormat="1" ht="15" customHeight="1" x14ac:dyDescent="0.25">
      <c r="B75" s="247" t="s">
        <v>145</v>
      </c>
      <c r="C75" s="314" t="str">
        <f>VLOOKUP(B75,'26MY_ACCORD_DATA'!B:AS,4,FALSE)</f>
        <v>Emblème, noirs lustré arrière  « H »  mark</v>
      </c>
      <c r="D75" s="252" t="str">
        <f t="shared" si="9"/>
        <v>08F20-30A-100C</v>
      </c>
      <c r="E75" s="253">
        <f>VLOOKUP(B75,'26MY_ACCORD_DATA'!B:AS,9,FALSE)</f>
        <v>37</v>
      </c>
      <c r="F75" s="253">
        <f>VLOOKUP(B75,'26MY_ACCORD_DATA'!B:AS,10,FALSE)</f>
        <v>62</v>
      </c>
      <c r="G75" s="254">
        <f>VLOOKUP(B75,'26MY_ACCORD_DATA'!B:AS,7,FALSE)</f>
        <v>0.2</v>
      </c>
      <c r="H75" s="255">
        <f>VLOOKUP(B75,'26MY_ACCORD_DATA'!B:AS,11,FALSE)</f>
        <v>92.4</v>
      </c>
      <c r="I75" s="256">
        <f>VLOOKUP(B75,'26MY_ACCORD_DATA'!B:AS,12,FALSE)</f>
        <v>0</v>
      </c>
      <c r="J75" s="256">
        <f>VLOOKUP(B75,'26MY_ACCORD_DATA'!B:AS,13,FALSE)</f>
        <v>0</v>
      </c>
      <c r="K75" s="256" t="str">
        <f>VLOOKUP(B75,'26MY_ACCORD_DATA'!B:AS,14,FALSE)</f>
        <v>•</v>
      </c>
      <c r="L75" s="256">
        <f>VLOOKUP(B75,'26MY_ACCORD_DATA'!B:AS,15,FALSE)</f>
        <v>0</v>
      </c>
      <c r="M75" s="256" t="str">
        <f>VLOOKUP(B75,'26MY_ACCORD_DATA'!B:AS,16,FALSE)</f>
        <v>•</v>
      </c>
      <c r="N75" s="256" t="str">
        <f>VLOOKUP(B75,'26MY_ACCORD_DATA'!B:AS,17,FALSE)</f>
        <v>•</v>
      </c>
      <c r="O75" s="256">
        <f>VLOOKUP(B75,'26MY_ACCORD_DATA'!B:AS,18,FALSE)</f>
        <v>0</v>
      </c>
      <c r="P75" s="256">
        <f>VLOOKUP(B75,'26MY_ACCORD_DATA'!B:AS,19,FALSE)</f>
        <v>0</v>
      </c>
      <c r="Q75" s="257" t="str">
        <f>IF(VLOOKUP(B75,'26MY_ACCORD_DATA'!B:AS,21,FALSE)="","",VLOOKUP(B75,'26MY_ACCORD_DATA'!B:AS,21,FALSE))</f>
        <v>Logo H-Mark l'arrière.</v>
      </c>
    </row>
    <row r="76" spans="2:17" s="246" customFormat="1" ht="15" customHeight="1" x14ac:dyDescent="0.25">
      <c r="B76" s="247" t="s">
        <v>153</v>
      </c>
      <c r="C76" s="314" t="str">
        <f>VLOOKUP(B76,'26MY_ACCORD_DATA'!B:AS,4,FALSE)</f>
        <v>Emblème, noirs lustré arrière  « Accord »</v>
      </c>
      <c r="D76" s="252" t="str">
        <f t="shared" si="9"/>
        <v>08F20-30A-100D</v>
      </c>
      <c r="E76" s="253">
        <f>VLOOKUP(B76,'26MY_ACCORD_DATA'!B:AS,9,FALSE)</f>
        <v>37</v>
      </c>
      <c r="F76" s="253">
        <f>VLOOKUP(B76,'26MY_ACCORD_DATA'!B:AS,10,FALSE)</f>
        <v>62</v>
      </c>
      <c r="G76" s="254">
        <f>VLOOKUP(B76,'26MY_ACCORD_DATA'!B:AS,7,FALSE)</f>
        <v>0.3</v>
      </c>
      <c r="H76" s="255">
        <f>VLOOKUP(B76,'26MY_ACCORD_DATA'!B:AS,11,FALSE)</f>
        <v>107.6</v>
      </c>
      <c r="I76" s="256">
        <f>VLOOKUP(B76,'26MY_ACCORD_DATA'!B:AS,12,FALSE)</f>
        <v>0</v>
      </c>
      <c r="J76" s="256">
        <f>VLOOKUP(B76,'26MY_ACCORD_DATA'!B:AS,13,FALSE)</f>
        <v>0</v>
      </c>
      <c r="K76" s="256" t="str">
        <f>VLOOKUP(B76,'26MY_ACCORD_DATA'!B:AS,14,FALSE)</f>
        <v>•</v>
      </c>
      <c r="L76" s="256">
        <f>VLOOKUP(B76,'26MY_ACCORD_DATA'!B:AS,15,FALSE)</f>
        <v>0</v>
      </c>
      <c r="M76" s="256" t="str">
        <f>VLOOKUP(B76,'26MY_ACCORD_DATA'!B:AS,16,FALSE)</f>
        <v>N/A</v>
      </c>
      <c r="N76" s="256" t="str">
        <f>VLOOKUP(B76,'26MY_ACCORD_DATA'!B:AS,17,FALSE)</f>
        <v>•</v>
      </c>
      <c r="O76" s="256">
        <f>VLOOKUP(B76,'26MY_ACCORD_DATA'!B:AS,18,FALSE)</f>
        <v>0</v>
      </c>
      <c r="P76" s="256">
        <f>VLOOKUP(B76,'26MY_ACCORD_DATA'!B:AS,19,FALSE)</f>
        <v>0</v>
      </c>
      <c r="Q76" s="257" t="str">
        <f>IF(VLOOKUP(B76,'26MY_ACCORD_DATA'!B:AS,21,FALSE)="","",VLOOKUP(B76,'26MY_ACCORD_DATA'!B:AS,21,FALSE))</f>
        <v/>
      </c>
    </row>
    <row r="77" spans="2:17" s="246" customFormat="1" ht="15" customHeight="1" x14ac:dyDescent="0.25">
      <c r="B77" s="247" t="s">
        <v>156</v>
      </c>
      <c r="C77" s="314" t="str">
        <f>VLOOKUP(B77,'26MY_ACCORD_DATA'!B:AS,4,FALSE)</f>
        <v xml:space="preserve">Emblème, noirs lustré « Touring » </v>
      </c>
      <c r="D77" s="252" t="str">
        <f t="shared" si="9"/>
        <v>08F20-3A0-100C</v>
      </c>
      <c r="E77" s="253">
        <f>VLOOKUP(B77,'26MY_ACCORD_DATA'!B:AS,9,FALSE)</f>
        <v>44</v>
      </c>
      <c r="F77" s="253">
        <f>VLOOKUP(B77,'26MY_ACCORD_DATA'!B:AS,10,FALSE)</f>
        <v>73</v>
      </c>
      <c r="G77" s="254">
        <f>VLOOKUP(B77,'26MY_ACCORD_DATA'!B:AS,7,FALSE)</f>
        <v>0.2</v>
      </c>
      <c r="H77" s="255">
        <f>VLOOKUP(B77,'26MY_ACCORD_DATA'!B:AS,11,FALSE)</f>
        <v>103.4</v>
      </c>
      <c r="I77" s="256">
        <f>VLOOKUP(B77,'26MY_ACCORD_DATA'!B:AS,12,FALSE)</f>
        <v>0</v>
      </c>
      <c r="J77" s="256">
        <f>VLOOKUP(B77,'26MY_ACCORD_DATA'!B:AS,13,FALSE)</f>
        <v>0</v>
      </c>
      <c r="K77" s="256" t="str">
        <f>VLOOKUP(B77,'26MY_ACCORD_DATA'!B:AS,14,FALSE)</f>
        <v>N/A</v>
      </c>
      <c r="L77" s="256">
        <f>VLOOKUP(B77,'26MY_ACCORD_DATA'!B:AS,15,FALSE)</f>
        <v>0</v>
      </c>
      <c r="M77" s="256" t="str">
        <f>VLOOKUP(B77,'26MY_ACCORD_DATA'!B:AS,16,FALSE)</f>
        <v>N/A</v>
      </c>
      <c r="N77" s="256" t="str">
        <f>VLOOKUP(B77,'26MY_ACCORD_DATA'!B:AS,17,FALSE)</f>
        <v>•</v>
      </c>
      <c r="O77" s="256">
        <f>VLOOKUP(B77,'26MY_ACCORD_DATA'!B:AS,18,FALSE)</f>
        <v>0</v>
      </c>
      <c r="P77" s="256">
        <f>VLOOKUP(B77,'26MY_ACCORD_DATA'!B:AS,19,FALSE)</f>
        <v>0</v>
      </c>
      <c r="Q77" s="257" t="str">
        <f>IF(VLOOKUP(B77,'26MY_ACCORD_DATA'!B:AS,21,FALSE)="","",VLOOKUP(B77,'26MY_ACCORD_DATA'!B:AS,21,FALSE))</f>
        <v/>
      </c>
    </row>
    <row r="78" spans="2:17" s="246" customFormat="1" ht="15" customHeight="1" x14ac:dyDescent="0.25">
      <c r="B78" s="247" t="s">
        <v>159</v>
      </c>
      <c r="C78" s="314" t="str">
        <f>VLOOKUP(B78,'26MY_ACCORD_DATA'!B:AS,4,FALSE)</f>
        <v xml:space="preserve">Emblème, noirs lustré « Hybride » </v>
      </c>
      <c r="D78" s="252" t="str">
        <f t="shared" si="9"/>
        <v>08F20-T20-100B</v>
      </c>
      <c r="E78" s="253">
        <f>VLOOKUP(B78,'26MY_ACCORD_DATA'!B:AS,9,FALSE)</f>
        <v>46</v>
      </c>
      <c r="F78" s="253">
        <f>VLOOKUP(B78,'26MY_ACCORD_DATA'!B:AS,10,FALSE)</f>
        <v>77</v>
      </c>
      <c r="G78" s="254">
        <f>VLOOKUP(B78,'26MY_ACCORD_DATA'!B:AS,7,FALSE)</f>
        <v>0.2</v>
      </c>
      <c r="H78" s="255">
        <f>VLOOKUP(B78,'26MY_ACCORD_DATA'!B:AS,11,FALSE)</f>
        <v>107.4</v>
      </c>
      <c r="I78" s="256">
        <f>VLOOKUP(B78,'26MY_ACCORD_DATA'!B:AS,12,FALSE)</f>
        <v>0</v>
      </c>
      <c r="J78" s="256">
        <f>VLOOKUP(B78,'26MY_ACCORD_DATA'!B:AS,13,FALSE)</f>
        <v>0</v>
      </c>
      <c r="K78" s="256" t="str">
        <f>VLOOKUP(B78,'26MY_ACCORD_DATA'!B:AS,14,FALSE)</f>
        <v>N/A</v>
      </c>
      <c r="L78" s="256">
        <f>VLOOKUP(B78,'26MY_ACCORD_DATA'!B:AS,15,FALSE)</f>
        <v>0</v>
      </c>
      <c r="M78" s="256" t="str">
        <f>VLOOKUP(B78,'26MY_ACCORD_DATA'!B:AS,16,FALSE)</f>
        <v>N/A</v>
      </c>
      <c r="N78" s="256" t="str">
        <f>VLOOKUP(B78,'26MY_ACCORD_DATA'!B:AS,17,FALSE)</f>
        <v>•</v>
      </c>
      <c r="O78" s="256">
        <f>VLOOKUP(B78,'26MY_ACCORD_DATA'!B:AS,18,FALSE)</f>
        <v>0</v>
      </c>
      <c r="P78" s="256">
        <f>VLOOKUP(B78,'26MY_ACCORD_DATA'!B:AS,19,FALSE)</f>
        <v>0</v>
      </c>
      <c r="Q78" s="257" t="str">
        <f>IF(VLOOKUP(B78,'26MY_ACCORD_DATA'!B:AS,21,FALSE)="","",VLOOKUP(B78,'26MY_ACCORD_DATA'!B:AS,21,FALSE))</f>
        <v/>
      </c>
    </row>
    <row r="79" spans="2:17" s="246" customFormat="1" ht="16.5" x14ac:dyDescent="0.25">
      <c r="B79" s="247" t="s">
        <v>167</v>
      </c>
      <c r="C79" s="314" t="str">
        <f>VLOOKUP(B79,'26MY_ACCORD_DATA'!B:AS,4,FALSE)</f>
        <v>Emblème d’aile</v>
      </c>
      <c r="D79" s="252" t="str">
        <f t="shared" si="9"/>
        <v>08F59-30A-100</v>
      </c>
      <c r="E79" s="253">
        <f>VLOOKUP(B79,'26MY_ACCORD_DATA'!B:AS,9,FALSE)</f>
        <v>94</v>
      </c>
      <c r="F79" s="253">
        <f>VLOOKUP(B79,'26MY_ACCORD_DATA'!B:AS,10,FALSE)</f>
        <v>157</v>
      </c>
      <c r="G79" s="254">
        <f>VLOOKUP(B79,'26MY_ACCORD_DATA'!B:AS,7,FALSE)</f>
        <v>0.2</v>
      </c>
      <c r="H79" s="255">
        <f>VLOOKUP(B79,'26MY_ACCORD_DATA'!B:AS,11,FALSE)</f>
        <v>187.4</v>
      </c>
      <c r="I79" s="256">
        <f>VLOOKUP(B79,'26MY_ACCORD_DATA'!B:AS,12,FALSE)</f>
        <v>0</v>
      </c>
      <c r="J79" s="256">
        <f>VLOOKUP(B79,'26MY_ACCORD_DATA'!B:AS,13,FALSE)</f>
        <v>0</v>
      </c>
      <c r="K79" s="256" t="str">
        <f>VLOOKUP(B79,'26MY_ACCORD_DATA'!B:AS,14,FALSE)</f>
        <v>•</v>
      </c>
      <c r="L79" s="256">
        <f>VLOOKUP(B79,'26MY_ACCORD_DATA'!B:AS,15,FALSE)</f>
        <v>0</v>
      </c>
      <c r="M79" s="256" t="str">
        <f>VLOOKUP(B79,'26MY_ACCORD_DATA'!B:AS,16,FALSE)</f>
        <v>•</v>
      </c>
      <c r="N79" s="256" t="str">
        <f>VLOOKUP(B79,'26MY_ACCORD_DATA'!B:AS,17,FALSE)</f>
        <v>•</v>
      </c>
      <c r="O79" s="256">
        <f>VLOOKUP(B79,'26MY_ACCORD_DATA'!B:AS,18,FALSE)</f>
        <v>0</v>
      </c>
      <c r="P79" s="256">
        <f>VLOOKUP(B79,'26MY_ACCORD_DATA'!B:AS,19,FALSE)</f>
        <v>0</v>
      </c>
      <c r="Q79" s="257" t="str">
        <f>IF(VLOOKUP(B79,'26MY_ACCORD_DATA'!B:AS,21,FALSE)="","",VLOOKUP(B79,'26MY_ACCORD_DATA'!B:AS,21,FALSE))</f>
        <v/>
      </c>
    </row>
    <row r="80" spans="2:17" s="246" customFormat="1" ht="16.5" x14ac:dyDescent="0.25">
      <c r="B80" s="247" t="s">
        <v>162</v>
      </c>
      <c r="C80" s="314" t="str">
        <f>VLOOKUP(B80,'26MY_ACCORD_DATA'!B:AS,4,FALSE)</f>
        <v>Emblème HPD</v>
      </c>
      <c r="D80" s="252" t="str">
        <f t="shared" si="9"/>
        <v>08F20-30A-100B</v>
      </c>
      <c r="E80" s="253">
        <f>VLOOKUP(B80,'26MY_ACCORD_DATA'!B:AS,9,FALSE)</f>
        <v>71</v>
      </c>
      <c r="F80" s="253">
        <f>VLOOKUP(B80,'26MY_ACCORD_DATA'!B:AS,10,FALSE)</f>
        <v>118</v>
      </c>
      <c r="G80" s="254">
        <f>VLOOKUP(B80,'26MY_ACCORD_DATA'!B:AS,7,FALSE)</f>
        <v>0.1</v>
      </c>
      <c r="H80" s="255">
        <f>VLOOKUP(B80,'26MY_ACCORD_DATA'!B:AS,11,FALSE)</f>
        <v>133.19999999999999</v>
      </c>
      <c r="I80" s="256">
        <f>VLOOKUP(B80,'26MY_ACCORD_DATA'!B:AS,12,FALSE)</f>
        <v>0</v>
      </c>
      <c r="J80" s="256">
        <f>VLOOKUP(B80,'26MY_ACCORD_DATA'!B:AS,13,FALSE)</f>
        <v>0</v>
      </c>
      <c r="K80" s="256" t="str">
        <f>VLOOKUP(B80,'26MY_ACCORD_DATA'!B:AS,14,FALSE)</f>
        <v>•</v>
      </c>
      <c r="L80" s="256">
        <f>VLOOKUP(B80,'26MY_ACCORD_DATA'!B:AS,15,FALSE)</f>
        <v>0</v>
      </c>
      <c r="M80" s="256" t="str">
        <f>VLOOKUP(B80,'26MY_ACCORD_DATA'!B:AS,16,FALSE)</f>
        <v>•</v>
      </c>
      <c r="N80" s="256" t="str">
        <f>VLOOKUP(B80,'26MY_ACCORD_DATA'!B:AS,17,FALSE)</f>
        <v>•</v>
      </c>
      <c r="O80" s="256">
        <f>VLOOKUP(B80,'26MY_ACCORD_DATA'!B:AS,18,FALSE)</f>
        <v>0</v>
      </c>
      <c r="P80" s="256">
        <f>VLOOKUP(B80,'26MY_ACCORD_DATA'!B:AS,19,FALSE)</f>
        <v>0</v>
      </c>
      <c r="Q80" s="257" t="str">
        <f>IF(VLOOKUP(B80,'26MY_ACCORD_DATA'!B:AS,21,FALSE)="","",VLOOKUP(B80,'26MY_ACCORD_DATA'!B:AS,21,FALSE))</f>
        <v/>
      </c>
    </row>
    <row r="81" spans="2:17" s="246" customFormat="1" ht="16.5" x14ac:dyDescent="0.25">
      <c r="B81" s="247" t="s">
        <v>221</v>
      </c>
      <c r="C81" s="314" t="str">
        <f>VLOOKUP(B81,'26MY_ACCORD_DATA'!B:AS,4,FALSE)</f>
        <v>Garde-boue arrière</v>
      </c>
      <c r="D81" s="252" t="str">
        <f t="shared" si="9"/>
        <v>08P09-30A-300</v>
      </c>
      <c r="E81" s="253">
        <f>VLOOKUP(B81,'26MY_ACCORD_DATA'!B:AS,9,FALSE)</f>
        <v>50</v>
      </c>
      <c r="F81" s="253">
        <f>VLOOKUP(B81,'26MY_ACCORD_DATA'!B:AS,10,FALSE)</f>
        <v>83</v>
      </c>
      <c r="G81" s="254">
        <f>VLOOKUP(B81,'26MY_ACCORD_DATA'!B:AS,7,FALSE)</f>
        <v>0.4</v>
      </c>
      <c r="H81" s="255">
        <f>VLOOKUP(B81,'26MY_ACCORD_DATA'!B:AS,11,FALSE)</f>
        <v>143.80000000000001</v>
      </c>
      <c r="I81" s="256">
        <f>VLOOKUP(B81,'26MY_ACCORD_DATA'!B:AS,12,FALSE)</f>
        <v>0</v>
      </c>
      <c r="J81" s="256">
        <f>VLOOKUP(B81,'26MY_ACCORD_DATA'!B:AS,13,FALSE)</f>
        <v>0</v>
      </c>
      <c r="K81" s="256" t="str">
        <f>VLOOKUP(B81,'26MY_ACCORD_DATA'!B:AS,14,FALSE)</f>
        <v>•</v>
      </c>
      <c r="L81" s="256">
        <f>VLOOKUP(B81,'26MY_ACCORD_DATA'!B:AS,15,FALSE)</f>
        <v>0</v>
      </c>
      <c r="M81" s="256" t="str">
        <f>VLOOKUP(B81,'26MY_ACCORD_DATA'!B:AS,16,FALSE)</f>
        <v>•</v>
      </c>
      <c r="N81" s="256" t="str">
        <f>VLOOKUP(B81,'26MY_ACCORD_DATA'!B:AS,17,FALSE)</f>
        <v>•</v>
      </c>
      <c r="O81" s="256">
        <f>VLOOKUP(B81,'26MY_ACCORD_DATA'!B:AS,18,FALSE)</f>
        <v>0</v>
      </c>
      <c r="P81" s="256">
        <f>VLOOKUP(B81,'26MY_ACCORD_DATA'!B:AS,19,FALSE)</f>
        <v>0</v>
      </c>
      <c r="Q81" s="257" t="str">
        <f>IF(VLOOKUP(B81,'26MY_ACCORD_DATA'!B:AS,21,FALSE)="","",VLOOKUP(B81,'26MY_ACCORD_DATA'!B:AS,21,FALSE))</f>
        <v/>
      </c>
    </row>
    <row r="82" spans="2:17" s="246" customFormat="1" ht="16.5" x14ac:dyDescent="0.25">
      <c r="B82" s="247" t="s">
        <v>211</v>
      </c>
      <c r="C82" s="314" t="str">
        <f>VLOOKUP(B82,'26MY_ACCORD_DATA'!B:AS,4,FALSE)</f>
        <v>Déflecteurs de portières</v>
      </c>
      <c r="D82" s="252" t="str">
        <f t="shared" si="9"/>
        <v>08R04-TVA-101</v>
      </c>
      <c r="E82" s="253">
        <f>VLOOKUP(B82,'26MY_ACCORD_DATA'!B:AS,9,FALSE)</f>
        <v>200</v>
      </c>
      <c r="F82" s="253">
        <f>VLOOKUP(B82,'26MY_ACCORD_DATA'!B:AS,10,FALSE)</f>
        <v>333</v>
      </c>
      <c r="G82" s="254">
        <f>VLOOKUP(B82,'26MY_ACCORD_DATA'!B:AS,7,FALSE)</f>
        <v>0.5</v>
      </c>
      <c r="H82" s="255">
        <f>VLOOKUP(B82,'26MY_ACCORD_DATA'!B:AS,11,FALSE)</f>
        <v>409</v>
      </c>
      <c r="I82" s="256">
        <f>VLOOKUP(B82,'26MY_ACCORD_DATA'!B:AS,12,FALSE)</f>
        <v>0</v>
      </c>
      <c r="J82" s="256">
        <f>VLOOKUP(B82,'26MY_ACCORD_DATA'!B:AS,13,FALSE)</f>
        <v>0</v>
      </c>
      <c r="K82" s="256" t="str">
        <f>VLOOKUP(B82,'26MY_ACCORD_DATA'!B:AS,14,FALSE)</f>
        <v>•</v>
      </c>
      <c r="L82" s="256">
        <f>VLOOKUP(B82,'26MY_ACCORD_DATA'!B:AS,15,FALSE)</f>
        <v>0</v>
      </c>
      <c r="M82" s="256" t="str">
        <f>VLOOKUP(B82,'26MY_ACCORD_DATA'!B:AS,16,FALSE)</f>
        <v>•</v>
      </c>
      <c r="N82" s="256" t="str">
        <f>VLOOKUP(B82,'26MY_ACCORD_DATA'!B:AS,17,FALSE)</f>
        <v>•</v>
      </c>
      <c r="O82" s="256">
        <f>VLOOKUP(B82,'26MY_ACCORD_DATA'!B:AS,18,FALSE)</f>
        <v>0</v>
      </c>
      <c r="P82" s="256">
        <f>VLOOKUP(B82,'26MY_ACCORD_DATA'!B:AS,19,FALSE)</f>
        <v>0</v>
      </c>
      <c r="Q82" s="257" t="str">
        <f>IF(VLOOKUP(B82,'26MY_ACCORD_DATA'!B:AS,21,FALSE)="","",VLOOKUP(B82,'26MY_ACCORD_DATA'!B:AS,21,FALSE))</f>
        <v/>
      </c>
    </row>
    <row r="83" spans="2:17" s="246" customFormat="1" ht="16.5" x14ac:dyDescent="0.25">
      <c r="B83" s="247" t="s">
        <v>216</v>
      </c>
      <c r="C83" s="314" t="str">
        <f>VLOOKUP(B83,'26MY_ACCORD_DATA'!B:AS,4,FALSE)</f>
        <v>Déflecteur de toit ouvrant</v>
      </c>
      <c r="D83" s="252" t="str">
        <f t="shared" si="9"/>
        <v>08R01-30A-300</v>
      </c>
      <c r="E83" s="253">
        <f>VLOOKUP(B83,'26MY_ACCORD_DATA'!B:AS,9,FALSE)</f>
        <v>200</v>
      </c>
      <c r="F83" s="253">
        <f>VLOOKUP(B83,'26MY_ACCORD_DATA'!B:AS,10,FALSE)</f>
        <v>333</v>
      </c>
      <c r="G83" s="254">
        <f>VLOOKUP(B83,'26MY_ACCORD_DATA'!B:AS,7,FALSE)</f>
        <v>0.3</v>
      </c>
      <c r="H83" s="255">
        <f>VLOOKUP(B83,'26MY_ACCORD_DATA'!B:AS,11,FALSE)</f>
        <v>378.6</v>
      </c>
      <c r="I83" s="256">
        <f>VLOOKUP(B83,'26MY_ACCORD_DATA'!B:AS,12,FALSE)</f>
        <v>0</v>
      </c>
      <c r="J83" s="256">
        <f>VLOOKUP(B83,'26MY_ACCORD_DATA'!B:AS,13,FALSE)</f>
        <v>0</v>
      </c>
      <c r="K83" s="256" t="str">
        <f>VLOOKUP(B83,'26MY_ACCORD_DATA'!B:AS,14,FALSE)</f>
        <v>•</v>
      </c>
      <c r="L83" s="256">
        <f>VLOOKUP(B83,'26MY_ACCORD_DATA'!B:AS,15,FALSE)</f>
        <v>0</v>
      </c>
      <c r="M83" s="256" t="str">
        <f>VLOOKUP(B83,'26MY_ACCORD_DATA'!B:AS,16,FALSE)</f>
        <v>•</v>
      </c>
      <c r="N83" s="256" t="str">
        <f>VLOOKUP(B83,'26MY_ACCORD_DATA'!B:AS,17,FALSE)</f>
        <v>•</v>
      </c>
      <c r="O83" s="256">
        <f>VLOOKUP(B83,'26MY_ACCORD_DATA'!B:AS,18,FALSE)</f>
        <v>0</v>
      </c>
      <c r="P83" s="256">
        <f>VLOOKUP(B83,'26MY_ACCORD_DATA'!B:AS,19,FALSE)</f>
        <v>0</v>
      </c>
      <c r="Q83" s="257" t="str">
        <f>IF(VLOOKUP(B83,'26MY_ACCORD_DATA'!B:AS,21,FALSE)="","",VLOOKUP(B83,'26MY_ACCORD_DATA'!B:AS,21,FALSE))</f>
        <v/>
      </c>
    </row>
    <row r="84" spans="2:17" s="246" customFormat="1" ht="30" x14ac:dyDescent="0.25">
      <c r="B84" s="247" t="s">
        <v>198</v>
      </c>
      <c r="C84" s="315" t="str">
        <f>VLOOKUP(B84,'26MY_ACCORD_DATA'!B:AS,4,FALSE)</f>
        <v>Ensemble de pellicule – Pellicule de poignée de portière et de pare-chocs arrière</v>
      </c>
      <c r="D84" s="252" t="str">
        <f t="shared" si="9"/>
        <v>08P48-30A-100</v>
      </c>
      <c r="E84" s="253">
        <f>VLOOKUP(B84,'26MY_ACCORD_DATA'!B:AS,9,FALSE)</f>
        <v>131</v>
      </c>
      <c r="F84" s="253">
        <f>VLOOKUP(B84,'26MY_ACCORD_DATA'!B:AS,10,FALSE)</f>
        <v>218</v>
      </c>
      <c r="G84" s="254">
        <f>VLOOKUP(B84,'26MY_ACCORD_DATA'!B:AS,7,FALSE)</f>
        <v>0.7</v>
      </c>
      <c r="H84" s="255">
        <f>VLOOKUP(B84,'26MY_ACCORD_DATA'!B:AS,11,FALSE)</f>
        <v>324.39999999999998</v>
      </c>
      <c r="I84" s="256">
        <f>VLOOKUP(B84,'26MY_ACCORD_DATA'!B:AS,12,FALSE)</f>
        <v>0</v>
      </c>
      <c r="J84" s="256">
        <f>VLOOKUP(B84,'26MY_ACCORD_DATA'!B:AS,13,FALSE)</f>
        <v>0</v>
      </c>
      <c r="K84" s="256" t="str">
        <f>VLOOKUP(B84,'26MY_ACCORD_DATA'!B:AS,14,FALSE)</f>
        <v>•</v>
      </c>
      <c r="L84" s="256">
        <f>VLOOKUP(B84,'26MY_ACCORD_DATA'!B:AS,15,FALSE)</f>
        <v>0</v>
      </c>
      <c r="M84" s="256" t="str">
        <f>VLOOKUP(B84,'26MY_ACCORD_DATA'!B:AS,16,FALSE)</f>
        <v>•</v>
      </c>
      <c r="N84" s="256" t="str">
        <f>VLOOKUP(B84,'26MY_ACCORD_DATA'!B:AS,17,FALSE)</f>
        <v>•</v>
      </c>
      <c r="O84" s="256">
        <f>VLOOKUP(B84,'26MY_ACCORD_DATA'!B:AS,18,FALSE)</f>
        <v>0</v>
      </c>
      <c r="P84" s="256">
        <f>VLOOKUP(B84,'26MY_ACCORD_DATA'!B:AS,19,FALSE)</f>
        <v>0</v>
      </c>
      <c r="Q84" s="257" t="str">
        <f>IF(VLOOKUP(B84,'26MY_ACCORD_DATA'!B:AS,21,FALSE)="","",VLOOKUP(B84,'26MY_ACCORD_DATA'!B:AS,21,FALSE))</f>
        <v/>
      </c>
    </row>
    <row r="85" spans="2:17" s="246" customFormat="1" ht="30" x14ac:dyDescent="0.25">
      <c r="B85" s="247" t="s">
        <v>203</v>
      </c>
      <c r="C85" s="314" t="str">
        <f>VLOOKUP(B85,'26MY_ACCORD_DATA'!B:AS,4,FALSE)</f>
        <v>Pellicule pour rebord de portière</v>
      </c>
      <c r="D85" s="252" t="str">
        <f t="shared" si="9"/>
        <v>08P20-30A-100A</v>
      </c>
      <c r="E85" s="253">
        <f>VLOOKUP(B85,'26MY_ACCORD_DATA'!B:AS,9,FALSE)</f>
        <v>71</v>
      </c>
      <c r="F85" s="253">
        <f>VLOOKUP(B85,'26MY_ACCORD_DATA'!B:AS,10,FALSE)</f>
        <v>118</v>
      </c>
      <c r="G85" s="254">
        <f>VLOOKUP(B85,'26MY_ACCORD_DATA'!B:AS,7,FALSE)</f>
        <v>0.5</v>
      </c>
      <c r="H85" s="255">
        <f>VLOOKUP(B85,'26MY_ACCORD_DATA'!B:AS,11,FALSE)</f>
        <v>194</v>
      </c>
      <c r="I85" s="256">
        <f>VLOOKUP(B85,'26MY_ACCORD_DATA'!B:AS,12,FALSE)</f>
        <v>0</v>
      </c>
      <c r="J85" s="256">
        <f>VLOOKUP(B85,'26MY_ACCORD_DATA'!B:AS,13,FALSE)</f>
        <v>0</v>
      </c>
      <c r="K85" s="256" t="str">
        <f>VLOOKUP(B85,'26MY_ACCORD_DATA'!B:AS,14,FALSE)</f>
        <v>•</v>
      </c>
      <c r="L85" s="256">
        <f>VLOOKUP(B85,'26MY_ACCORD_DATA'!B:AS,15,FALSE)</f>
        <v>0</v>
      </c>
      <c r="M85" s="256" t="str">
        <f>VLOOKUP(B85,'26MY_ACCORD_DATA'!B:AS,16,FALSE)</f>
        <v>•</v>
      </c>
      <c r="N85" s="256" t="str">
        <f>VLOOKUP(B85,'26MY_ACCORD_DATA'!B:AS,17,FALSE)</f>
        <v>•</v>
      </c>
      <c r="O85" s="256">
        <f>VLOOKUP(B85,'26MY_ACCORD_DATA'!B:AS,18,FALSE)</f>
        <v>0</v>
      </c>
      <c r="P85" s="256">
        <f>VLOOKUP(B85,'26MY_ACCORD_DATA'!B:AS,19,FALSE)</f>
        <v>0</v>
      </c>
      <c r="Q85" s="257" t="str">
        <f>IF(VLOOKUP(B85,'26MY_ACCORD_DATA'!B:AS,21,FALSE)="","",VLOOKUP(B85,'26MY_ACCORD_DATA'!B:AS,21,FALSE))</f>
        <v>Ne peut être installé simultanément avec protecteurs de bordure de porte.</v>
      </c>
    </row>
    <row r="86" spans="2:17" s="246" customFormat="1" ht="15" customHeight="1" x14ac:dyDescent="0.25">
      <c r="B86" s="247" t="s">
        <v>271</v>
      </c>
      <c r="C86" s="265" t="str">
        <f>VLOOKUP(B86,'26MY_ACCORD_DATA'!B:AS,4,FALSE)</f>
        <v>Déflecteur arrière de coffre</v>
      </c>
      <c r="D86" s="266"/>
      <c r="E86" s="266"/>
      <c r="F86" s="266"/>
      <c r="G86" s="266"/>
      <c r="H86" s="266"/>
      <c r="I86" s="266"/>
      <c r="J86" s="266"/>
      <c r="K86" s="266"/>
      <c r="L86" s="266"/>
      <c r="M86" s="266"/>
      <c r="N86" s="266"/>
      <c r="O86" s="266"/>
      <c r="P86" s="266"/>
      <c r="Q86" s="267"/>
    </row>
    <row r="87" spans="2:17" s="246" customFormat="1" ht="15" customHeight="1" x14ac:dyDescent="0.25">
      <c r="B87" s="247" t="s">
        <v>277</v>
      </c>
      <c r="C87" s="206" t="str">
        <f>VLOOKUP(B87,'26MY_ACCORD_DATA'!B:AS,4,FALSE)</f>
        <v>Blanc platine nacré (NH-883P)</v>
      </c>
      <c r="D87" s="252" t="str">
        <f t="shared" si="9"/>
        <v>08F10-30A-110</v>
      </c>
      <c r="E87" s="253">
        <f>VLOOKUP(B87,'26MY_ACCORD_DATA'!B:AS,9,FALSE)</f>
        <v>386</v>
      </c>
      <c r="F87" s="253">
        <f>VLOOKUP(B87,'26MY_ACCORD_DATA'!B:AS,10,FALSE)</f>
        <v>643</v>
      </c>
      <c r="G87" s="254">
        <f>VLOOKUP(B87,'26MY_ACCORD_DATA'!B:AS,7,FALSE)</f>
        <v>0.6</v>
      </c>
      <c r="H87" s="255">
        <f>VLOOKUP(B87,'26MY_ACCORD_DATA'!B:AS,11,FALSE)</f>
        <v>734.2</v>
      </c>
      <c r="I87" s="256">
        <f>VLOOKUP(B87,'26MY_ACCORD_DATA'!B:AS,12,FALSE)</f>
        <v>0</v>
      </c>
      <c r="J87" s="256">
        <f>VLOOKUP(B87,'26MY_ACCORD_DATA'!B:AS,13,FALSE)</f>
        <v>0</v>
      </c>
      <c r="K87" s="256" t="str">
        <f>VLOOKUP(B87,'26MY_ACCORD_DATA'!B:AS,14,FALSE)</f>
        <v>•</v>
      </c>
      <c r="L87" s="256">
        <f>VLOOKUP(B87,'26MY_ACCORD_DATA'!B:AS,15,FALSE)</f>
        <v>0</v>
      </c>
      <c r="M87" s="256" t="str">
        <f>VLOOKUP(B87,'26MY_ACCORD_DATA'!B:AS,16,FALSE)</f>
        <v>S</v>
      </c>
      <c r="N87" s="256" t="str">
        <f>VLOOKUP(B87,'26MY_ACCORD_DATA'!B:AS,17,FALSE)</f>
        <v>•</v>
      </c>
      <c r="O87" s="256">
        <f>VLOOKUP(B87,'26MY_ACCORD_DATA'!B:AS,18,FALSE)</f>
        <v>0</v>
      </c>
      <c r="P87" s="256">
        <f>VLOOKUP(B87,'26MY_ACCORD_DATA'!B:AS,19,FALSE)</f>
        <v>0</v>
      </c>
      <c r="Q87" s="204" t="str">
        <f>IF(VLOOKUP(B87,'26MY_ACCORD_DATA'!B:AS,21,FALSE)="","",VLOOKUP(B87,'26MY_ACCORD_DATA'!B:AS,21,FALSE))</f>
        <v/>
      </c>
    </row>
    <row r="88" spans="2:17" s="246" customFormat="1" ht="15" customHeight="1" x14ac:dyDescent="0.25">
      <c r="B88" s="247" t="s">
        <v>278</v>
      </c>
      <c r="C88" s="206" t="str">
        <f>VLOOKUP(B88,'26MY_ACCORD_DATA'!B:AS,4,FALSE)</f>
        <v>Gris météore nacré (NH-904M)</v>
      </c>
      <c r="D88" s="252" t="str">
        <f t="shared" si="9"/>
        <v>08F10-30A-140</v>
      </c>
      <c r="E88" s="253">
        <f>VLOOKUP(B88,'26MY_ACCORD_DATA'!B:AS,9,FALSE)</f>
        <v>386</v>
      </c>
      <c r="F88" s="253">
        <f>VLOOKUP(B88,'26MY_ACCORD_DATA'!B:AS,10,FALSE)</f>
        <v>643</v>
      </c>
      <c r="G88" s="254">
        <f>VLOOKUP(B88,'26MY_ACCORD_DATA'!B:AS,7,FALSE)</f>
        <v>0.6</v>
      </c>
      <c r="H88" s="255">
        <f>VLOOKUP(B88,'26MY_ACCORD_DATA'!B:AS,11,FALSE)</f>
        <v>734.2</v>
      </c>
      <c r="I88" s="256">
        <f>VLOOKUP(B88,'26MY_ACCORD_DATA'!B:AS,12,FALSE)</f>
        <v>0</v>
      </c>
      <c r="J88" s="256">
        <f>VLOOKUP(B88,'26MY_ACCORD_DATA'!B:AS,13,FALSE)</f>
        <v>0</v>
      </c>
      <c r="K88" s="256" t="str">
        <f>VLOOKUP(B88,'26MY_ACCORD_DATA'!B:AS,14,FALSE)</f>
        <v>N/A</v>
      </c>
      <c r="L88" s="256">
        <f>VLOOKUP(B88,'26MY_ACCORD_DATA'!B:AS,15,FALSE)</f>
        <v>0</v>
      </c>
      <c r="M88" s="256" t="str">
        <f>VLOOKUP(B88,'26MY_ACCORD_DATA'!B:AS,16,FALSE)</f>
        <v>S</v>
      </c>
      <c r="N88" s="256" t="str">
        <f>VLOOKUP(B88,'26MY_ACCORD_DATA'!B:AS,17,FALSE)</f>
        <v>N/A</v>
      </c>
      <c r="O88" s="256">
        <f>VLOOKUP(B88,'26MY_ACCORD_DATA'!B:AS,18,FALSE)</f>
        <v>0</v>
      </c>
      <c r="P88" s="256">
        <f>VLOOKUP(B88,'26MY_ACCORD_DATA'!B:AS,19,FALSE)</f>
        <v>0</v>
      </c>
      <c r="Q88" s="212"/>
    </row>
    <row r="89" spans="2:17" s="246" customFormat="1" ht="15" customHeight="1" x14ac:dyDescent="0.25">
      <c r="B89" s="247" t="s">
        <v>279</v>
      </c>
      <c r="C89" s="206" t="str">
        <f>VLOOKUP(B89,'26MY_ACCORD_DATA'!B:AS,4,FALSE)</f>
        <v>Gris urbain nacré  (NH-912P)</v>
      </c>
      <c r="D89" s="252" t="str">
        <f t="shared" si="9"/>
        <v>08F10-30A-150</v>
      </c>
      <c r="E89" s="253">
        <f>VLOOKUP(B89,'26MY_ACCORD_DATA'!B:AS,9,FALSE)</f>
        <v>386</v>
      </c>
      <c r="F89" s="253">
        <f>VLOOKUP(B89,'26MY_ACCORD_DATA'!B:AS,10,FALSE)</f>
        <v>643</v>
      </c>
      <c r="G89" s="254">
        <f>VLOOKUP(B89,'26MY_ACCORD_DATA'!B:AS,7,FALSE)</f>
        <v>0.6</v>
      </c>
      <c r="H89" s="255">
        <f>VLOOKUP(B89,'26MY_ACCORD_DATA'!B:AS,11,FALSE)</f>
        <v>734.2</v>
      </c>
      <c r="I89" s="256">
        <f>VLOOKUP(B89,'26MY_ACCORD_DATA'!B:AS,12,FALSE)</f>
        <v>0</v>
      </c>
      <c r="J89" s="256">
        <f>VLOOKUP(B89,'26MY_ACCORD_DATA'!B:AS,13,FALSE)</f>
        <v>0</v>
      </c>
      <c r="K89" s="256" t="str">
        <f>VLOOKUP(B89,'26MY_ACCORD_DATA'!B:AS,14,FALSE)</f>
        <v>N/A</v>
      </c>
      <c r="L89" s="256">
        <f>VLOOKUP(B89,'26MY_ACCORD_DATA'!B:AS,15,FALSE)</f>
        <v>0</v>
      </c>
      <c r="M89" s="256" t="str">
        <f>VLOOKUP(B89,'26MY_ACCORD_DATA'!B:AS,16,FALSE)</f>
        <v>S</v>
      </c>
      <c r="N89" s="256" t="str">
        <f>VLOOKUP(B89,'26MY_ACCORD_DATA'!B:AS,17,FALSE)</f>
        <v>•</v>
      </c>
      <c r="O89" s="256">
        <f>VLOOKUP(B89,'26MY_ACCORD_DATA'!B:AS,18,FALSE)</f>
        <v>0</v>
      </c>
      <c r="P89" s="256">
        <f>VLOOKUP(B89,'26MY_ACCORD_DATA'!B:AS,19,FALSE)</f>
        <v>0</v>
      </c>
      <c r="Q89" s="212"/>
    </row>
    <row r="90" spans="2:17" s="246" customFormat="1" ht="15" customHeight="1" x14ac:dyDescent="0.25">
      <c r="B90" s="247" t="s">
        <v>280</v>
      </c>
      <c r="C90" s="206" t="str">
        <f>VLOOKUP(B90,'26MY_ACCORD_DATA'!B:AS,4,FALSE)</f>
        <v>Noir cristal nacré (NH-731P)</v>
      </c>
      <c r="D90" s="252" t="str">
        <f t="shared" si="9"/>
        <v>08F10-30A-170</v>
      </c>
      <c r="E90" s="253">
        <f>VLOOKUP(B90,'26MY_ACCORD_DATA'!B:AS,9,FALSE)</f>
        <v>386</v>
      </c>
      <c r="F90" s="253">
        <f>VLOOKUP(B90,'26MY_ACCORD_DATA'!B:AS,10,FALSE)</f>
        <v>643</v>
      </c>
      <c r="G90" s="254">
        <f>VLOOKUP(B90,'26MY_ACCORD_DATA'!B:AS,7,FALSE)</f>
        <v>0.6</v>
      </c>
      <c r="H90" s="255">
        <f>VLOOKUP(B90,'26MY_ACCORD_DATA'!B:AS,11,FALSE)</f>
        <v>734.2</v>
      </c>
      <c r="I90" s="256">
        <f>VLOOKUP(B90,'26MY_ACCORD_DATA'!B:AS,12,FALSE)</f>
        <v>0</v>
      </c>
      <c r="J90" s="256">
        <f>VLOOKUP(B90,'26MY_ACCORD_DATA'!B:AS,13,FALSE)</f>
        <v>0</v>
      </c>
      <c r="K90" s="256" t="str">
        <f>VLOOKUP(B90,'26MY_ACCORD_DATA'!B:AS,14,FALSE)</f>
        <v>•</v>
      </c>
      <c r="L90" s="256">
        <f>VLOOKUP(B90,'26MY_ACCORD_DATA'!B:AS,15,FALSE)</f>
        <v>0</v>
      </c>
      <c r="M90" s="256" t="str">
        <f>VLOOKUP(B90,'26MY_ACCORD_DATA'!B:AS,16,FALSE)</f>
        <v>S</v>
      </c>
      <c r="N90" s="256" t="str">
        <f>VLOOKUP(B90,'26MY_ACCORD_DATA'!B:AS,17,FALSE)</f>
        <v>•</v>
      </c>
      <c r="O90" s="256">
        <f>VLOOKUP(B90,'26MY_ACCORD_DATA'!B:AS,18,FALSE)</f>
        <v>0</v>
      </c>
      <c r="P90" s="256">
        <f>VLOOKUP(B90,'26MY_ACCORD_DATA'!B:AS,19,FALSE)</f>
        <v>0</v>
      </c>
      <c r="Q90" s="212"/>
    </row>
    <row r="91" spans="2:17" s="246" customFormat="1" ht="15" customHeight="1" x14ac:dyDescent="0.25">
      <c r="B91" s="247" t="s">
        <v>281</v>
      </c>
      <c r="C91" s="206" t="str">
        <f>VLOOKUP(B91,'26MY_ACCORD_DATA'!B:AS,4,FALSE)</f>
        <v>Radiant rouge métallisé (R-569M)</v>
      </c>
      <c r="D91" s="252" t="str">
        <f t="shared" si="9"/>
        <v>08F10-30A-1A0</v>
      </c>
      <c r="E91" s="253">
        <f>VLOOKUP(B91,'26MY_ACCORD_DATA'!B:AS,9,FALSE)</f>
        <v>386</v>
      </c>
      <c r="F91" s="253">
        <f>VLOOKUP(B91,'26MY_ACCORD_DATA'!B:AS,10,FALSE)</f>
        <v>643</v>
      </c>
      <c r="G91" s="254">
        <f>VLOOKUP(B91,'26MY_ACCORD_DATA'!B:AS,7,FALSE)</f>
        <v>0.6</v>
      </c>
      <c r="H91" s="255">
        <f>VLOOKUP(B91,'26MY_ACCORD_DATA'!B:AS,11,FALSE)</f>
        <v>734.2</v>
      </c>
      <c r="I91" s="256">
        <f>VLOOKUP(B91,'26MY_ACCORD_DATA'!B:AS,12,FALSE)</f>
        <v>0</v>
      </c>
      <c r="J91" s="256">
        <f>VLOOKUP(B91,'26MY_ACCORD_DATA'!B:AS,13,FALSE)</f>
        <v>0</v>
      </c>
      <c r="K91" s="256" t="str">
        <f>VLOOKUP(B91,'26MY_ACCORD_DATA'!B:AS,14,FALSE)</f>
        <v>N/A</v>
      </c>
      <c r="L91" s="256">
        <f>VLOOKUP(B91,'26MY_ACCORD_DATA'!B:AS,15,FALSE)</f>
        <v>0</v>
      </c>
      <c r="M91" s="256" t="str">
        <f>VLOOKUP(B91,'26MY_ACCORD_DATA'!B:AS,16,FALSE)</f>
        <v>S</v>
      </c>
      <c r="N91" s="256" t="str">
        <f>VLOOKUP(B91,'26MY_ACCORD_DATA'!B:AS,17,FALSE)</f>
        <v>•</v>
      </c>
      <c r="O91" s="256">
        <f>VLOOKUP(B91,'26MY_ACCORD_DATA'!B:AS,18,FALSE)</f>
        <v>0</v>
      </c>
      <c r="P91" s="256">
        <f>VLOOKUP(B91,'26MY_ACCORD_DATA'!B:AS,19,FALSE)</f>
        <v>0</v>
      </c>
      <c r="Q91" s="212"/>
    </row>
    <row r="92" spans="2:17" s="246" customFormat="1" ht="16.5" x14ac:dyDescent="0.25">
      <c r="B92" s="247" t="s">
        <v>282</v>
      </c>
      <c r="C92" s="206" t="str">
        <f>VLOOKUP(B92,'26MY_ACCORD_DATA'!B:AS,4,FALSE)</f>
        <v>Bleu rivière canyon métallisé (B-640M)</v>
      </c>
      <c r="D92" s="252" t="str">
        <f t="shared" si="9"/>
        <v>08F10-30A-1D0</v>
      </c>
      <c r="E92" s="253">
        <f>VLOOKUP(B92,'26MY_ACCORD_DATA'!B:AS,9,FALSE)</f>
        <v>386</v>
      </c>
      <c r="F92" s="253">
        <f>VLOOKUP(B92,'26MY_ACCORD_DATA'!B:AS,10,FALSE)</f>
        <v>643</v>
      </c>
      <c r="G92" s="254">
        <f>VLOOKUP(B92,'26MY_ACCORD_DATA'!B:AS,7,FALSE)</f>
        <v>0.6</v>
      </c>
      <c r="H92" s="255">
        <f>VLOOKUP(B92,'26MY_ACCORD_DATA'!B:AS,11,FALSE)</f>
        <v>734.2</v>
      </c>
      <c r="I92" s="256">
        <f>VLOOKUP(B92,'26MY_ACCORD_DATA'!B:AS,12,FALSE)</f>
        <v>0</v>
      </c>
      <c r="J92" s="256">
        <f>VLOOKUP(B92,'26MY_ACCORD_DATA'!B:AS,13,FALSE)</f>
        <v>0</v>
      </c>
      <c r="K92" s="256" t="str">
        <f>VLOOKUP(B92,'26MY_ACCORD_DATA'!B:AS,14,FALSE)</f>
        <v>N/A</v>
      </c>
      <c r="L92" s="256">
        <f>VLOOKUP(B92,'26MY_ACCORD_DATA'!B:AS,15,FALSE)</f>
        <v>0</v>
      </c>
      <c r="M92" s="256" t="str">
        <f>VLOOKUP(B92,'26MY_ACCORD_DATA'!B:AS,16,FALSE)</f>
        <v>S</v>
      </c>
      <c r="N92" s="256" t="str">
        <f>VLOOKUP(B92,'26MY_ACCORD_DATA'!B:AS,17,FALSE)</f>
        <v>•</v>
      </c>
      <c r="O92" s="256">
        <f>VLOOKUP(B92,'26MY_ACCORD_DATA'!B:AS,18,FALSE)</f>
        <v>0</v>
      </c>
      <c r="P92" s="256">
        <f>VLOOKUP(B92,'26MY_ACCORD_DATA'!B:AS,19,FALSE)</f>
        <v>0</v>
      </c>
      <c r="Q92" s="212"/>
    </row>
    <row r="93" spans="2:17" s="246" customFormat="1" ht="15" x14ac:dyDescent="0.25">
      <c r="B93" s="164" t="s">
        <v>283</v>
      </c>
      <c r="C93" s="206" t="str">
        <f>VLOOKUP(B93,'26MY_ACCORD_DATA'!B:AS,4,FALSE)</f>
        <v>Nuit paisible fini nacré (B-575P)</v>
      </c>
      <c r="D93" s="252" t="str">
        <f t="shared" si="9"/>
        <v>08F10-30A-1C0</v>
      </c>
      <c r="E93" s="253">
        <f>VLOOKUP(B93,'26MY_ACCORD_DATA'!B:AS,9,FALSE)</f>
        <v>386</v>
      </c>
      <c r="F93" s="253">
        <f>VLOOKUP(B93,'26MY_ACCORD_DATA'!B:AS,10,FALSE)</f>
        <v>643</v>
      </c>
      <c r="G93" s="254">
        <f>VLOOKUP(B93,'26MY_ACCORD_DATA'!B:AS,7,FALSE)</f>
        <v>0.6</v>
      </c>
      <c r="H93" s="255">
        <f>VLOOKUP(B93,'26MY_ACCORD_DATA'!B:AS,11,FALSE)</f>
        <v>734.2</v>
      </c>
      <c r="I93" s="256">
        <f>VLOOKUP(B93,'26MY_ACCORD_DATA'!B:AS,12,FALSE)</f>
        <v>0</v>
      </c>
      <c r="J93" s="256">
        <f>VLOOKUP(B93,'26MY_ACCORD_DATA'!B:AS,13,FALSE)</f>
        <v>0</v>
      </c>
      <c r="K93" s="256" t="str">
        <f>VLOOKUP(B93,'26MY_ACCORD_DATA'!B:AS,14,FALSE)</f>
        <v>N/A</v>
      </c>
      <c r="L93" s="256">
        <f>VLOOKUP(B93,'26MY_ACCORD_DATA'!B:AS,15,FALSE)</f>
        <v>0</v>
      </c>
      <c r="M93" s="256" t="str">
        <f>VLOOKUP(B93,'26MY_ACCORD_DATA'!B:AS,16,FALSE)</f>
        <v>S</v>
      </c>
      <c r="N93" s="256" t="str">
        <f>VLOOKUP(B93,'26MY_ACCORD_DATA'!B:AS,17,FALSE)</f>
        <v>N/A</v>
      </c>
      <c r="O93" s="256">
        <f>VLOOKUP(B93,'26MY_ACCORD_DATA'!B:AS,18,FALSE)</f>
        <v>0</v>
      </c>
      <c r="P93" s="256">
        <f>VLOOKUP(B93,'26MY_ACCORD_DATA'!B:AS,19,FALSE)</f>
        <v>0</v>
      </c>
      <c r="Q93" s="212"/>
    </row>
    <row r="94" spans="2:17" s="246" customFormat="1" ht="15" customHeight="1" x14ac:dyDescent="0.25">
      <c r="B94" s="164" t="s">
        <v>284</v>
      </c>
      <c r="C94" s="206" t="str">
        <f>VLOOKUP(B94,'26MY_ACCORD_DATA'!B:AS,4,FALSE)</f>
        <v>Refl et solaire argent métallisé (NH-932M)</v>
      </c>
      <c r="D94" s="252" t="str">
        <f t="shared" si="9"/>
        <v>08F10-30A-1H0</v>
      </c>
      <c r="E94" s="253">
        <f>VLOOKUP(B94,'26MY_ACCORD_DATA'!B:AS,9,FALSE)</f>
        <v>386</v>
      </c>
      <c r="F94" s="253">
        <f>VLOOKUP(B94,'26MY_ACCORD_DATA'!B:AS,10,FALSE)</f>
        <v>643</v>
      </c>
      <c r="G94" s="254">
        <f>VLOOKUP(B94,'26MY_ACCORD_DATA'!B:AS,7,FALSE)</f>
        <v>0.6</v>
      </c>
      <c r="H94" s="255">
        <f>VLOOKUP(B94,'26MY_ACCORD_DATA'!B:AS,11,FALSE)</f>
        <v>734.2</v>
      </c>
      <c r="I94" s="256">
        <f>VLOOKUP(B94,'26MY_ACCORD_DATA'!B:AS,12,FALSE)</f>
        <v>0</v>
      </c>
      <c r="J94" s="256">
        <f>VLOOKUP(B94,'26MY_ACCORD_DATA'!B:AS,13,FALSE)</f>
        <v>0</v>
      </c>
      <c r="K94" s="256" t="str">
        <f>VLOOKUP(B94,'26MY_ACCORD_DATA'!B:AS,14,FALSE)</f>
        <v>•</v>
      </c>
      <c r="L94" s="256">
        <f>VLOOKUP(B94,'26MY_ACCORD_DATA'!B:AS,15,FALSE)</f>
        <v>0</v>
      </c>
      <c r="M94" s="256" t="str">
        <f>VLOOKUP(B94,'26MY_ACCORD_DATA'!B:AS,16,FALSE)</f>
        <v>S</v>
      </c>
      <c r="N94" s="256" t="str">
        <f>VLOOKUP(B94,'26MY_ACCORD_DATA'!B:AS,17,FALSE)</f>
        <v>•</v>
      </c>
      <c r="O94" s="256">
        <f>VLOOKUP(B94,'26MY_ACCORD_DATA'!B:AS,18,FALSE)</f>
        <v>0</v>
      </c>
      <c r="P94" s="256">
        <f>VLOOKUP(B94,'26MY_ACCORD_DATA'!B:AS,19,FALSE)</f>
        <v>0</v>
      </c>
      <c r="Q94" s="217"/>
    </row>
    <row r="95" spans="2:17" s="246" customFormat="1" ht="15" customHeight="1" x14ac:dyDescent="0.25">
      <c r="B95" s="247" t="s">
        <v>258</v>
      </c>
      <c r="C95" s="265" t="str">
        <f>VLOOKUP(B95,'26MY_ACCORD_DATA'!B:AS,4,FALSE)</f>
        <v>Moulure latérale</v>
      </c>
      <c r="D95" s="266"/>
      <c r="E95" s="266"/>
      <c r="F95" s="266"/>
      <c r="G95" s="266"/>
      <c r="H95" s="266"/>
      <c r="I95" s="266"/>
      <c r="J95" s="266"/>
      <c r="K95" s="266"/>
      <c r="L95" s="266"/>
      <c r="M95" s="266"/>
      <c r="N95" s="266"/>
      <c r="O95" s="266"/>
      <c r="P95" s="266"/>
      <c r="Q95" s="267"/>
    </row>
    <row r="96" spans="2:17" s="246" customFormat="1" ht="15" customHeight="1" x14ac:dyDescent="0.25">
      <c r="B96" s="247" t="s">
        <v>263</v>
      </c>
      <c r="C96" s="206" t="str">
        <f>VLOOKUP(B96,'26MY_ACCORD_DATA'!B:AS,4,FALSE)</f>
        <v>Blanc platine nacré (NH-883P)</v>
      </c>
      <c r="D96" s="252" t="str">
        <f t="shared" ref="D96:D103" si="10">B96</f>
        <v>08P05-30A-110</v>
      </c>
      <c r="E96" s="253">
        <f>VLOOKUP(B96,'26MY_ACCORD_DATA'!B:AS,9,FALSE)</f>
        <v>232</v>
      </c>
      <c r="F96" s="253">
        <f>VLOOKUP(B96,'26MY_ACCORD_DATA'!B:AS,10,FALSE)</f>
        <v>387</v>
      </c>
      <c r="G96" s="254">
        <f>VLOOKUP(B96,'26MY_ACCORD_DATA'!B:AS,7,FALSE)</f>
        <v>0.4</v>
      </c>
      <c r="H96" s="255">
        <f>VLOOKUP(B96,'26MY_ACCORD_DATA'!B:AS,11,FALSE)</f>
        <v>447.8</v>
      </c>
      <c r="I96" s="256">
        <f>VLOOKUP(B96,'26MY_ACCORD_DATA'!B:AS,12,FALSE)</f>
        <v>0</v>
      </c>
      <c r="J96" s="256">
        <f>VLOOKUP(B96,'26MY_ACCORD_DATA'!B:AS,13,FALSE)</f>
        <v>0</v>
      </c>
      <c r="K96" s="256" t="str">
        <f>VLOOKUP(B96,'26MY_ACCORD_DATA'!B:AS,14,FALSE)</f>
        <v>•</v>
      </c>
      <c r="L96" s="256">
        <f>VLOOKUP(B96,'26MY_ACCORD_DATA'!B:AS,15,FALSE)</f>
        <v>0</v>
      </c>
      <c r="M96" s="256" t="str">
        <f>VLOOKUP(B96,'26MY_ACCORD_DATA'!B:AS,16,FALSE)</f>
        <v>•</v>
      </c>
      <c r="N96" s="256" t="str">
        <f>VLOOKUP(B96,'26MY_ACCORD_DATA'!B:AS,17,FALSE)</f>
        <v>•</v>
      </c>
      <c r="O96" s="256">
        <f>VLOOKUP(B96,'26MY_ACCORD_DATA'!B:AS,18,FALSE)</f>
        <v>0</v>
      </c>
      <c r="P96" s="256">
        <f>VLOOKUP(B96,'26MY_ACCORD_DATA'!B:AS,19,FALSE)</f>
        <v>0</v>
      </c>
      <c r="Q96" s="204" t="str">
        <f>IF(VLOOKUP(B96,'26MY_ACCORD_DATA'!B:AS,21,FALSE)="","",VLOOKUP(B96,'26MY_ACCORD_DATA'!B:AS,21,FALSE))</f>
        <v/>
      </c>
    </row>
    <row r="97" spans="2:17" s="246" customFormat="1" ht="15" customHeight="1" x14ac:dyDescent="0.25">
      <c r="B97" s="247" t="s">
        <v>264</v>
      </c>
      <c r="C97" s="206" t="str">
        <f>VLOOKUP(B97,'26MY_ACCORD_DATA'!B:AS,4,FALSE)</f>
        <v>Gris météore nacré (NH-904M)</v>
      </c>
      <c r="D97" s="252" t="str">
        <f t="shared" si="10"/>
        <v>08P05-30A-140</v>
      </c>
      <c r="E97" s="253">
        <f>VLOOKUP(B97,'26MY_ACCORD_DATA'!B:AS,9,FALSE)</f>
        <v>232</v>
      </c>
      <c r="F97" s="253">
        <f>VLOOKUP(B97,'26MY_ACCORD_DATA'!B:AS,10,FALSE)</f>
        <v>387</v>
      </c>
      <c r="G97" s="254">
        <f>VLOOKUP(B97,'26MY_ACCORD_DATA'!B:AS,7,FALSE)</f>
        <v>0.4</v>
      </c>
      <c r="H97" s="255">
        <f>VLOOKUP(B97,'26MY_ACCORD_DATA'!B:AS,11,FALSE)</f>
        <v>447.8</v>
      </c>
      <c r="I97" s="256">
        <f>VLOOKUP(B97,'26MY_ACCORD_DATA'!B:AS,12,FALSE)</f>
        <v>0</v>
      </c>
      <c r="J97" s="256">
        <f>VLOOKUP(B97,'26MY_ACCORD_DATA'!B:AS,13,FALSE)</f>
        <v>0</v>
      </c>
      <c r="K97" s="256" t="str">
        <f>VLOOKUP(B97,'26MY_ACCORD_DATA'!B:AS,14,FALSE)</f>
        <v>N/A</v>
      </c>
      <c r="L97" s="256">
        <f>VLOOKUP(B97,'26MY_ACCORD_DATA'!B:AS,15,FALSE)</f>
        <v>0</v>
      </c>
      <c r="M97" s="256" t="str">
        <f>VLOOKUP(B97,'26MY_ACCORD_DATA'!B:AS,16,FALSE)</f>
        <v>•</v>
      </c>
      <c r="N97" s="256" t="str">
        <f>VLOOKUP(B97,'26MY_ACCORD_DATA'!B:AS,17,FALSE)</f>
        <v>N/A</v>
      </c>
      <c r="O97" s="256">
        <f>VLOOKUP(B97,'26MY_ACCORD_DATA'!B:AS,18,FALSE)</f>
        <v>0</v>
      </c>
      <c r="P97" s="256">
        <f>VLOOKUP(B97,'26MY_ACCORD_DATA'!B:AS,19,FALSE)</f>
        <v>0</v>
      </c>
      <c r="Q97" s="212"/>
    </row>
    <row r="98" spans="2:17" s="246" customFormat="1" ht="15" customHeight="1" x14ac:dyDescent="0.25">
      <c r="B98" s="247" t="s">
        <v>265</v>
      </c>
      <c r="C98" s="206" t="str">
        <f>VLOOKUP(B98,'26MY_ACCORD_DATA'!B:AS,4,FALSE)</f>
        <v>Gris urbain nacré  (NH-912P)</v>
      </c>
      <c r="D98" s="252" t="str">
        <f t="shared" si="10"/>
        <v>08P05-30A-150</v>
      </c>
      <c r="E98" s="253">
        <f>VLOOKUP(B98,'26MY_ACCORD_DATA'!B:AS,9,FALSE)</f>
        <v>232</v>
      </c>
      <c r="F98" s="253">
        <f>VLOOKUP(B98,'26MY_ACCORD_DATA'!B:AS,10,FALSE)</f>
        <v>387</v>
      </c>
      <c r="G98" s="254">
        <f>VLOOKUP(B98,'26MY_ACCORD_DATA'!B:AS,7,FALSE)</f>
        <v>0.4</v>
      </c>
      <c r="H98" s="255">
        <f>VLOOKUP(B98,'26MY_ACCORD_DATA'!B:AS,11,FALSE)</f>
        <v>447.8</v>
      </c>
      <c r="I98" s="256">
        <f>VLOOKUP(B98,'26MY_ACCORD_DATA'!B:AS,12,FALSE)</f>
        <v>0</v>
      </c>
      <c r="J98" s="256">
        <f>VLOOKUP(B98,'26MY_ACCORD_DATA'!B:AS,13,FALSE)</f>
        <v>0</v>
      </c>
      <c r="K98" s="256" t="str">
        <f>VLOOKUP(B98,'26MY_ACCORD_DATA'!B:AS,14,FALSE)</f>
        <v>N/A</v>
      </c>
      <c r="L98" s="256">
        <f>VLOOKUP(B98,'26MY_ACCORD_DATA'!B:AS,15,FALSE)</f>
        <v>0</v>
      </c>
      <c r="M98" s="256" t="str">
        <f>VLOOKUP(B98,'26MY_ACCORD_DATA'!B:AS,16,FALSE)</f>
        <v>N/A</v>
      </c>
      <c r="N98" s="256" t="str">
        <f>VLOOKUP(B98,'26MY_ACCORD_DATA'!B:AS,17,FALSE)</f>
        <v>•</v>
      </c>
      <c r="O98" s="256">
        <f>VLOOKUP(B98,'26MY_ACCORD_DATA'!B:AS,18,FALSE)</f>
        <v>0</v>
      </c>
      <c r="P98" s="256">
        <f>VLOOKUP(B98,'26MY_ACCORD_DATA'!B:AS,19,FALSE)</f>
        <v>0</v>
      </c>
      <c r="Q98" s="212"/>
    </row>
    <row r="99" spans="2:17" s="246" customFormat="1" ht="15" customHeight="1" x14ac:dyDescent="0.25">
      <c r="B99" s="247" t="s">
        <v>266</v>
      </c>
      <c r="C99" s="206" t="str">
        <f>VLOOKUP(B99,'26MY_ACCORD_DATA'!B:AS,4,FALSE)</f>
        <v>Noir cristal nacré (NH-731P)</v>
      </c>
      <c r="D99" s="252" t="str">
        <f t="shared" si="10"/>
        <v>08P05-30A-170</v>
      </c>
      <c r="E99" s="253">
        <f>VLOOKUP(B99,'26MY_ACCORD_DATA'!B:AS,9,FALSE)</f>
        <v>232</v>
      </c>
      <c r="F99" s="253">
        <f>VLOOKUP(B99,'26MY_ACCORD_DATA'!B:AS,10,FALSE)</f>
        <v>387</v>
      </c>
      <c r="G99" s="254">
        <f>VLOOKUP(B99,'26MY_ACCORD_DATA'!B:AS,7,FALSE)</f>
        <v>0.4</v>
      </c>
      <c r="H99" s="255">
        <f>VLOOKUP(B99,'26MY_ACCORD_DATA'!B:AS,11,FALSE)</f>
        <v>447.8</v>
      </c>
      <c r="I99" s="256">
        <f>VLOOKUP(B99,'26MY_ACCORD_DATA'!B:AS,12,FALSE)</f>
        <v>0</v>
      </c>
      <c r="J99" s="256">
        <f>VLOOKUP(B99,'26MY_ACCORD_DATA'!B:AS,13,FALSE)</f>
        <v>0</v>
      </c>
      <c r="K99" s="256" t="str">
        <f>VLOOKUP(B99,'26MY_ACCORD_DATA'!B:AS,14,FALSE)</f>
        <v>•</v>
      </c>
      <c r="L99" s="256">
        <f>VLOOKUP(B99,'26MY_ACCORD_DATA'!B:AS,15,FALSE)</f>
        <v>0</v>
      </c>
      <c r="M99" s="256" t="str">
        <f>VLOOKUP(B99,'26MY_ACCORD_DATA'!B:AS,16,FALSE)</f>
        <v>•</v>
      </c>
      <c r="N99" s="256" t="str">
        <f>VLOOKUP(B99,'26MY_ACCORD_DATA'!B:AS,17,FALSE)</f>
        <v>•</v>
      </c>
      <c r="O99" s="256">
        <f>VLOOKUP(B99,'26MY_ACCORD_DATA'!B:AS,18,FALSE)</f>
        <v>0</v>
      </c>
      <c r="P99" s="256">
        <f>VLOOKUP(B99,'26MY_ACCORD_DATA'!B:AS,19,FALSE)</f>
        <v>0</v>
      </c>
      <c r="Q99" s="212"/>
    </row>
    <row r="100" spans="2:17" s="246" customFormat="1" ht="15" customHeight="1" x14ac:dyDescent="0.25">
      <c r="B100" s="247" t="s">
        <v>267</v>
      </c>
      <c r="C100" s="206" t="str">
        <f>VLOOKUP(B100,'26MY_ACCORD_DATA'!B:AS,4,FALSE)</f>
        <v>Radiant rouge métallisé (R-569M)</v>
      </c>
      <c r="D100" s="252" t="str">
        <f t="shared" si="10"/>
        <v>08P05-30A-1A0</v>
      </c>
      <c r="E100" s="253">
        <f>VLOOKUP(B100,'26MY_ACCORD_DATA'!B:AS,9,FALSE)</f>
        <v>232</v>
      </c>
      <c r="F100" s="253">
        <f>VLOOKUP(B100,'26MY_ACCORD_DATA'!B:AS,10,FALSE)</f>
        <v>387</v>
      </c>
      <c r="G100" s="254">
        <f>VLOOKUP(B100,'26MY_ACCORD_DATA'!B:AS,7,FALSE)</f>
        <v>0.4</v>
      </c>
      <c r="H100" s="255">
        <f>VLOOKUP(B100,'26MY_ACCORD_DATA'!B:AS,11,FALSE)</f>
        <v>447.8</v>
      </c>
      <c r="I100" s="256">
        <f>VLOOKUP(B100,'26MY_ACCORD_DATA'!B:AS,12,FALSE)</f>
        <v>0</v>
      </c>
      <c r="J100" s="256">
        <f>VLOOKUP(B100,'26MY_ACCORD_DATA'!B:AS,13,FALSE)</f>
        <v>0</v>
      </c>
      <c r="K100" s="256" t="str">
        <f>VLOOKUP(B100,'26MY_ACCORD_DATA'!B:AS,14,FALSE)</f>
        <v>N/A</v>
      </c>
      <c r="L100" s="256">
        <f>VLOOKUP(B100,'26MY_ACCORD_DATA'!B:AS,15,FALSE)</f>
        <v>0</v>
      </c>
      <c r="M100" s="256" t="str">
        <f>VLOOKUP(B100,'26MY_ACCORD_DATA'!B:AS,16,FALSE)</f>
        <v>•</v>
      </c>
      <c r="N100" s="256" t="str">
        <f>VLOOKUP(B100,'26MY_ACCORD_DATA'!B:AS,17,FALSE)</f>
        <v>•</v>
      </c>
      <c r="O100" s="256">
        <f>VLOOKUP(B100,'26MY_ACCORD_DATA'!B:AS,18,FALSE)</f>
        <v>0</v>
      </c>
      <c r="P100" s="256">
        <f>VLOOKUP(B100,'26MY_ACCORD_DATA'!B:AS,19,FALSE)</f>
        <v>0</v>
      </c>
      <c r="Q100" s="212"/>
    </row>
    <row r="101" spans="2:17" s="246" customFormat="1" ht="15" customHeight="1" x14ac:dyDescent="0.25">
      <c r="B101" s="247" t="s">
        <v>268</v>
      </c>
      <c r="C101" s="206" t="str">
        <f>VLOOKUP(B101,'26MY_ACCORD_DATA'!B:AS,4,FALSE)</f>
        <v>Bleu rivière canyon métallisé (B-640M)</v>
      </c>
      <c r="D101" s="252" t="str">
        <f t="shared" si="10"/>
        <v>08P05-30A-1D0</v>
      </c>
      <c r="E101" s="253">
        <f>VLOOKUP(B101,'26MY_ACCORD_DATA'!B:AS,9,FALSE)</f>
        <v>232</v>
      </c>
      <c r="F101" s="253">
        <f>VLOOKUP(B101,'26MY_ACCORD_DATA'!B:AS,10,FALSE)</f>
        <v>387</v>
      </c>
      <c r="G101" s="254">
        <f>VLOOKUP(B101,'26MY_ACCORD_DATA'!B:AS,7,FALSE)</f>
        <v>0.4</v>
      </c>
      <c r="H101" s="255">
        <f>VLOOKUP(B101,'26MY_ACCORD_DATA'!B:AS,11,FALSE)</f>
        <v>447.8</v>
      </c>
      <c r="I101" s="256">
        <f>VLOOKUP(B101,'26MY_ACCORD_DATA'!B:AS,12,FALSE)</f>
        <v>0</v>
      </c>
      <c r="J101" s="256">
        <f>VLOOKUP(B101,'26MY_ACCORD_DATA'!B:AS,13,FALSE)</f>
        <v>0</v>
      </c>
      <c r="K101" s="256" t="str">
        <f>VLOOKUP(B101,'26MY_ACCORD_DATA'!B:AS,14,FALSE)</f>
        <v>N/A</v>
      </c>
      <c r="L101" s="256">
        <f>VLOOKUP(B101,'26MY_ACCORD_DATA'!B:AS,15,FALSE)</f>
        <v>0</v>
      </c>
      <c r="M101" s="256" t="str">
        <f>VLOOKUP(B101,'26MY_ACCORD_DATA'!B:AS,16,FALSE)</f>
        <v>N/A</v>
      </c>
      <c r="N101" s="256" t="str">
        <f>VLOOKUP(B101,'26MY_ACCORD_DATA'!B:AS,17,FALSE)</f>
        <v>•</v>
      </c>
      <c r="O101" s="256">
        <f>VLOOKUP(B101,'26MY_ACCORD_DATA'!B:AS,18,FALSE)</f>
        <v>0</v>
      </c>
      <c r="P101" s="256">
        <f>VLOOKUP(B101,'26MY_ACCORD_DATA'!B:AS,19,FALSE)</f>
        <v>0</v>
      </c>
      <c r="Q101" s="212"/>
    </row>
    <row r="102" spans="2:17" s="246" customFormat="1" ht="15" customHeight="1" x14ac:dyDescent="0.25">
      <c r="B102" s="164" t="s">
        <v>269</v>
      </c>
      <c r="C102" s="206" t="str">
        <f>VLOOKUP(B102,'26MY_ACCORD_DATA'!B:AS,4,FALSE)</f>
        <v>Nuit paisible fini nacré (B-575P)</v>
      </c>
      <c r="D102" s="252" t="str">
        <f t="shared" si="10"/>
        <v>08P05-30A-1C0</v>
      </c>
      <c r="E102" s="253">
        <f>VLOOKUP(B102,'26MY_ACCORD_DATA'!B:AS,9,FALSE)</f>
        <v>232</v>
      </c>
      <c r="F102" s="253">
        <f>VLOOKUP(B102,'26MY_ACCORD_DATA'!B:AS,10,FALSE)</f>
        <v>387</v>
      </c>
      <c r="G102" s="254">
        <f>VLOOKUP(B102,'26MY_ACCORD_DATA'!B:AS,7,FALSE)</f>
        <v>0.4</v>
      </c>
      <c r="H102" s="255">
        <f>VLOOKUP(B102,'26MY_ACCORD_DATA'!B:AS,11,FALSE)</f>
        <v>447.8</v>
      </c>
      <c r="I102" s="256">
        <f>VLOOKUP(B102,'26MY_ACCORD_DATA'!B:AS,12,FALSE)</f>
        <v>0</v>
      </c>
      <c r="J102" s="256">
        <f>VLOOKUP(B102,'26MY_ACCORD_DATA'!B:AS,13,FALSE)</f>
        <v>0</v>
      </c>
      <c r="K102" s="256" t="str">
        <f>VLOOKUP(B102,'26MY_ACCORD_DATA'!B:AS,14,FALSE)</f>
        <v>N/A</v>
      </c>
      <c r="L102" s="256">
        <f>VLOOKUP(B102,'26MY_ACCORD_DATA'!B:AS,15,FALSE)</f>
        <v>0</v>
      </c>
      <c r="M102" s="256" t="str">
        <f>VLOOKUP(B102,'26MY_ACCORD_DATA'!B:AS,16,FALSE)</f>
        <v>•</v>
      </c>
      <c r="N102" s="256" t="str">
        <f>VLOOKUP(B102,'26MY_ACCORD_DATA'!B:AS,17,FALSE)</f>
        <v>N/A</v>
      </c>
      <c r="O102" s="256">
        <f>VLOOKUP(B102,'26MY_ACCORD_DATA'!B:AS,18,FALSE)</f>
        <v>0</v>
      </c>
      <c r="P102" s="256">
        <f>VLOOKUP(B102,'26MY_ACCORD_DATA'!B:AS,19,FALSE)</f>
        <v>0</v>
      </c>
      <c r="Q102" s="212"/>
    </row>
    <row r="103" spans="2:17" s="246" customFormat="1" ht="15" customHeight="1" x14ac:dyDescent="0.25">
      <c r="B103" s="164" t="s">
        <v>270</v>
      </c>
      <c r="C103" s="206" t="str">
        <f>VLOOKUP(B103,'26MY_ACCORD_DATA'!B:AS,4,FALSE)</f>
        <v>Refl et solaire argent métallisé (NH-932M)</v>
      </c>
      <c r="D103" s="252" t="str">
        <f t="shared" si="10"/>
        <v>08P05-30A-1H0</v>
      </c>
      <c r="E103" s="253">
        <f>VLOOKUP(B103,'26MY_ACCORD_DATA'!B:AS,9,FALSE)</f>
        <v>232</v>
      </c>
      <c r="F103" s="253">
        <f>VLOOKUP(B103,'26MY_ACCORD_DATA'!B:AS,10,FALSE)</f>
        <v>387</v>
      </c>
      <c r="G103" s="254">
        <f>VLOOKUP(B103,'26MY_ACCORD_DATA'!B:AS,7,FALSE)</f>
        <v>0.4</v>
      </c>
      <c r="H103" s="255">
        <f>VLOOKUP(B103,'26MY_ACCORD_DATA'!B:AS,11,FALSE)</f>
        <v>447.8</v>
      </c>
      <c r="I103" s="256">
        <f>VLOOKUP(B103,'26MY_ACCORD_DATA'!B:AS,12,FALSE)</f>
        <v>0</v>
      </c>
      <c r="J103" s="256">
        <f>VLOOKUP(B103,'26MY_ACCORD_DATA'!B:AS,13,FALSE)</f>
        <v>0</v>
      </c>
      <c r="K103" s="256" t="str">
        <f>VLOOKUP(B103,'26MY_ACCORD_DATA'!B:AS,14,FALSE)</f>
        <v>•</v>
      </c>
      <c r="L103" s="256">
        <f>VLOOKUP(B103,'26MY_ACCORD_DATA'!B:AS,15,FALSE)</f>
        <v>0</v>
      </c>
      <c r="M103" s="256" t="str">
        <f>VLOOKUP(B103,'26MY_ACCORD_DATA'!B:AS,16,FALSE)</f>
        <v>•</v>
      </c>
      <c r="N103" s="256" t="str">
        <f>VLOOKUP(B103,'26MY_ACCORD_DATA'!B:AS,17,FALSE)</f>
        <v>•</v>
      </c>
      <c r="O103" s="256">
        <f>VLOOKUP(B103,'26MY_ACCORD_DATA'!B:AS,18,FALSE)</f>
        <v>0</v>
      </c>
      <c r="P103" s="256">
        <f>VLOOKUP(B103,'26MY_ACCORD_DATA'!B:AS,19,FALSE)</f>
        <v>0</v>
      </c>
      <c r="Q103" s="217"/>
    </row>
    <row r="104" spans="2:17" s="246" customFormat="1" ht="15" customHeight="1" x14ac:dyDescent="0.25">
      <c r="B104" s="164" t="s">
        <v>228</v>
      </c>
      <c r="C104" s="265" t="str">
        <f>VLOOKUP(B104,'26MY_ACCORD_DATA'!B:AS,4,FALSE)</f>
        <v>Déflecteur de bas de caisse avant</v>
      </c>
      <c r="D104" s="266"/>
      <c r="E104" s="266"/>
      <c r="F104" s="266"/>
      <c r="G104" s="266"/>
      <c r="H104" s="266"/>
      <c r="I104" s="266"/>
      <c r="J104" s="266"/>
      <c r="K104" s="266"/>
      <c r="L104" s="266"/>
      <c r="M104" s="266"/>
      <c r="N104" s="266"/>
      <c r="O104" s="266"/>
      <c r="P104" s="266"/>
      <c r="Q104" s="267"/>
    </row>
    <row r="105" spans="2:17" s="246" customFormat="1" ht="15" customHeight="1" x14ac:dyDescent="0.25">
      <c r="B105" s="164" t="s">
        <v>234</v>
      </c>
      <c r="C105" s="206" t="str">
        <f>VLOOKUP(B105,'26MY_ACCORD_DATA'!B:AS,4,FALSE)</f>
        <v>Blanc platine nacré (NH-883P)</v>
      </c>
      <c r="D105" s="252" t="str">
        <f t="shared" ref="D105:D112" si="11">B105</f>
        <v>08P20-30A-110</v>
      </c>
      <c r="E105" s="253">
        <f>VLOOKUP(B105,'26MY_ACCORD_DATA'!B:AS,9,FALSE)</f>
        <v>176</v>
      </c>
      <c r="F105" s="253">
        <f>VLOOKUP(B105,'26MY_ACCORD_DATA'!B:AS,10,FALSE)</f>
        <v>293</v>
      </c>
      <c r="G105" s="254">
        <f>VLOOKUP(B105,'26MY_ACCORD_DATA'!B:AS,7,FALSE)</f>
        <v>0.4</v>
      </c>
      <c r="H105" s="255">
        <f>VLOOKUP(B105,'26MY_ACCORD_DATA'!B:AS,11,FALSE)</f>
        <v>353.8</v>
      </c>
      <c r="I105" s="256">
        <f>VLOOKUP(B105,'26MY_ACCORD_DATA'!B:AS,12,FALSE)</f>
        <v>0</v>
      </c>
      <c r="J105" s="256">
        <f>VLOOKUP(B105,'26MY_ACCORD_DATA'!B:AS,13,FALSE)</f>
        <v>0</v>
      </c>
      <c r="K105" s="256" t="str">
        <f>VLOOKUP(B105,'26MY_ACCORD_DATA'!B:AS,14,FALSE)</f>
        <v>•</v>
      </c>
      <c r="L105" s="256">
        <f>VLOOKUP(B105,'26MY_ACCORD_DATA'!B:AS,15,FALSE)</f>
        <v>0</v>
      </c>
      <c r="M105" s="256" t="str">
        <f>VLOOKUP(B105,'26MY_ACCORD_DATA'!B:AS,16,FALSE)</f>
        <v>•</v>
      </c>
      <c r="N105" s="256" t="str">
        <f>VLOOKUP(B105,'26MY_ACCORD_DATA'!B:AS,17,FALSE)</f>
        <v>•</v>
      </c>
      <c r="O105" s="256">
        <f>VLOOKUP(B105,'26MY_ACCORD_DATA'!B:AS,18,FALSE)</f>
        <v>0</v>
      </c>
      <c r="P105" s="256">
        <f>VLOOKUP(B105,'26MY_ACCORD_DATA'!B:AS,19,FALSE)</f>
        <v>0</v>
      </c>
      <c r="Q105" s="204" t="str">
        <f>IF(VLOOKUP(B105,'26MY_ACCORD_DATA'!B:AS,21,FALSE)="","",VLOOKUP(B105,'26MY_ACCORD_DATA'!B:AS,21,FALSE))</f>
        <v/>
      </c>
    </row>
    <row r="106" spans="2:17" s="246" customFormat="1" ht="15" customHeight="1" x14ac:dyDescent="0.25">
      <c r="B106" s="164" t="s">
        <v>237</v>
      </c>
      <c r="C106" s="206" t="str">
        <f>VLOOKUP(B106,'26MY_ACCORD_DATA'!B:AS,4,FALSE)</f>
        <v>Gris météore nacré (NH-904M)</v>
      </c>
      <c r="D106" s="252" t="str">
        <f t="shared" si="11"/>
        <v>08P20-30A-140</v>
      </c>
      <c r="E106" s="253">
        <f>VLOOKUP(B106,'26MY_ACCORD_DATA'!B:AS,9,FALSE)</f>
        <v>176</v>
      </c>
      <c r="F106" s="253">
        <f>VLOOKUP(B106,'26MY_ACCORD_DATA'!B:AS,10,FALSE)</f>
        <v>293</v>
      </c>
      <c r="G106" s="254">
        <f>VLOOKUP(B106,'26MY_ACCORD_DATA'!B:AS,7,FALSE)</f>
        <v>0.4</v>
      </c>
      <c r="H106" s="255">
        <f>VLOOKUP(B106,'26MY_ACCORD_DATA'!B:AS,11,FALSE)</f>
        <v>353.8</v>
      </c>
      <c r="I106" s="256">
        <f>VLOOKUP(B106,'26MY_ACCORD_DATA'!B:AS,12,FALSE)</f>
        <v>0</v>
      </c>
      <c r="J106" s="256">
        <f>VLOOKUP(B106,'26MY_ACCORD_DATA'!B:AS,13,FALSE)</f>
        <v>0</v>
      </c>
      <c r="K106" s="256" t="str">
        <f>VLOOKUP(B106,'26MY_ACCORD_DATA'!B:AS,14,FALSE)</f>
        <v>N/A</v>
      </c>
      <c r="L106" s="256">
        <f>VLOOKUP(B106,'26MY_ACCORD_DATA'!B:AS,15,FALSE)</f>
        <v>0</v>
      </c>
      <c r="M106" s="256" t="str">
        <f>VLOOKUP(B106,'26MY_ACCORD_DATA'!B:AS,16,FALSE)</f>
        <v>•</v>
      </c>
      <c r="N106" s="256" t="str">
        <f>VLOOKUP(B106,'26MY_ACCORD_DATA'!B:AS,17,FALSE)</f>
        <v>N/A</v>
      </c>
      <c r="O106" s="256">
        <f>VLOOKUP(B106,'26MY_ACCORD_DATA'!B:AS,18,FALSE)</f>
        <v>0</v>
      </c>
      <c r="P106" s="256">
        <f>VLOOKUP(B106,'26MY_ACCORD_DATA'!B:AS,19,FALSE)</f>
        <v>0</v>
      </c>
      <c r="Q106" s="212"/>
    </row>
    <row r="107" spans="2:17" s="246" customFormat="1" ht="15" customHeight="1" x14ac:dyDescent="0.25">
      <c r="B107" s="164" t="s">
        <v>240</v>
      </c>
      <c r="C107" s="206" t="str">
        <f>VLOOKUP(B107,'26MY_ACCORD_DATA'!B:AS,4,FALSE)</f>
        <v>Gris urbain nacré  (NH-912P)</v>
      </c>
      <c r="D107" s="252" t="str">
        <f t="shared" si="11"/>
        <v>08P20-30A-150</v>
      </c>
      <c r="E107" s="253">
        <f>VLOOKUP(B107,'26MY_ACCORD_DATA'!B:AS,9,FALSE)</f>
        <v>176</v>
      </c>
      <c r="F107" s="253">
        <f>VLOOKUP(B107,'26MY_ACCORD_DATA'!B:AS,10,FALSE)</f>
        <v>293</v>
      </c>
      <c r="G107" s="254">
        <f>VLOOKUP(B107,'26MY_ACCORD_DATA'!B:AS,7,FALSE)</f>
        <v>0.4</v>
      </c>
      <c r="H107" s="255">
        <f>VLOOKUP(B107,'26MY_ACCORD_DATA'!B:AS,11,FALSE)</f>
        <v>353.8</v>
      </c>
      <c r="I107" s="256">
        <f>VLOOKUP(B107,'26MY_ACCORD_DATA'!B:AS,12,FALSE)</f>
        <v>0</v>
      </c>
      <c r="J107" s="256">
        <f>VLOOKUP(B107,'26MY_ACCORD_DATA'!B:AS,13,FALSE)</f>
        <v>0</v>
      </c>
      <c r="K107" s="256" t="str">
        <f>VLOOKUP(B107,'26MY_ACCORD_DATA'!B:AS,14,FALSE)</f>
        <v>N/A</v>
      </c>
      <c r="L107" s="256">
        <f>VLOOKUP(B107,'26MY_ACCORD_DATA'!B:AS,15,FALSE)</f>
        <v>0</v>
      </c>
      <c r="M107" s="256" t="str">
        <f>VLOOKUP(B107,'26MY_ACCORD_DATA'!B:AS,16,FALSE)</f>
        <v>N/A</v>
      </c>
      <c r="N107" s="256" t="str">
        <f>VLOOKUP(B107,'26MY_ACCORD_DATA'!B:AS,17,FALSE)</f>
        <v>•</v>
      </c>
      <c r="O107" s="256">
        <f>VLOOKUP(B107,'26MY_ACCORD_DATA'!B:AS,18,FALSE)</f>
        <v>0</v>
      </c>
      <c r="P107" s="256">
        <f>VLOOKUP(B107,'26MY_ACCORD_DATA'!B:AS,19,FALSE)</f>
        <v>0</v>
      </c>
      <c r="Q107" s="212"/>
    </row>
    <row r="108" spans="2:17" s="246" customFormat="1" ht="15" customHeight="1" x14ac:dyDescent="0.25">
      <c r="B108" s="164" t="s">
        <v>243</v>
      </c>
      <c r="C108" s="206" t="str">
        <f>VLOOKUP(B108,'26MY_ACCORD_DATA'!B:AS,4,FALSE)</f>
        <v>Noir cristal nacré (NH-731P)</v>
      </c>
      <c r="D108" s="252" t="str">
        <f t="shared" si="11"/>
        <v>08P20-30A-170</v>
      </c>
      <c r="E108" s="253">
        <f>VLOOKUP(B108,'26MY_ACCORD_DATA'!B:AS,9,FALSE)</f>
        <v>176</v>
      </c>
      <c r="F108" s="253">
        <f>VLOOKUP(B108,'26MY_ACCORD_DATA'!B:AS,10,FALSE)</f>
        <v>293</v>
      </c>
      <c r="G108" s="254">
        <f>VLOOKUP(B108,'26MY_ACCORD_DATA'!B:AS,7,FALSE)</f>
        <v>0.4</v>
      </c>
      <c r="H108" s="255">
        <f>VLOOKUP(B108,'26MY_ACCORD_DATA'!B:AS,11,FALSE)</f>
        <v>353.8</v>
      </c>
      <c r="I108" s="256">
        <f>VLOOKUP(B108,'26MY_ACCORD_DATA'!B:AS,12,FALSE)</f>
        <v>0</v>
      </c>
      <c r="J108" s="256">
        <f>VLOOKUP(B108,'26MY_ACCORD_DATA'!B:AS,13,FALSE)</f>
        <v>0</v>
      </c>
      <c r="K108" s="256" t="str">
        <f>VLOOKUP(B108,'26MY_ACCORD_DATA'!B:AS,14,FALSE)</f>
        <v>•</v>
      </c>
      <c r="L108" s="256">
        <f>VLOOKUP(B108,'26MY_ACCORD_DATA'!B:AS,15,FALSE)</f>
        <v>0</v>
      </c>
      <c r="M108" s="256" t="str">
        <f>VLOOKUP(B108,'26MY_ACCORD_DATA'!B:AS,16,FALSE)</f>
        <v>•</v>
      </c>
      <c r="N108" s="256" t="str">
        <f>VLOOKUP(B108,'26MY_ACCORD_DATA'!B:AS,17,FALSE)</f>
        <v>•</v>
      </c>
      <c r="O108" s="256">
        <f>VLOOKUP(B108,'26MY_ACCORD_DATA'!B:AS,18,FALSE)</f>
        <v>0</v>
      </c>
      <c r="P108" s="256">
        <f>VLOOKUP(B108,'26MY_ACCORD_DATA'!B:AS,19,FALSE)</f>
        <v>0</v>
      </c>
      <c r="Q108" s="212"/>
    </row>
    <row r="109" spans="2:17" s="246" customFormat="1" ht="15" customHeight="1" x14ac:dyDescent="0.25">
      <c r="B109" s="164" t="s">
        <v>246</v>
      </c>
      <c r="C109" s="206" t="str">
        <f>VLOOKUP(B109,'26MY_ACCORD_DATA'!B:AS,4,FALSE)</f>
        <v>Radiant rouge métallisé (R-569M)</v>
      </c>
      <c r="D109" s="252" t="str">
        <f t="shared" si="11"/>
        <v>08P20-30A-1A0</v>
      </c>
      <c r="E109" s="253">
        <f>VLOOKUP(B109,'26MY_ACCORD_DATA'!B:AS,9,FALSE)</f>
        <v>176</v>
      </c>
      <c r="F109" s="253">
        <f>VLOOKUP(B109,'26MY_ACCORD_DATA'!B:AS,10,FALSE)</f>
        <v>293</v>
      </c>
      <c r="G109" s="254">
        <f>VLOOKUP(B109,'26MY_ACCORD_DATA'!B:AS,7,FALSE)</f>
        <v>0.4</v>
      </c>
      <c r="H109" s="255">
        <f>VLOOKUP(B109,'26MY_ACCORD_DATA'!B:AS,11,FALSE)</f>
        <v>353.8</v>
      </c>
      <c r="I109" s="256">
        <f>VLOOKUP(B109,'26MY_ACCORD_DATA'!B:AS,12,FALSE)</f>
        <v>0</v>
      </c>
      <c r="J109" s="256">
        <f>VLOOKUP(B109,'26MY_ACCORD_DATA'!B:AS,13,FALSE)</f>
        <v>0</v>
      </c>
      <c r="K109" s="256" t="str">
        <f>VLOOKUP(B109,'26MY_ACCORD_DATA'!B:AS,14,FALSE)</f>
        <v>N/A</v>
      </c>
      <c r="L109" s="256">
        <f>VLOOKUP(B109,'26MY_ACCORD_DATA'!B:AS,15,FALSE)</f>
        <v>0</v>
      </c>
      <c r="M109" s="256" t="str">
        <f>VLOOKUP(B109,'26MY_ACCORD_DATA'!B:AS,16,FALSE)</f>
        <v>•</v>
      </c>
      <c r="N109" s="256" t="str">
        <f>VLOOKUP(B109,'26MY_ACCORD_DATA'!B:AS,17,FALSE)</f>
        <v>•</v>
      </c>
      <c r="O109" s="256">
        <f>VLOOKUP(B109,'26MY_ACCORD_DATA'!B:AS,18,FALSE)</f>
        <v>0</v>
      </c>
      <c r="P109" s="256">
        <f>VLOOKUP(B109,'26MY_ACCORD_DATA'!B:AS,19,FALSE)</f>
        <v>0</v>
      </c>
      <c r="Q109" s="212"/>
    </row>
    <row r="110" spans="2:17" s="246" customFormat="1" ht="15" customHeight="1" x14ac:dyDescent="0.25">
      <c r="B110" s="164" t="s">
        <v>249</v>
      </c>
      <c r="C110" s="206" t="str">
        <f>VLOOKUP(B110,'26MY_ACCORD_DATA'!B:AS,4,FALSE)</f>
        <v>Bleu rivière canyon métallisé (B-640M)</v>
      </c>
      <c r="D110" s="252" t="str">
        <f t="shared" si="11"/>
        <v>08P20-30A-1D0</v>
      </c>
      <c r="E110" s="253">
        <f>VLOOKUP(B110,'26MY_ACCORD_DATA'!B:AS,9,FALSE)</f>
        <v>176</v>
      </c>
      <c r="F110" s="253">
        <f>VLOOKUP(B110,'26MY_ACCORD_DATA'!B:AS,10,FALSE)</f>
        <v>293</v>
      </c>
      <c r="G110" s="254">
        <f>VLOOKUP(B110,'26MY_ACCORD_DATA'!B:AS,7,FALSE)</f>
        <v>0.4</v>
      </c>
      <c r="H110" s="255">
        <f>VLOOKUP(B110,'26MY_ACCORD_DATA'!B:AS,11,FALSE)</f>
        <v>353.8</v>
      </c>
      <c r="I110" s="256">
        <f>VLOOKUP(B110,'26MY_ACCORD_DATA'!B:AS,12,FALSE)</f>
        <v>0</v>
      </c>
      <c r="J110" s="256">
        <f>VLOOKUP(B110,'26MY_ACCORD_DATA'!B:AS,13,FALSE)</f>
        <v>0</v>
      </c>
      <c r="K110" s="256" t="str">
        <f>VLOOKUP(B110,'26MY_ACCORD_DATA'!B:AS,14,FALSE)</f>
        <v>N/A</v>
      </c>
      <c r="L110" s="256">
        <f>VLOOKUP(B110,'26MY_ACCORD_DATA'!B:AS,15,FALSE)</f>
        <v>0</v>
      </c>
      <c r="M110" s="256" t="str">
        <f>VLOOKUP(B110,'26MY_ACCORD_DATA'!B:AS,16,FALSE)</f>
        <v>N/A</v>
      </c>
      <c r="N110" s="256" t="str">
        <f>VLOOKUP(B110,'26MY_ACCORD_DATA'!B:AS,17,FALSE)</f>
        <v>•</v>
      </c>
      <c r="O110" s="256">
        <f>VLOOKUP(B110,'26MY_ACCORD_DATA'!B:AS,18,FALSE)</f>
        <v>0</v>
      </c>
      <c r="P110" s="256">
        <f>VLOOKUP(B110,'26MY_ACCORD_DATA'!B:AS,19,FALSE)</f>
        <v>0</v>
      </c>
      <c r="Q110" s="212"/>
    </row>
    <row r="111" spans="2:17" s="246" customFormat="1" ht="15" customHeight="1" x14ac:dyDescent="0.25">
      <c r="B111" s="164" t="s">
        <v>252</v>
      </c>
      <c r="C111" s="206" t="str">
        <f>VLOOKUP(B111,'26MY_ACCORD_DATA'!B:AS,4,FALSE)</f>
        <v>Nuit paisible fini nacré (B-575P)</v>
      </c>
      <c r="D111" s="252" t="str">
        <f t="shared" si="11"/>
        <v>08P20-30A-1C0</v>
      </c>
      <c r="E111" s="253">
        <f>VLOOKUP(B111,'26MY_ACCORD_DATA'!B:AS,9,FALSE)</f>
        <v>176</v>
      </c>
      <c r="F111" s="253">
        <f>VLOOKUP(B111,'26MY_ACCORD_DATA'!B:AS,10,FALSE)</f>
        <v>293</v>
      </c>
      <c r="G111" s="254">
        <f>VLOOKUP(B111,'26MY_ACCORD_DATA'!B:AS,7,FALSE)</f>
        <v>0.4</v>
      </c>
      <c r="H111" s="255">
        <f>VLOOKUP(B111,'26MY_ACCORD_DATA'!B:AS,11,FALSE)</f>
        <v>353.8</v>
      </c>
      <c r="I111" s="256">
        <f>VLOOKUP(B111,'26MY_ACCORD_DATA'!B:AS,12,FALSE)</f>
        <v>0</v>
      </c>
      <c r="J111" s="256">
        <f>VLOOKUP(B111,'26MY_ACCORD_DATA'!B:AS,13,FALSE)</f>
        <v>0</v>
      </c>
      <c r="K111" s="256" t="str">
        <f>VLOOKUP(B111,'26MY_ACCORD_DATA'!B:AS,14,FALSE)</f>
        <v>N/A</v>
      </c>
      <c r="L111" s="256">
        <f>VLOOKUP(B111,'26MY_ACCORD_DATA'!B:AS,15,FALSE)</f>
        <v>0</v>
      </c>
      <c r="M111" s="256" t="str">
        <f>VLOOKUP(B111,'26MY_ACCORD_DATA'!B:AS,16,FALSE)</f>
        <v>•</v>
      </c>
      <c r="N111" s="256" t="str">
        <f>VLOOKUP(B111,'26MY_ACCORD_DATA'!B:AS,17,FALSE)</f>
        <v>N/A</v>
      </c>
      <c r="O111" s="256">
        <f>VLOOKUP(B111,'26MY_ACCORD_DATA'!B:AS,18,FALSE)</f>
        <v>0</v>
      </c>
      <c r="P111" s="256">
        <f>VLOOKUP(B111,'26MY_ACCORD_DATA'!B:AS,19,FALSE)</f>
        <v>0</v>
      </c>
      <c r="Q111" s="212"/>
    </row>
    <row r="112" spans="2:17" ht="15" x14ac:dyDescent="0.25">
      <c r="B112" s="164" t="s">
        <v>255</v>
      </c>
      <c r="C112" s="206" t="str">
        <f>VLOOKUP(B112,'26MY_ACCORD_DATA'!B:AS,4,FALSE)</f>
        <v>Refl et solaire argent métallisé (NH-932M)</v>
      </c>
      <c r="D112" s="252" t="str">
        <f t="shared" si="11"/>
        <v>08P20-30A-1H0</v>
      </c>
      <c r="E112" s="253">
        <f>VLOOKUP(B112,'26MY_ACCORD_DATA'!B:AS,9,FALSE)</f>
        <v>176</v>
      </c>
      <c r="F112" s="253">
        <f>VLOOKUP(B112,'26MY_ACCORD_DATA'!B:AS,10,FALSE)</f>
        <v>293</v>
      </c>
      <c r="G112" s="254">
        <f>VLOOKUP(B112,'26MY_ACCORD_DATA'!B:AS,7,FALSE)</f>
        <v>0.4</v>
      </c>
      <c r="H112" s="255">
        <f>VLOOKUP(B112,'26MY_ACCORD_DATA'!B:AS,11,FALSE)</f>
        <v>353.8</v>
      </c>
      <c r="I112" s="256">
        <f>VLOOKUP(B112,'26MY_ACCORD_DATA'!B:AS,12,FALSE)</f>
        <v>0</v>
      </c>
      <c r="J112" s="256">
        <f>VLOOKUP(B112,'26MY_ACCORD_DATA'!B:AS,13,FALSE)</f>
        <v>0</v>
      </c>
      <c r="K112" s="256" t="str">
        <f>VLOOKUP(B112,'26MY_ACCORD_DATA'!B:AS,14,FALSE)</f>
        <v>•</v>
      </c>
      <c r="L112" s="256">
        <f>VLOOKUP(B112,'26MY_ACCORD_DATA'!B:AS,15,FALSE)</f>
        <v>0</v>
      </c>
      <c r="M112" s="256" t="str">
        <f>VLOOKUP(B112,'26MY_ACCORD_DATA'!B:AS,16,FALSE)</f>
        <v>•</v>
      </c>
      <c r="N112" s="256" t="str">
        <f>VLOOKUP(B112,'26MY_ACCORD_DATA'!B:AS,17,FALSE)</f>
        <v>•</v>
      </c>
      <c r="O112" s="256">
        <f>VLOOKUP(B112,'26MY_ACCORD_DATA'!B:AS,18,FALSE)</f>
        <v>0</v>
      </c>
      <c r="P112" s="256">
        <f>VLOOKUP(B112,'26MY_ACCORD_DATA'!B:AS,19,FALSE)</f>
        <v>0</v>
      </c>
      <c r="Q112" s="217"/>
    </row>
    <row r="113" spans="2:17" s="246" customFormat="1" ht="15" customHeight="1" x14ac:dyDescent="0.25">
      <c r="B113" s="247"/>
      <c r="C113" s="272"/>
      <c r="D113" s="272"/>
      <c r="E113" s="273"/>
      <c r="F113" s="273"/>
      <c r="G113" s="274"/>
      <c r="H113" s="273"/>
      <c r="I113" s="273"/>
      <c r="J113" s="273"/>
      <c r="K113" s="273"/>
      <c r="L113" s="273"/>
      <c r="M113" s="273"/>
      <c r="N113" s="273"/>
      <c r="O113" s="273"/>
      <c r="P113" s="273"/>
      <c r="Q113" s="273"/>
    </row>
    <row r="114" spans="2:17" s="248" customFormat="1" ht="18.75" x14ac:dyDescent="0.3">
      <c r="B114" s="264"/>
      <c r="C114" s="190" t="s">
        <v>471</v>
      </c>
      <c r="D114" s="190"/>
      <c r="E114" s="275"/>
      <c r="F114" s="275"/>
      <c r="G114" s="275"/>
      <c r="H114" s="275"/>
      <c r="I114" s="275"/>
      <c r="J114" s="275"/>
      <c r="K114" s="275"/>
      <c r="L114" s="275"/>
      <c r="M114" s="275"/>
      <c r="N114" s="275"/>
      <c r="O114" s="275"/>
      <c r="P114" s="275"/>
      <c r="Q114" s="275"/>
    </row>
    <row r="115" spans="2:17" s="205" customFormat="1" ht="15" customHeight="1" x14ac:dyDescent="0.25">
      <c r="B115" s="250"/>
      <c r="C115" s="194" t="s">
        <v>462</v>
      </c>
      <c r="D115" s="194" t="s">
        <v>463</v>
      </c>
      <c r="E115" s="194" t="s">
        <v>464</v>
      </c>
      <c r="F115" s="194" t="s">
        <v>465</v>
      </c>
      <c r="G115" s="194" t="s">
        <v>466</v>
      </c>
      <c r="H115" s="195" t="s">
        <v>467</v>
      </c>
      <c r="I115" s="194" t="s">
        <v>444</v>
      </c>
      <c r="J115" s="194"/>
      <c r="K115" s="194"/>
      <c r="L115" s="194"/>
      <c r="M115" s="194"/>
      <c r="N115" s="194"/>
      <c r="O115" s="194"/>
      <c r="P115" s="194"/>
      <c r="Q115" s="194" t="s">
        <v>468</v>
      </c>
    </row>
    <row r="116" spans="2:17" s="205" customFormat="1" ht="30" x14ac:dyDescent="0.25">
      <c r="B116" s="250"/>
      <c r="C116" s="194"/>
      <c r="D116" s="194"/>
      <c r="E116" s="194"/>
      <c r="F116" s="194"/>
      <c r="G116" s="194"/>
      <c r="H116" s="195"/>
      <c r="I116" s="196">
        <f>'26MY_ACCORD_DATA'!$M$6</f>
        <v>0</v>
      </c>
      <c r="J116" s="196">
        <f>'26MY_ACCORD_DATA'!$M$6</f>
        <v>0</v>
      </c>
      <c r="K116" s="196" t="str">
        <f>'26MY_ACCORD_DATA'!$O$6</f>
        <v>SE</v>
      </c>
      <c r="L116" s="196">
        <f>'26MY_ACCORD_DATA'!$P$6</f>
        <v>0</v>
      </c>
      <c r="M116" s="196" t="str">
        <f>'26MY_ACCORD_DATA'!$Q$6</f>
        <v>Sport -L Hybride</v>
      </c>
      <c r="N116" s="308" t="str">
        <f>'26MY_ACCORD_DATA'!$R$6</f>
        <v>Touring Hybride</v>
      </c>
      <c r="O116" s="196">
        <f>'26MY_ACCORD_DATA'!$T$6</f>
        <v>0</v>
      </c>
      <c r="P116" s="196">
        <f>'26MY_ACCORD_DATA'!$T$6</f>
        <v>0</v>
      </c>
      <c r="Q116" s="194"/>
    </row>
    <row r="117" spans="2:17" s="246" customFormat="1" ht="15" customHeight="1" x14ac:dyDescent="0.25">
      <c r="B117" s="247" t="s">
        <v>290</v>
      </c>
      <c r="C117" s="314" t="str">
        <f>VLOOKUP(B117,'26MY_ACCORD_DATA'!B:AS,4,FALSE)</f>
        <v xml:space="preserve">Protège-tapis toutes saisons </v>
      </c>
      <c r="D117" s="252" t="str">
        <f t="shared" ref="D117:D123" si="12">B117</f>
        <v>08P17-30A-110</v>
      </c>
      <c r="E117" s="253">
        <f>VLOOKUP(B117,'26MY_ACCORD_DATA'!B:AS,9,FALSE)</f>
        <v>175</v>
      </c>
      <c r="F117" s="253">
        <f>VLOOKUP(B117,'26MY_ACCORD_DATA'!B:AS,10,FALSE)</f>
        <v>292</v>
      </c>
      <c r="G117" s="254">
        <f>VLOOKUP(B117,'26MY_ACCORD_DATA'!B:AS,7,FALSE)</f>
        <v>0.1</v>
      </c>
      <c r="H117" s="255">
        <f>VLOOKUP(B117,'26MY_ACCORD_DATA'!B:AS,11,FALSE)</f>
        <v>307.2</v>
      </c>
      <c r="I117" s="256">
        <f>VLOOKUP(B117,'26MY_ACCORD_DATA'!B:AS,12,FALSE)</f>
        <v>0</v>
      </c>
      <c r="J117" s="256">
        <f>VLOOKUP(B117,'26MY_ACCORD_DATA'!B:AS,13,FALSE)</f>
        <v>0</v>
      </c>
      <c r="K117" s="256" t="str">
        <f>VLOOKUP(B117,'26MY_ACCORD_DATA'!B:AS,14,FALSE)</f>
        <v>•</v>
      </c>
      <c r="L117" s="256">
        <f>VLOOKUP(B117,'26MY_ACCORD_DATA'!B:AS,15,FALSE)</f>
        <v>0</v>
      </c>
      <c r="M117" s="256" t="str">
        <f>VLOOKUP(B117,'26MY_ACCORD_DATA'!B:AS,16,FALSE)</f>
        <v>•</v>
      </c>
      <c r="N117" s="256" t="str">
        <f>VLOOKUP(B117,'26MY_ACCORD_DATA'!B:AS,17,FALSE)</f>
        <v>•</v>
      </c>
      <c r="O117" s="256">
        <f>VLOOKUP(B117,'26MY_ACCORD_DATA'!B:AS,18,FALSE)</f>
        <v>0</v>
      </c>
      <c r="P117" s="256">
        <f>VLOOKUP(B117,'26MY_ACCORD_DATA'!B:AS,19,FALSE)</f>
        <v>0</v>
      </c>
      <c r="Q117" s="257" t="str">
        <f>IF(VLOOKUP(B117,'26MY_ACCORD_DATA'!B:AS,21,FALSE)="","",VLOOKUP(B117,'26MY_ACCORD_DATA'!B:AS,21,FALSE))</f>
        <v/>
      </c>
    </row>
    <row r="118" spans="2:17" s="246" customFormat="1" ht="15" customHeight="1" x14ac:dyDescent="0.25">
      <c r="B118" s="247" t="s">
        <v>296</v>
      </c>
      <c r="C118" s="314" t="str">
        <f>VLOOKUP(B118,'26MY_ACCORD_DATA'!B:AS,4,FALSE)</f>
        <v>Plateau de coffre</v>
      </c>
      <c r="D118" s="252" t="str">
        <f t="shared" si="12"/>
        <v>08U45-30A-100</v>
      </c>
      <c r="E118" s="253">
        <f>VLOOKUP(B118,'26MY_ACCORD_DATA'!B:AS,9,FALSE)</f>
        <v>129</v>
      </c>
      <c r="F118" s="253">
        <f>VLOOKUP(B118,'26MY_ACCORD_DATA'!B:AS,10,FALSE)</f>
        <v>215</v>
      </c>
      <c r="G118" s="254">
        <f>VLOOKUP(B118,'26MY_ACCORD_DATA'!B:AS,7,FALSE)</f>
        <v>0.1</v>
      </c>
      <c r="H118" s="255">
        <f>VLOOKUP(B118,'26MY_ACCORD_DATA'!B:AS,11,FALSE)</f>
        <v>230.2</v>
      </c>
      <c r="I118" s="256">
        <f>VLOOKUP(B118,'26MY_ACCORD_DATA'!B:AS,12,FALSE)</f>
        <v>0</v>
      </c>
      <c r="J118" s="256">
        <f>VLOOKUP(B118,'26MY_ACCORD_DATA'!B:AS,13,FALSE)</f>
        <v>0</v>
      </c>
      <c r="K118" s="256" t="str">
        <f>VLOOKUP(B118,'26MY_ACCORD_DATA'!B:AS,14,FALSE)</f>
        <v>•</v>
      </c>
      <c r="L118" s="256">
        <f>VLOOKUP(B118,'26MY_ACCORD_DATA'!B:AS,15,FALSE)</f>
        <v>0</v>
      </c>
      <c r="M118" s="256" t="str">
        <f>VLOOKUP(B118,'26MY_ACCORD_DATA'!B:AS,16,FALSE)</f>
        <v>•</v>
      </c>
      <c r="N118" s="256" t="str">
        <f>VLOOKUP(B118,'26MY_ACCORD_DATA'!B:AS,17,FALSE)</f>
        <v>•</v>
      </c>
      <c r="O118" s="256">
        <f>VLOOKUP(B118,'26MY_ACCORD_DATA'!B:AS,18,FALSE)</f>
        <v>0</v>
      </c>
      <c r="P118" s="256">
        <f>VLOOKUP(B118,'26MY_ACCORD_DATA'!B:AS,19,FALSE)</f>
        <v>0</v>
      </c>
      <c r="Q118" s="257" t="str">
        <f>IF(VLOOKUP(B118,'26MY_ACCORD_DATA'!B:AS,21,FALSE)="","",VLOOKUP(B118,'26MY_ACCORD_DATA'!B:AS,21,FALSE))</f>
        <v/>
      </c>
    </row>
    <row r="119" spans="2:17" s="246" customFormat="1" ht="15" customHeight="1" x14ac:dyDescent="0.25">
      <c r="B119" s="247" t="s">
        <v>301</v>
      </c>
      <c r="C119" s="314" t="str">
        <f>VLOOKUP(B119,'26MY_ACCORD_DATA'!B:AS,4,FALSE)</f>
        <v>Crochets de cargaison</v>
      </c>
      <c r="D119" s="252" t="str">
        <f t="shared" si="12"/>
        <v>08L96-TA0-301A</v>
      </c>
      <c r="E119" s="253">
        <f>VLOOKUP(B119,'26MY_ACCORD_DATA'!B:AS,9,FALSE)</f>
        <v>17</v>
      </c>
      <c r="F119" s="253">
        <f>VLOOKUP(B119,'26MY_ACCORD_DATA'!B:AS,10,FALSE)</f>
        <v>28</v>
      </c>
      <c r="G119" s="254">
        <f>VLOOKUP(B119,'26MY_ACCORD_DATA'!B:AS,7,FALSE)</f>
        <v>0.2</v>
      </c>
      <c r="H119" s="255">
        <f>VLOOKUP(B119,'26MY_ACCORD_DATA'!B:AS,11,FALSE)</f>
        <v>58.400000000000006</v>
      </c>
      <c r="I119" s="256">
        <f>VLOOKUP(B119,'26MY_ACCORD_DATA'!B:AS,12,FALSE)</f>
        <v>0</v>
      </c>
      <c r="J119" s="256">
        <f>VLOOKUP(B119,'26MY_ACCORD_DATA'!B:AS,13,FALSE)</f>
        <v>0</v>
      </c>
      <c r="K119" s="256" t="str">
        <f>VLOOKUP(B119,'26MY_ACCORD_DATA'!B:AS,14,FALSE)</f>
        <v>•</v>
      </c>
      <c r="L119" s="256">
        <f>VLOOKUP(B119,'26MY_ACCORD_DATA'!B:AS,15,FALSE)</f>
        <v>0</v>
      </c>
      <c r="M119" s="256" t="str">
        <f>VLOOKUP(B119,'26MY_ACCORD_DATA'!B:AS,16,FALSE)</f>
        <v>•</v>
      </c>
      <c r="N119" s="256" t="str">
        <f>VLOOKUP(B119,'26MY_ACCORD_DATA'!B:AS,17,FALSE)</f>
        <v>•</v>
      </c>
      <c r="O119" s="256">
        <f>VLOOKUP(B119,'26MY_ACCORD_DATA'!B:AS,18,FALSE)</f>
        <v>0</v>
      </c>
      <c r="P119" s="256">
        <f>VLOOKUP(B119,'26MY_ACCORD_DATA'!B:AS,19,FALSE)</f>
        <v>0</v>
      </c>
      <c r="Q119" s="257" t="str">
        <f>IF(VLOOKUP(B119,'26MY_ACCORD_DATA'!B:AS,21,FALSE)="","",VLOOKUP(B119,'26MY_ACCORD_DATA'!B:AS,21,FALSE))</f>
        <v/>
      </c>
    </row>
    <row r="120" spans="2:17" s="246" customFormat="1" ht="15" customHeight="1" x14ac:dyDescent="0.25">
      <c r="B120" s="247" t="s">
        <v>306</v>
      </c>
      <c r="C120" s="314" t="str">
        <f>VLOOKUP(B120,'26MY_ACCORD_DATA'!B:AS,4,FALSE)</f>
        <v>Filet de cargaison</v>
      </c>
      <c r="D120" s="252" t="str">
        <f t="shared" si="12"/>
        <v>08L96-TVA-300</v>
      </c>
      <c r="E120" s="253">
        <f>VLOOKUP(B120,'26MY_ACCORD_DATA'!B:AS,9,FALSE)</f>
        <v>26.99</v>
      </c>
      <c r="F120" s="253">
        <f>VLOOKUP(B120,'26MY_ACCORD_DATA'!B:AS,10,FALSE)</f>
        <v>58</v>
      </c>
      <c r="G120" s="254">
        <f>VLOOKUP(B120,'26MY_ACCORD_DATA'!B:AS,7,FALSE)</f>
        <v>0.4</v>
      </c>
      <c r="H120" s="255">
        <f>VLOOKUP(B120,'26MY_ACCORD_DATA'!B:AS,11,FALSE)</f>
        <v>118.80000000000001</v>
      </c>
      <c r="I120" s="256">
        <f>VLOOKUP(B120,'26MY_ACCORD_DATA'!B:AS,12,FALSE)</f>
        <v>0</v>
      </c>
      <c r="J120" s="256">
        <f>VLOOKUP(B120,'26MY_ACCORD_DATA'!B:AS,13,FALSE)</f>
        <v>0</v>
      </c>
      <c r="K120" s="256" t="str">
        <f>VLOOKUP(B120,'26MY_ACCORD_DATA'!B:AS,14,FALSE)</f>
        <v>•</v>
      </c>
      <c r="L120" s="256">
        <f>VLOOKUP(B120,'26MY_ACCORD_DATA'!B:AS,15,FALSE)</f>
        <v>0</v>
      </c>
      <c r="M120" s="256" t="str">
        <f>VLOOKUP(B120,'26MY_ACCORD_DATA'!B:AS,16,FALSE)</f>
        <v>•</v>
      </c>
      <c r="N120" s="256" t="str">
        <f>VLOOKUP(B120,'26MY_ACCORD_DATA'!B:AS,17,FALSE)</f>
        <v>•</v>
      </c>
      <c r="O120" s="256">
        <f>VLOOKUP(B120,'26MY_ACCORD_DATA'!B:AS,18,FALSE)</f>
        <v>0</v>
      </c>
      <c r="P120" s="256">
        <f>VLOOKUP(B120,'26MY_ACCORD_DATA'!B:AS,19,FALSE)</f>
        <v>0</v>
      </c>
      <c r="Q120" s="257" t="str">
        <f>IF(VLOOKUP(B120,'26MY_ACCORD_DATA'!B:AS,21,FALSE)="","",VLOOKUP(B120,'26MY_ACCORD_DATA'!B:AS,21,FALSE))</f>
        <v/>
      </c>
    </row>
    <row r="121" spans="2:17" s="246" customFormat="1" ht="15" customHeight="1" x14ac:dyDescent="0.25">
      <c r="B121" s="247" t="s">
        <v>311</v>
      </c>
      <c r="C121" s="314" t="str">
        <f>VLOOKUP(B121,'26MY_ACCORD_DATA'!B:AS,4,FALSE)</f>
        <v>Protecteur de panneau de portière</v>
      </c>
      <c r="D121" s="252" t="str">
        <f t="shared" si="12"/>
        <v>08P04-30A-100</v>
      </c>
      <c r="E121" s="253">
        <f>VLOOKUP(B121,'26MY_ACCORD_DATA'!B:AS,9,FALSE)</f>
        <v>106</v>
      </c>
      <c r="F121" s="253">
        <f>VLOOKUP(B121,'26MY_ACCORD_DATA'!B:AS,10,FALSE)</f>
        <v>177</v>
      </c>
      <c r="G121" s="254">
        <f>VLOOKUP(B121,'26MY_ACCORD_DATA'!B:AS,7,FALSE)</f>
        <v>0.4</v>
      </c>
      <c r="H121" s="255">
        <f>VLOOKUP(B121,'26MY_ACCORD_DATA'!B:AS,11,FALSE)</f>
        <v>237.8</v>
      </c>
      <c r="I121" s="256">
        <f>VLOOKUP(B121,'26MY_ACCORD_DATA'!B:AS,12,FALSE)</f>
        <v>0</v>
      </c>
      <c r="J121" s="256">
        <f>VLOOKUP(B121,'26MY_ACCORD_DATA'!B:AS,13,FALSE)</f>
        <v>0</v>
      </c>
      <c r="K121" s="256" t="str">
        <f>VLOOKUP(B121,'26MY_ACCORD_DATA'!B:AS,14,FALSE)</f>
        <v>•</v>
      </c>
      <c r="L121" s="256">
        <f>VLOOKUP(B121,'26MY_ACCORD_DATA'!B:AS,15,FALSE)</f>
        <v>0</v>
      </c>
      <c r="M121" s="256" t="str">
        <f>VLOOKUP(B121,'26MY_ACCORD_DATA'!B:AS,16,FALSE)</f>
        <v>•</v>
      </c>
      <c r="N121" s="256" t="str">
        <f>VLOOKUP(B121,'26MY_ACCORD_DATA'!B:AS,17,FALSE)</f>
        <v>•</v>
      </c>
      <c r="O121" s="256">
        <f>VLOOKUP(B121,'26MY_ACCORD_DATA'!B:AS,18,FALSE)</f>
        <v>0</v>
      </c>
      <c r="P121" s="256">
        <f>VLOOKUP(B121,'26MY_ACCORD_DATA'!B:AS,19,FALSE)</f>
        <v>0</v>
      </c>
      <c r="Q121" s="257" t="str">
        <f>IF(VLOOKUP(B121,'26MY_ACCORD_DATA'!B:AS,21,FALSE)="","",VLOOKUP(B121,'26MY_ACCORD_DATA'!B:AS,21,FALSE))</f>
        <v/>
      </c>
    </row>
    <row r="122" spans="2:17" s="246" customFormat="1" ht="15" customHeight="1" x14ac:dyDescent="0.25">
      <c r="B122" s="247" t="s">
        <v>316</v>
      </c>
      <c r="C122" s="314" t="str">
        <f>VLOOKUP(B122,'26MY_ACCORD_DATA'!B:AS,4,FALSE)</f>
        <v>Pare-soleil pour glaces latérales arrière</v>
      </c>
      <c r="D122" s="252" t="str">
        <f t="shared" si="12"/>
        <v>08R13-30A-100</v>
      </c>
      <c r="E122" s="253">
        <f>VLOOKUP(B122,'26MY_ACCORD_DATA'!B:AS,9,FALSE)</f>
        <v>180</v>
      </c>
      <c r="F122" s="253">
        <f>VLOOKUP(B122,'26MY_ACCORD_DATA'!B:AS,10,FALSE)</f>
        <v>300</v>
      </c>
      <c r="G122" s="254">
        <f>VLOOKUP(B122,'26MY_ACCORD_DATA'!B:AS,7,FALSE)</f>
        <v>0.5</v>
      </c>
      <c r="H122" s="255">
        <f>VLOOKUP(B122,'26MY_ACCORD_DATA'!B:AS,11,FALSE)</f>
        <v>376</v>
      </c>
      <c r="I122" s="256">
        <f>VLOOKUP(B122,'26MY_ACCORD_DATA'!B:AS,12,FALSE)</f>
        <v>0</v>
      </c>
      <c r="J122" s="256">
        <f>VLOOKUP(B122,'26MY_ACCORD_DATA'!B:AS,13,FALSE)</f>
        <v>0</v>
      </c>
      <c r="K122" s="256" t="str">
        <f>VLOOKUP(B122,'26MY_ACCORD_DATA'!B:AS,14,FALSE)</f>
        <v>•</v>
      </c>
      <c r="L122" s="256">
        <f>VLOOKUP(B122,'26MY_ACCORD_DATA'!B:AS,15,FALSE)</f>
        <v>0</v>
      </c>
      <c r="M122" s="256" t="str">
        <f>VLOOKUP(B122,'26MY_ACCORD_DATA'!B:AS,16,FALSE)</f>
        <v>•</v>
      </c>
      <c r="N122" s="256" t="str">
        <f>VLOOKUP(B122,'26MY_ACCORD_DATA'!B:AS,17,FALSE)</f>
        <v>•</v>
      </c>
      <c r="O122" s="256">
        <f>VLOOKUP(B122,'26MY_ACCORD_DATA'!B:AS,18,FALSE)</f>
        <v>0</v>
      </c>
      <c r="P122" s="256">
        <f>VLOOKUP(B122,'26MY_ACCORD_DATA'!B:AS,19,FALSE)</f>
        <v>0</v>
      </c>
      <c r="Q122" s="257" t="str">
        <f>IF(VLOOKUP(B122,'26MY_ACCORD_DATA'!B:AS,21,FALSE)="","",VLOOKUP(B122,'26MY_ACCORD_DATA'!B:AS,21,FALSE))</f>
        <v/>
      </c>
    </row>
    <row r="123" spans="2:17" s="246" customFormat="1" ht="15" customHeight="1" x14ac:dyDescent="0.25">
      <c r="B123" s="247" t="s">
        <v>285</v>
      </c>
      <c r="C123" s="314" t="str">
        <f>VLOOKUP(B123,'26MY_ACCORD_DATA'!B:AS,4,FALSE)</f>
        <v>Cendrier de type porte-gobelet</v>
      </c>
      <c r="D123" s="252" t="str">
        <f t="shared" si="12"/>
        <v>08U25-STK-413</v>
      </c>
      <c r="E123" s="253">
        <f>VLOOKUP(B123,'26MY_ACCORD_DATA'!B:AS,9,FALSE)</f>
        <v>41</v>
      </c>
      <c r="F123" s="253">
        <f>VLOOKUP(B123,'26MY_ACCORD_DATA'!B:AS,10,FALSE)</f>
        <v>68</v>
      </c>
      <c r="G123" s="254">
        <f>VLOOKUP(B123,'26MY_ACCORD_DATA'!B:AS,7,FALSE)</f>
        <v>0</v>
      </c>
      <c r="H123" s="255">
        <f>VLOOKUP(B123,'26MY_ACCORD_DATA'!B:AS,11,FALSE)</f>
        <v>68</v>
      </c>
      <c r="I123" s="256">
        <f>VLOOKUP(B123,'26MY_ACCORD_DATA'!B:AS,12,FALSE)</f>
        <v>0</v>
      </c>
      <c r="J123" s="256">
        <f>VLOOKUP(B123,'26MY_ACCORD_DATA'!B:AS,13,FALSE)</f>
        <v>0</v>
      </c>
      <c r="K123" s="256" t="str">
        <f>VLOOKUP(B123,'26MY_ACCORD_DATA'!B:AS,14,FALSE)</f>
        <v>•</v>
      </c>
      <c r="L123" s="256">
        <f>VLOOKUP(B123,'26MY_ACCORD_DATA'!B:AS,15,FALSE)</f>
        <v>0</v>
      </c>
      <c r="M123" s="256" t="str">
        <f>VLOOKUP(B123,'26MY_ACCORD_DATA'!B:AS,16,FALSE)</f>
        <v>•</v>
      </c>
      <c r="N123" s="256" t="str">
        <f>VLOOKUP(B123,'26MY_ACCORD_DATA'!B:AS,17,FALSE)</f>
        <v>•</v>
      </c>
      <c r="O123" s="256">
        <f>VLOOKUP(B123,'26MY_ACCORD_DATA'!B:AS,18,FALSE)</f>
        <v>0</v>
      </c>
      <c r="P123" s="256">
        <f>VLOOKUP(B123,'26MY_ACCORD_DATA'!B:AS,19,FALSE)</f>
        <v>0</v>
      </c>
      <c r="Q123" s="257" t="str">
        <f>IF(VLOOKUP(B123,'26MY_ACCORD_DATA'!B:AS,21,FALSE)="","",VLOOKUP(B123,'26MY_ACCORD_DATA'!B:AS,21,FALSE))</f>
        <v/>
      </c>
    </row>
    <row r="124" spans="2:17" s="246" customFormat="1" ht="12" customHeight="1" x14ac:dyDescent="0.25">
      <c r="B124" s="247"/>
      <c r="C124" s="277"/>
      <c r="D124" s="278"/>
      <c r="E124" s="279"/>
      <c r="F124" s="279"/>
      <c r="G124" s="280"/>
      <c r="H124" s="281"/>
      <c r="I124" s="282"/>
      <c r="J124" s="282"/>
      <c r="K124" s="282"/>
      <c r="L124" s="282"/>
      <c r="M124" s="282"/>
      <c r="N124" s="282"/>
      <c r="O124" s="282"/>
      <c r="P124" s="282"/>
      <c r="Q124" s="283"/>
    </row>
    <row r="125" spans="2:17" s="248" customFormat="1" ht="18.75" x14ac:dyDescent="0.3">
      <c r="B125" s="264"/>
      <c r="C125" s="190" t="s">
        <v>472</v>
      </c>
      <c r="D125" s="190"/>
      <c r="E125" s="284"/>
      <c r="F125" s="285"/>
      <c r="G125" s="285"/>
      <c r="H125" s="285"/>
      <c r="I125" s="285"/>
      <c r="J125" s="285"/>
      <c r="K125" s="285"/>
      <c r="L125" s="285"/>
      <c r="M125" s="285"/>
      <c r="N125" s="285"/>
      <c r="O125" s="285"/>
      <c r="P125" s="285"/>
      <c r="Q125" s="285"/>
    </row>
    <row r="126" spans="2:17" s="205" customFormat="1" ht="15" customHeight="1" x14ac:dyDescent="0.25">
      <c r="B126" s="250"/>
      <c r="C126" s="194" t="s">
        <v>462</v>
      </c>
      <c r="D126" s="194" t="s">
        <v>463</v>
      </c>
      <c r="E126" s="194" t="s">
        <v>464</v>
      </c>
      <c r="F126" s="194" t="s">
        <v>465</v>
      </c>
      <c r="G126" s="194" t="s">
        <v>466</v>
      </c>
      <c r="H126" s="195" t="s">
        <v>467</v>
      </c>
      <c r="I126" s="194" t="s">
        <v>444</v>
      </c>
      <c r="J126" s="194"/>
      <c r="K126" s="194"/>
      <c r="L126" s="194"/>
      <c r="M126" s="194"/>
      <c r="N126" s="194"/>
      <c r="O126" s="194"/>
      <c r="P126" s="194"/>
      <c r="Q126" s="194" t="s">
        <v>468</v>
      </c>
    </row>
    <row r="127" spans="2:17" s="205" customFormat="1" ht="30" x14ac:dyDescent="0.25">
      <c r="B127" s="250"/>
      <c r="C127" s="194"/>
      <c r="D127" s="194"/>
      <c r="E127" s="194"/>
      <c r="F127" s="194"/>
      <c r="G127" s="194"/>
      <c r="H127" s="195"/>
      <c r="I127" s="196">
        <f>'26MY_ACCORD_DATA'!$M$6</f>
        <v>0</v>
      </c>
      <c r="J127" s="196">
        <f>'26MY_ACCORD_DATA'!$M$6</f>
        <v>0</v>
      </c>
      <c r="K127" s="196" t="str">
        <f>'26MY_ACCORD_DATA'!$O$6</f>
        <v>SE</v>
      </c>
      <c r="L127" s="196">
        <f>'26MY_ACCORD_DATA'!$P$6</f>
        <v>0</v>
      </c>
      <c r="M127" s="196" t="str">
        <f>'26MY_ACCORD_DATA'!$Q$6</f>
        <v>Sport -L Hybride</v>
      </c>
      <c r="N127" s="308" t="str">
        <f>'26MY_ACCORD_DATA'!$R$6</f>
        <v>Touring Hybride</v>
      </c>
      <c r="O127" s="196">
        <f>'26MY_ACCORD_DATA'!$T$6</f>
        <v>0</v>
      </c>
      <c r="P127" s="196">
        <f>'26MY_ACCORD_DATA'!$T$6</f>
        <v>0</v>
      </c>
      <c r="Q127" s="194"/>
    </row>
    <row r="128" spans="2:17" s="246" customFormat="1" ht="27" customHeight="1" x14ac:dyDescent="0.25">
      <c r="B128" s="247" t="s">
        <v>322</v>
      </c>
      <c r="C128" s="314" t="str">
        <f>VLOOKUP(B128,'26MY_ACCORD_DATA'!B:AS,4,FALSE)</f>
        <v>Garniture de seuil de portière illuminée</v>
      </c>
      <c r="D128" s="252" t="str">
        <f t="shared" ref="D128:D135" si="13">B128</f>
        <v>08E12-30A-110</v>
      </c>
      <c r="E128" s="253">
        <f>VLOOKUP(B128,'26MY_ACCORD_DATA'!B:AS,9,FALSE)</f>
        <v>302</v>
      </c>
      <c r="F128" s="253">
        <f>VLOOKUP(B128,'26MY_ACCORD_DATA'!B:AS,10,FALSE)</f>
        <v>465</v>
      </c>
      <c r="G128" s="254">
        <f>VLOOKUP(B128,'26MY_ACCORD_DATA'!B:AS,7,FALSE)</f>
        <v>1.4</v>
      </c>
      <c r="H128" s="255">
        <f>VLOOKUP(B128,'26MY_ACCORD_DATA'!B:AS,11,FALSE)</f>
        <v>677.8</v>
      </c>
      <c r="I128" s="256">
        <f>VLOOKUP(B128,'26MY_ACCORD_DATA'!B:AS,12,FALSE)</f>
        <v>0</v>
      </c>
      <c r="J128" s="256">
        <f>VLOOKUP(B128,'26MY_ACCORD_DATA'!B:AS,13,FALSE)</f>
        <v>0</v>
      </c>
      <c r="K128" s="256" t="str">
        <f>VLOOKUP(B128,'26MY_ACCORD_DATA'!B:AS,14,FALSE)</f>
        <v>•</v>
      </c>
      <c r="L128" s="256">
        <f>VLOOKUP(B128,'26MY_ACCORD_DATA'!B:AS,15,FALSE)</f>
        <v>0</v>
      </c>
      <c r="M128" s="256" t="str">
        <f>VLOOKUP(B128,'26MY_ACCORD_DATA'!B:AS,16,FALSE)</f>
        <v>•</v>
      </c>
      <c r="N128" s="256" t="str">
        <f>VLOOKUP(B128,'26MY_ACCORD_DATA'!B:AS,17,FALSE)</f>
        <v>•</v>
      </c>
      <c r="O128" s="256">
        <f>VLOOKUP(B128,'26MY_ACCORD_DATA'!B:AS,18,FALSE)</f>
        <v>0</v>
      </c>
      <c r="P128" s="256">
        <f>VLOOKUP(B128,'26MY_ACCORD_DATA'!B:AS,19,FALSE)</f>
        <v>0</v>
      </c>
      <c r="Q128" s="257" t="str">
        <f>IF(VLOOKUP(B128,'26MY_ACCORD_DATA'!B:AS,21,FALSE)="","",VLOOKUP(B128,'26MY_ACCORD_DATA'!B:AS,21,FALSE))</f>
        <v>Nécessite une fixation degarniture de seuil de portière illuminée. 08E12-30A-100A</v>
      </c>
    </row>
    <row r="129" spans="2:17" s="246" customFormat="1" ht="15" customHeight="1" x14ac:dyDescent="0.25">
      <c r="B129" s="247" t="s">
        <v>330</v>
      </c>
      <c r="C129" s="314" t="str">
        <f>VLOOKUP(B129,'26MY_ACCORD_DATA'!B:AS,4,FALSE)</f>
        <v>Fixation de garniture de seuil de portière illuminée</v>
      </c>
      <c r="D129" s="252" t="str">
        <f t="shared" si="13"/>
        <v>08E12-30A-100A</v>
      </c>
      <c r="E129" s="253">
        <f>VLOOKUP(B129,'26MY_ACCORD_DATA'!B:AS,9,FALSE)</f>
        <v>66</v>
      </c>
      <c r="F129" s="253">
        <f>VLOOKUP(B129,'26MY_ACCORD_DATA'!B:AS,10,FALSE)</f>
        <v>94</v>
      </c>
      <c r="G129" s="254">
        <f>VLOOKUP(B129,'26MY_ACCORD_DATA'!B:AS,7,FALSE)</f>
        <v>0</v>
      </c>
      <c r="H129" s="255">
        <f>VLOOKUP(B129,'26MY_ACCORD_DATA'!B:AS,11,FALSE)</f>
        <v>94</v>
      </c>
      <c r="I129" s="256">
        <f>VLOOKUP(B129,'26MY_ACCORD_DATA'!B:AS,12,FALSE)</f>
        <v>0</v>
      </c>
      <c r="J129" s="256">
        <f>VLOOKUP(B129,'26MY_ACCORD_DATA'!B:AS,13,FALSE)</f>
        <v>0</v>
      </c>
      <c r="K129" s="256" t="str">
        <f>VLOOKUP(B129,'26MY_ACCORD_DATA'!B:AS,14,FALSE)</f>
        <v>•</v>
      </c>
      <c r="L129" s="256">
        <f>VLOOKUP(B129,'26MY_ACCORD_DATA'!B:AS,15,FALSE)</f>
        <v>0</v>
      </c>
      <c r="M129" s="256" t="str">
        <f>VLOOKUP(B129,'26MY_ACCORD_DATA'!B:AS,16,FALSE)</f>
        <v>•</v>
      </c>
      <c r="N129" s="256" t="str">
        <f>VLOOKUP(B129,'26MY_ACCORD_DATA'!B:AS,17,FALSE)</f>
        <v>•</v>
      </c>
      <c r="O129" s="256">
        <f>VLOOKUP(B129,'26MY_ACCORD_DATA'!B:AS,18,FALSE)</f>
        <v>0</v>
      </c>
      <c r="P129" s="256">
        <f>VLOOKUP(B129,'26MY_ACCORD_DATA'!B:AS,19,FALSE)</f>
        <v>0</v>
      </c>
      <c r="Q129" s="257" t="str">
        <f>IF(VLOOKUP(B129,'26MY_ACCORD_DATA'!B:AS,21,FALSE)="","",VLOOKUP(B129,'26MY_ACCORD_DATA'!B:AS,21,FALSE))</f>
        <v/>
      </c>
    </row>
    <row r="130" spans="2:17" s="246" customFormat="1" ht="30" x14ac:dyDescent="0.25">
      <c r="B130" s="247" t="s">
        <v>333</v>
      </c>
      <c r="C130" s="314" t="str">
        <f>VLOOKUP(B130,'26MY_ACCORD_DATA'!B:AS,4,FALSE)</f>
        <v>Rétroviseur automatique jour/nuit avec HomeLink</v>
      </c>
      <c r="D130" s="252" t="str">
        <f t="shared" si="13"/>
        <v>08V03-3A0-100</v>
      </c>
      <c r="E130" s="253">
        <f>VLOOKUP(B130,'26MY_ACCORD_DATA'!B:AS,9,FALSE)</f>
        <v>324</v>
      </c>
      <c r="F130" s="253">
        <f>VLOOKUP(B130,'26MY_ACCORD_DATA'!B:AS,10,FALSE)</f>
        <v>463</v>
      </c>
      <c r="G130" s="254">
        <f>VLOOKUP(B130,'26MY_ACCORD_DATA'!B:AS,7,FALSE)</f>
        <v>0.2</v>
      </c>
      <c r="H130" s="255">
        <f>VLOOKUP(B130,'26MY_ACCORD_DATA'!B:AS,11,FALSE)</f>
        <v>493.4</v>
      </c>
      <c r="I130" s="256">
        <f>VLOOKUP(B130,'26MY_ACCORD_DATA'!B:AS,12,FALSE)</f>
        <v>0</v>
      </c>
      <c r="J130" s="256">
        <f>VLOOKUP(B130,'26MY_ACCORD_DATA'!B:AS,13,FALSE)</f>
        <v>0</v>
      </c>
      <c r="K130" s="256" t="str">
        <f>VLOOKUP(B130,'26MY_ACCORD_DATA'!B:AS,14,FALSE)</f>
        <v>•</v>
      </c>
      <c r="L130" s="256">
        <f>VLOOKUP(B130,'26MY_ACCORD_DATA'!B:AS,15,FALSE)</f>
        <v>0</v>
      </c>
      <c r="M130" s="256" t="str">
        <f>VLOOKUP(B130,'26MY_ACCORD_DATA'!B:AS,16,FALSE)</f>
        <v>•</v>
      </c>
      <c r="N130" s="256" t="str">
        <f>VLOOKUP(B130,'26MY_ACCORD_DATA'!B:AS,17,FALSE)</f>
        <v>S</v>
      </c>
      <c r="O130" s="256">
        <f>VLOOKUP(B130,'26MY_ACCORD_DATA'!B:AS,18,FALSE)</f>
        <v>0</v>
      </c>
      <c r="P130" s="256">
        <f>VLOOKUP(B130,'26MY_ACCORD_DATA'!B:AS,19,FALSE)</f>
        <v>0</v>
      </c>
      <c r="Q130" s="257" t="str">
        <f>IF(VLOOKUP(B130,'26MY_ACCORD_DATA'!B:AS,21,FALSE)="","",VLOOKUP(B130,'26MY_ACCORD_DATA'!B:AS,21,FALSE))</f>
        <v>Nécessite une fixation pour rétroviseur jour/nuit automatique.  08V03-30A-100</v>
      </c>
    </row>
    <row r="131" spans="2:17" s="246" customFormat="1" ht="15" customHeight="1" x14ac:dyDescent="0.25">
      <c r="B131" s="247" t="s">
        <v>340</v>
      </c>
      <c r="C131" s="314" t="str">
        <f>VLOOKUP(B131,'26MY_ACCORD_DATA'!B:AS,4,FALSE)</f>
        <v>Fixation pour rétroviseur jour/nuit automatique</v>
      </c>
      <c r="D131" s="252" t="str">
        <f t="shared" si="13"/>
        <v>08V03-30A-100</v>
      </c>
      <c r="E131" s="253">
        <f>VLOOKUP(B131,'26MY_ACCORD_DATA'!B:AS,9,FALSE)</f>
        <v>70</v>
      </c>
      <c r="F131" s="253">
        <f>VLOOKUP(B131,'26MY_ACCORD_DATA'!B:AS,10,FALSE)</f>
        <v>117</v>
      </c>
      <c r="G131" s="254">
        <f>VLOOKUP(B131,'26MY_ACCORD_DATA'!B:AS,7,FALSE)</f>
        <v>0.6</v>
      </c>
      <c r="H131" s="255">
        <f>VLOOKUP(B131,'26MY_ACCORD_DATA'!B:AS,11,FALSE)</f>
        <v>208.2</v>
      </c>
      <c r="I131" s="256">
        <f>VLOOKUP(B131,'26MY_ACCORD_DATA'!B:AS,12,FALSE)</f>
        <v>0</v>
      </c>
      <c r="J131" s="256">
        <f>VLOOKUP(B131,'26MY_ACCORD_DATA'!B:AS,13,FALSE)</f>
        <v>0</v>
      </c>
      <c r="K131" s="256" t="str">
        <f>VLOOKUP(B131,'26MY_ACCORD_DATA'!B:AS,14,FALSE)</f>
        <v>•</v>
      </c>
      <c r="L131" s="256">
        <f>VLOOKUP(B131,'26MY_ACCORD_DATA'!B:AS,15,FALSE)</f>
        <v>0</v>
      </c>
      <c r="M131" s="256" t="str">
        <f>VLOOKUP(B131,'26MY_ACCORD_DATA'!B:AS,16,FALSE)</f>
        <v>•</v>
      </c>
      <c r="N131" s="256" t="str">
        <f>VLOOKUP(B131,'26MY_ACCORD_DATA'!B:AS,17,FALSE)</f>
        <v>S</v>
      </c>
      <c r="O131" s="256">
        <f>VLOOKUP(B131,'26MY_ACCORD_DATA'!B:AS,18,FALSE)</f>
        <v>0</v>
      </c>
      <c r="P131" s="256">
        <f>VLOOKUP(B131,'26MY_ACCORD_DATA'!B:AS,19,FALSE)</f>
        <v>0</v>
      </c>
      <c r="Q131" s="257" t="str">
        <f>IF(VLOOKUP(B131,'26MY_ACCORD_DATA'!B:AS,21,FALSE)="","",VLOOKUP(B131,'26MY_ACCORD_DATA'!B:AS,21,FALSE))</f>
        <v/>
      </c>
    </row>
    <row r="132" spans="2:17" s="246" customFormat="1" ht="15" customHeight="1" x14ac:dyDescent="0.25">
      <c r="B132" s="247" t="s">
        <v>343</v>
      </c>
      <c r="C132" s="314" t="str">
        <f>VLOOKUP(B132,'26MY_ACCORD_DATA'!B:AS,4,FALSE)</f>
        <v>Chauffe-moteur</v>
      </c>
      <c r="D132" s="252" t="str">
        <f t="shared" si="13"/>
        <v>08T44-30A-300A</v>
      </c>
      <c r="E132" s="253">
        <f>VLOOKUP(B132,'26MY_ACCORD_DATA'!B:AS,9,FALSE)</f>
        <v>144</v>
      </c>
      <c r="F132" s="253">
        <f>VLOOKUP(B132,'26MY_ACCORD_DATA'!B:AS,10,FALSE)</f>
        <v>240</v>
      </c>
      <c r="G132" s="254">
        <f>VLOOKUP(B132,'26MY_ACCORD_DATA'!B:AS,7,FALSE)</f>
        <v>1.2</v>
      </c>
      <c r="H132" s="255">
        <f>VLOOKUP(B132,'26MY_ACCORD_DATA'!B:AS,11,FALSE)</f>
        <v>422.4</v>
      </c>
      <c r="I132" s="256">
        <f>VLOOKUP(B132,'26MY_ACCORD_DATA'!B:AS,12,FALSE)</f>
        <v>0</v>
      </c>
      <c r="J132" s="256">
        <f>VLOOKUP(B132,'26MY_ACCORD_DATA'!B:AS,13,FALSE)</f>
        <v>0</v>
      </c>
      <c r="K132" s="256" t="str">
        <f>VLOOKUP(B132,'26MY_ACCORD_DATA'!B:AS,14,FALSE)</f>
        <v>•</v>
      </c>
      <c r="L132" s="256">
        <f>VLOOKUP(B132,'26MY_ACCORD_DATA'!B:AS,15,FALSE)</f>
        <v>0</v>
      </c>
      <c r="M132" s="256" t="str">
        <f>VLOOKUP(B132,'26MY_ACCORD_DATA'!B:AS,16,FALSE)</f>
        <v>N/A</v>
      </c>
      <c r="N132" s="256" t="str">
        <f>VLOOKUP(B132,'26MY_ACCORD_DATA'!B:AS,17,FALSE)</f>
        <v>N/A</v>
      </c>
      <c r="O132" s="256">
        <f>VLOOKUP(B132,'26MY_ACCORD_DATA'!B:AS,18,FALSE)</f>
        <v>0</v>
      </c>
      <c r="P132" s="256">
        <f>VLOOKUP(B132,'26MY_ACCORD_DATA'!B:AS,19,FALSE)</f>
        <v>0</v>
      </c>
      <c r="Q132" s="257" t="str">
        <f>IF(VLOOKUP(B132,'26MY_ACCORD_DATA'!B:AS,21,FALSE)="","",VLOOKUP(B132,'26MY_ACCORD_DATA'!B:AS,21,FALSE))</f>
        <v/>
      </c>
    </row>
    <row r="133" spans="2:17" s="246" customFormat="1" ht="15" customHeight="1" x14ac:dyDescent="0.25">
      <c r="B133" s="247" t="s">
        <v>349</v>
      </c>
      <c r="C133" s="314" t="str">
        <f>VLOOKUP(B133,'26MY_ACCORD_DATA'!B:AS,4,FALSE)</f>
        <v>Chauffe-moteur</v>
      </c>
      <c r="D133" s="252" t="str">
        <f t="shared" si="13"/>
        <v>08T44-30B-300A</v>
      </c>
      <c r="E133" s="253">
        <f>VLOOKUP(B133,'26MY_ACCORD_DATA'!B:AS,9,FALSE)</f>
        <v>171</v>
      </c>
      <c r="F133" s="253">
        <f>VLOOKUP(B133,'26MY_ACCORD_DATA'!B:AS,10,FALSE)</f>
        <v>285</v>
      </c>
      <c r="G133" s="254">
        <f>VLOOKUP(B133,'26MY_ACCORD_DATA'!B:AS,7,FALSE)</f>
        <v>1.2</v>
      </c>
      <c r="H133" s="255">
        <f>VLOOKUP(B133,'26MY_ACCORD_DATA'!B:AS,11,FALSE)</f>
        <v>467.4</v>
      </c>
      <c r="I133" s="256">
        <f>VLOOKUP(B133,'26MY_ACCORD_DATA'!B:AS,12,FALSE)</f>
        <v>0</v>
      </c>
      <c r="J133" s="256">
        <f>VLOOKUP(B133,'26MY_ACCORD_DATA'!B:AS,13,FALSE)</f>
        <v>0</v>
      </c>
      <c r="K133" s="256" t="str">
        <f>VLOOKUP(B133,'26MY_ACCORD_DATA'!B:AS,14,FALSE)</f>
        <v>N/A</v>
      </c>
      <c r="L133" s="256">
        <f>VLOOKUP(B133,'26MY_ACCORD_DATA'!B:AS,15,FALSE)</f>
        <v>0</v>
      </c>
      <c r="M133" s="256" t="str">
        <f>VLOOKUP(B133,'26MY_ACCORD_DATA'!B:AS,16,FALSE)</f>
        <v>•</v>
      </c>
      <c r="N133" s="256" t="str">
        <f>VLOOKUP(B133,'26MY_ACCORD_DATA'!B:AS,17,FALSE)</f>
        <v>•</v>
      </c>
      <c r="O133" s="256">
        <f>VLOOKUP(B133,'26MY_ACCORD_DATA'!B:AS,18,FALSE)</f>
        <v>0</v>
      </c>
      <c r="P133" s="256">
        <f>VLOOKUP(B133,'26MY_ACCORD_DATA'!B:AS,19,FALSE)</f>
        <v>0</v>
      </c>
      <c r="Q133" s="257" t="str">
        <f>IF(VLOOKUP(B133,'26MY_ACCORD_DATA'!B:AS,21,FALSE)="","",VLOOKUP(B133,'26MY_ACCORD_DATA'!B:AS,21,FALSE))</f>
        <v/>
      </c>
    </row>
    <row r="134" spans="2:17" s="246" customFormat="1" ht="15" customHeight="1" x14ac:dyDescent="0.25">
      <c r="B134" s="247" t="s">
        <v>351</v>
      </c>
      <c r="C134" s="314" t="str">
        <f>VLOOKUP(B134,'26MY_ACCORD_DATA'!B:AS,4,FALSE)</f>
        <v>Chargeur/mainteneur de batterie automobile 12 V Optimate</v>
      </c>
      <c r="D134" s="252" t="str">
        <f t="shared" si="13"/>
        <v>31670-BMS-004H</v>
      </c>
      <c r="E134" s="253">
        <f>VLOOKUP(B134,'26MY_ACCORD_DATA'!B:AS,9,FALSE)</f>
        <v>94</v>
      </c>
      <c r="F134" s="253">
        <f>VLOOKUP(B134,'26MY_ACCORD_DATA'!B:AS,10,FALSE)</f>
        <v>157</v>
      </c>
      <c r="G134" s="254">
        <f>VLOOKUP(B134,'26MY_ACCORD_DATA'!B:AS,7,FALSE)</f>
        <v>0</v>
      </c>
      <c r="H134" s="255">
        <f>VLOOKUP(B134,'26MY_ACCORD_DATA'!B:AS,11,FALSE)</f>
        <v>157</v>
      </c>
      <c r="I134" s="256">
        <f>VLOOKUP(B134,'26MY_ACCORD_DATA'!B:AS,12,FALSE)</f>
        <v>0</v>
      </c>
      <c r="J134" s="256">
        <f>VLOOKUP(B134,'26MY_ACCORD_DATA'!B:AS,13,FALSE)</f>
        <v>0</v>
      </c>
      <c r="K134" s="256" t="str">
        <f>VLOOKUP(B134,'26MY_ACCORD_DATA'!B:AS,14,FALSE)</f>
        <v>•</v>
      </c>
      <c r="L134" s="256">
        <f>VLOOKUP(B134,'26MY_ACCORD_DATA'!B:AS,15,FALSE)</f>
        <v>0</v>
      </c>
      <c r="M134" s="256" t="str">
        <f>VLOOKUP(B134,'26MY_ACCORD_DATA'!B:AS,16,FALSE)</f>
        <v>•</v>
      </c>
      <c r="N134" s="256" t="str">
        <f>VLOOKUP(B134,'26MY_ACCORD_DATA'!B:AS,17,FALSE)</f>
        <v>•</v>
      </c>
      <c r="O134" s="256">
        <f>VLOOKUP(B134,'26MY_ACCORD_DATA'!B:AS,18,FALSE)</f>
        <v>0</v>
      </c>
      <c r="P134" s="256">
        <f>VLOOKUP(B134,'26MY_ACCORD_DATA'!B:AS,19,FALSE)</f>
        <v>0</v>
      </c>
      <c r="Q134" s="257" t="str">
        <f>IF(VLOOKUP(B134,'26MY_ACCORD_DATA'!B:AS,21,FALSE)="","",VLOOKUP(B134,'26MY_ACCORD_DATA'!B:AS,21,FALSE))</f>
        <v/>
      </c>
    </row>
    <row r="135" spans="2:17" s="246" customFormat="1" ht="16.5" x14ac:dyDescent="0.25">
      <c r="B135" s="247" t="s">
        <v>357</v>
      </c>
      <c r="C135" s="314" t="str">
        <f>VLOOKUP(B135,'26MY_ACCORD_DATA'!B:AS,4,FALSE)</f>
        <v>Câble de batterie</v>
      </c>
      <c r="D135" s="252" t="str">
        <f t="shared" si="13"/>
        <v>31670-BMS-LEAD</v>
      </c>
      <c r="E135" s="253">
        <f>VLOOKUP(B135,'26MY_ACCORD_DATA'!B:AS,9,FALSE)</f>
        <v>20</v>
      </c>
      <c r="F135" s="253">
        <f>VLOOKUP(B135,'26MY_ACCORD_DATA'!B:AS,10,FALSE)</f>
        <v>28</v>
      </c>
      <c r="G135" s="254">
        <f>VLOOKUP(B135,'26MY_ACCORD_DATA'!B:AS,7,FALSE)</f>
        <v>0</v>
      </c>
      <c r="H135" s="255">
        <f>VLOOKUP(B135,'26MY_ACCORD_DATA'!B:AS,11,FALSE)</f>
        <v>28</v>
      </c>
      <c r="I135" s="256">
        <f>VLOOKUP(B135,'26MY_ACCORD_DATA'!B:AS,12,FALSE)</f>
        <v>0</v>
      </c>
      <c r="J135" s="256">
        <f>VLOOKUP(B135,'26MY_ACCORD_DATA'!B:AS,13,FALSE)</f>
        <v>0</v>
      </c>
      <c r="K135" s="256" t="str">
        <f>VLOOKUP(B135,'26MY_ACCORD_DATA'!B:AS,14,FALSE)</f>
        <v>•</v>
      </c>
      <c r="L135" s="256">
        <f>VLOOKUP(B135,'26MY_ACCORD_DATA'!B:AS,15,FALSE)</f>
        <v>0</v>
      </c>
      <c r="M135" s="256" t="str">
        <f>VLOOKUP(B135,'26MY_ACCORD_DATA'!B:AS,16,FALSE)</f>
        <v>•</v>
      </c>
      <c r="N135" s="256" t="str">
        <f>VLOOKUP(B135,'26MY_ACCORD_DATA'!B:AS,17,FALSE)</f>
        <v>•</v>
      </c>
      <c r="O135" s="256">
        <f>VLOOKUP(B135,'26MY_ACCORD_DATA'!B:AS,18,FALSE)</f>
        <v>0</v>
      </c>
      <c r="P135" s="256">
        <f>VLOOKUP(B135,'26MY_ACCORD_DATA'!B:AS,19,FALSE)</f>
        <v>0</v>
      </c>
      <c r="Q135" s="257" t="str">
        <f>IF(VLOOKUP(B135,'26MY_ACCORD_DATA'!B:AS,21,FALSE)="","",VLOOKUP(B135,'26MY_ACCORD_DATA'!B:AS,21,FALSE))</f>
        <v/>
      </c>
    </row>
    <row r="136" spans="2:17" s="246" customFormat="1" ht="15" customHeight="1" x14ac:dyDescent="0.25">
      <c r="B136" s="247"/>
      <c r="C136" s="286"/>
      <c r="D136" s="287"/>
      <c r="E136" s="12"/>
      <c r="F136" s="12"/>
      <c r="G136" s="288"/>
      <c r="H136" s="12"/>
      <c r="I136" s="12"/>
      <c r="J136" s="12"/>
      <c r="K136" s="12"/>
      <c r="L136" s="12"/>
      <c r="M136" s="12"/>
      <c r="N136" s="12"/>
      <c r="O136" s="12"/>
      <c r="P136" s="12"/>
      <c r="Q136" s="12"/>
    </row>
    <row r="137" spans="2:17" s="248" customFormat="1" ht="18.75" x14ac:dyDescent="0.3">
      <c r="B137" s="247"/>
      <c r="C137" s="190" t="s">
        <v>473</v>
      </c>
      <c r="D137" s="190"/>
      <c r="E137" s="249"/>
      <c r="F137" s="249"/>
      <c r="G137" s="249"/>
      <c r="H137" s="249"/>
      <c r="I137" s="249"/>
      <c r="J137" s="249"/>
      <c r="K137" s="249"/>
      <c r="L137" s="249"/>
      <c r="M137" s="249"/>
      <c r="N137" s="249"/>
      <c r="O137" s="249"/>
      <c r="P137" s="249"/>
      <c r="Q137" s="249"/>
    </row>
    <row r="138" spans="2:17" s="205" customFormat="1" ht="15" customHeight="1" x14ac:dyDescent="0.25">
      <c r="B138" s="250"/>
      <c r="C138" s="194" t="s">
        <v>462</v>
      </c>
      <c r="D138" s="194" t="s">
        <v>463</v>
      </c>
      <c r="E138" s="194" t="s">
        <v>464</v>
      </c>
      <c r="F138" s="194" t="s">
        <v>465</v>
      </c>
      <c r="G138" s="194" t="s">
        <v>466</v>
      </c>
      <c r="H138" s="195" t="s">
        <v>467</v>
      </c>
      <c r="I138" s="194" t="s">
        <v>444</v>
      </c>
      <c r="J138" s="194"/>
      <c r="K138" s="194"/>
      <c r="L138" s="194"/>
      <c r="M138" s="194"/>
      <c r="N138" s="194"/>
      <c r="O138" s="194"/>
      <c r="P138" s="194"/>
      <c r="Q138" s="194" t="s">
        <v>468</v>
      </c>
    </row>
    <row r="139" spans="2:17" s="205" customFormat="1" ht="30" x14ac:dyDescent="0.25">
      <c r="B139" s="250"/>
      <c r="C139" s="194"/>
      <c r="D139" s="194"/>
      <c r="E139" s="194"/>
      <c r="F139" s="194"/>
      <c r="G139" s="194"/>
      <c r="H139" s="195"/>
      <c r="I139" s="196">
        <f>'26MY_ACCORD_DATA'!$M$6</f>
        <v>0</v>
      </c>
      <c r="J139" s="196">
        <f>'26MY_ACCORD_DATA'!$M$6</f>
        <v>0</v>
      </c>
      <c r="K139" s="196" t="str">
        <f>'26MY_ACCORD_DATA'!$O$6</f>
        <v>SE</v>
      </c>
      <c r="L139" s="196">
        <f>'26MY_ACCORD_DATA'!$P$6</f>
        <v>0</v>
      </c>
      <c r="M139" s="196" t="str">
        <f>'26MY_ACCORD_DATA'!$Q$6</f>
        <v>Sport -L Hybride</v>
      </c>
      <c r="N139" s="308" t="str">
        <f>'26MY_ACCORD_DATA'!$R$6</f>
        <v>Touring Hybride</v>
      </c>
      <c r="O139" s="196">
        <f>'26MY_ACCORD_DATA'!$T$6</f>
        <v>0</v>
      </c>
      <c r="P139" s="196">
        <f>'26MY_ACCORD_DATA'!$T$6</f>
        <v>0</v>
      </c>
      <c r="Q139" s="194"/>
    </row>
    <row r="140" spans="2:17" s="246" customFormat="1" ht="15" customHeight="1" x14ac:dyDescent="0.25">
      <c r="B140" s="247" t="s">
        <v>361</v>
      </c>
      <c r="C140" s="314" t="str">
        <f>VLOOKUP(B140,'26MY_ACCORD_DATA'!B:AS,4,FALSE)</f>
        <v>Blanc platine nacré (NH-883P)</v>
      </c>
      <c r="D140" s="252" t="str">
        <f t="shared" ref="D140:D147" si="14">B140</f>
        <v>TUCH-NH883P-A1</v>
      </c>
      <c r="E140" s="200">
        <f>VLOOKUP(B140,'26MY_ACCORD_DATA'!B:AS,9,FALSE)</f>
        <v>13.25</v>
      </c>
      <c r="F140" s="200">
        <f>VLOOKUP(B140,'26MY_ACCORD_DATA'!B:AS,10,FALSE)</f>
        <v>22</v>
      </c>
      <c r="G140" s="221">
        <f>VLOOKUP(B140,'26MY_ACCORD_DATA'!B:AS,7,FALSE)</f>
        <v>0</v>
      </c>
      <c r="H140" s="202">
        <f>VLOOKUP(B140,'26MY_ACCORD_DATA'!B:AS,11,FALSE)</f>
        <v>22</v>
      </c>
      <c r="I140" s="256">
        <f>VLOOKUP(B140,'26MY_ACCORD_DATA'!B:AS,12,FALSE)</f>
        <v>0</v>
      </c>
      <c r="J140" s="256">
        <f>VLOOKUP(B140,'26MY_ACCORD_DATA'!B:AS,13,FALSE)</f>
        <v>0</v>
      </c>
      <c r="K140" s="256" t="str">
        <f>VLOOKUP(B140,'26MY_ACCORD_DATA'!B:AS,14,FALSE)</f>
        <v>•</v>
      </c>
      <c r="L140" s="256">
        <f>VLOOKUP(B140,'26MY_ACCORD_DATA'!B:AS,15,FALSE)</f>
        <v>0</v>
      </c>
      <c r="M140" s="256" t="str">
        <f>VLOOKUP(B140,'26MY_ACCORD_DATA'!B:AS,16,FALSE)</f>
        <v>•</v>
      </c>
      <c r="N140" s="256" t="str">
        <f>VLOOKUP(B140,'26MY_ACCORD_DATA'!B:AS,17,FALSE)</f>
        <v>•</v>
      </c>
      <c r="O140" s="256">
        <f>VLOOKUP(B140,'26MY_ACCORD_DATA'!B:AS,18,FALSE)</f>
        <v>0</v>
      </c>
      <c r="P140" s="256">
        <f>VLOOKUP(B140,'26MY_ACCORD_DATA'!B:AS,19,FALSE)</f>
        <v>0</v>
      </c>
      <c r="Q140" s="204" t="str">
        <f>IF(VLOOKUP(B140,'26MY_ACCORD_DATA'!B:AS,21,FALSE)="","",VLOOKUP(B140,'26MY_ACCORD_DATA'!B:AS,21,FALSE))</f>
        <v/>
      </c>
    </row>
    <row r="141" spans="2:17" s="246" customFormat="1" ht="15" customHeight="1" x14ac:dyDescent="0.25">
      <c r="B141" s="264" t="s">
        <v>366</v>
      </c>
      <c r="C141" s="314" t="str">
        <f>VLOOKUP(B141,'26MY_ACCORD_DATA'!B:AS,4,FALSE)</f>
        <v>Gris météore nacré (NH-904M)</v>
      </c>
      <c r="D141" s="252" t="str">
        <f t="shared" si="14"/>
        <v>TUCHNH904MA1</v>
      </c>
      <c r="E141" s="208"/>
      <c r="F141" s="208"/>
      <c r="G141" s="223"/>
      <c r="H141" s="210"/>
      <c r="I141" s="256">
        <f>VLOOKUP(B141,'26MY_ACCORD_DATA'!B:AS,12,FALSE)</f>
        <v>0</v>
      </c>
      <c r="J141" s="256">
        <f>VLOOKUP(B141,'26MY_ACCORD_DATA'!B:AS,13,FALSE)</f>
        <v>0</v>
      </c>
      <c r="K141" s="256" t="str">
        <f>VLOOKUP(B141,'26MY_ACCORD_DATA'!B:AS,14,FALSE)</f>
        <v>N/A</v>
      </c>
      <c r="L141" s="256">
        <f>VLOOKUP(B141,'26MY_ACCORD_DATA'!B:AS,15,FALSE)</f>
        <v>0</v>
      </c>
      <c r="M141" s="256" t="str">
        <f>VLOOKUP(B141,'26MY_ACCORD_DATA'!B:AS,16,FALSE)</f>
        <v>•</v>
      </c>
      <c r="N141" s="256" t="str">
        <f>VLOOKUP(B141,'26MY_ACCORD_DATA'!B:AS,17,FALSE)</f>
        <v>N/A</v>
      </c>
      <c r="O141" s="256">
        <f>VLOOKUP(B141,'26MY_ACCORD_DATA'!B:AS,18,FALSE)</f>
        <v>0</v>
      </c>
      <c r="P141" s="256">
        <f>VLOOKUP(B141,'26MY_ACCORD_DATA'!B:AS,19,FALSE)</f>
        <v>0</v>
      </c>
      <c r="Q141" s="212"/>
    </row>
    <row r="142" spans="2:17" s="246" customFormat="1" ht="15" customHeight="1" x14ac:dyDescent="0.25">
      <c r="B142" s="250" t="s">
        <v>367</v>
      </c>
      <c r="C142" s="314" t="str">
        <f>VLOOKUP(B142,'26MY_ACCORD_DATA'!B:AS,4,FALSE)</f>
        <v>Gris urbain nacré  (NH-912P)</v>
      </c>
      <c r="D142" s="252" t="str">
        <f t="shared" si="14"/>
        <v>TUCHNH912PA1</v>
      </c>
      <c r="E142" s="208"/>
      <c r="F142" s="208"/>
      <c r="G142" s="223"/>
      <c r="H142" s="210"/>
      <c r="I142" s="256">
        <f>VLOOKUP(B142,'26MY_ACCORD_DATA'!B:AS,12,FALSE)</f>
        <v>0</v>
      </c>
      <c r="J142" s="256">
        <f>VLOOKUP(B142,'26MY_ACCORD_DATA'!B:AS,13,FALSE)</f>
        <v>0</v>
      </c>
      <c r="K142" s="256" t="str">
        <f>VLOOKUP(B142,'26MY_ACCORD_DATA'!B:AS,14,FALSE)</f>
        <v>N/A</v>
      </c>
      <c r="L142" s="256">
        <f>VLOOKUP(B142,'26MY_ACCORD_DATA'!B:AS,15,FALSE)</f>
        <v>0</v>
      </c>
      <c r="M142" s="256" t="str">
        <f>VLOOKUP(B142,'26MY_ACCORD_DATA'!B:AS,16,FALSE)</f>
        <v>N/A</v>
      </c>
      <c r="N142" s="256" t="str">
        <f>VLOOKUP(B142,'26MY_ACCORD_DATA'!B:AS,17,FALSE)</f>
        <v>•</v>
      </c>
      <c r="O142" s="256">
        <f>VLOOKUP(B142,'26MY_ACCORD_DATA'!B:AS,18,FALSE)</f>
        <v>0</v>
      </c>
      <c r="P142" s="256">
        <f>VLOOKUP(B142,'26MY_ACCORD_DATA'!B:AS,19,FALSE)</f>
        <v>0</v>
      </c>
      <c r="Q142" s="212"/>
    </row>
    <row r="143" spans="2:17" s="246" customFormat="1" ht="15" customHeight="1" x14ac:dyDescent="0.25">
      <c r="B143" s="250" t="s">
        <v>368</v>
      </c>
      <c r="C143" s="314" t="str">
        <f>VLOOKUP(B143,'26MY_ACCORD_DATA'!B:AS,4,FALSE)</f>
        <v>Noir cristal nacré (NH-731P)</v>
      </c>
      <c r="D143" s="252" t="str">
        <f t="shared" si="14"/>
        <v>TUCH-NH731P-A1</v>
      </c>
      <c r="E143" s="208"/>
      <c r="F143" s="208"/>
      <c r="G143" s="223"/>
      <c r="H143" s="210"/>
      <c r="I143" s="256">
        <f>VLOOKUP(B143,'26MY_ACCORD_DATA'!B:AS,12,FALSE)</f>
        <v>0</v>
      </c>
      <c r="J143" s="256">
        <f>VLOOKUP(B143,'26MY_ACCORD_DATA'!B:AS,13,FALSE)</f>
        <v>0</v>
      </c>
      <c r="K143" s="256" t="str">
        <f>VLOOKUP(B143,'26MY_ACCORD_DATA'!B:AS,14,FALSE)</f>
        <v>•</v>
      </c>
      <c r="L143" s="256">
        <f>VLOOKUP(B143,'26MY_ACCORD_DATA'!B:AS,15,FALSE)</f>
        <v>0</v>
      </c>
      <c r="M143" s="256" t="str">
        <f>VLOOKUP(B143,'26MY_ACCORD_DATA'!B:AS,16,FALSE)</f>
        <v>•</v>
      </c>
      <c r="N143" s="256" t="str">
        <f>VLOOKUP(B143,'26MY_ACCORD_DATA'!B:AS,17,FALSE)</f>
        <v>•</v>
      </c>
      <c r="O143" s="256">
        <f>VLOOKUP(B143,'26MY_ACCORD_DATA'!B:AS,18,FALSE)</f>
        <v>0</v>
      </c>
      <c r="P143" s="256">
        <f>VLOOKUP(B143,'26MY_ACCORD_DATA'!B:AS,19,FALSE)</f>
        <v>0</v>
      </c>
      <c r="Q143" s="212"/>
    </row>
    <row r="144" spans="2:17" s="246" customFormat="1" ht="15" customHeight="1" x14ac:dyDescent="0.25">
      <c r="B144" s="247" t="s">
        <v>369</v>
      </c>
      <c r="C144" s="314" t="str">
        <f>VLOOKUP(B144,'26MY_ACCORD_DATA'!B:AS,4,FALSE)</f>
        <v>Radiant rouge métallisé (R-569M)</v>
      </c>
      <c r="D144" s="252" t="str">
        <f t="shared" si="14"/>
        <v>TUCH-R569M-A1</v>
      </c>
      <c r="E144" s="208"/>
      <c r="F144" s="208"/>
      <c r="G144" s="223"/>
      <c r="H144" s="210"/>
      <c r="I144" s="256">
        <f>VLOOKUP(B144,'26MY_ACCORD_DATA'!B:AS,12,FALSE)</f>
        <v>0</v>
      </c>
      <c r="J144" s="256">
        <f>VLOOKUP(B144,'26MY_ACCORD_DATA'!B:AS,13,FALSE)</f>
        <v>0</v>
      </c>
      <c r="K144" s="256" t="str">
        <f>VLOOKUP(B144,'26MY_ACCORD_DATA'!B:AS,14,FALSE)</f>
        <v>N/A</v>
      </c>
      <c r="L144" s="256">
        <f>VLOOKUP(B144,'26MY_ACCORD_DATA'!B:AS,15,FALSE)</f>
        <v>0</v>
      </c>
      <c r="M144" s="256" t="str">
        <f>VLOOKUP(B144,'26MY_ACCORD_DATA'!B:AS,16,FALSE)</f>
        <v>•</v>
      </c>
      <c r="N144" s="256" t="str">
        <f>VLOOKUP(B144,'26MY_ACCORD_DATA'!B:AS,17,FALSE)</f>
        <v>•</v>
      </c>
      <c r="O144" s="256">
        <f>VLOOKUP(B144,'26MY_ACCORD_DATA'!B:AS,18,FALSE)</f>
        <v>0</v>
      </c>
      <c r="P144" s="256">
        <f>VLOOKUP(B144,'26MY_ACCORD_DATA'!B:AS,19,FALSE)</f>
        <v>0</v>
      </c>
      <c r="Q144" s="212"/>
    </row>
    <row r="145" spans="2:17" s="246" customFormat="1" ht="15" customHeight="1" x14ac:dyDescent="0.25">
      <c r="B145" s="247" t="s">
        <v>370</v>
      </c>
      <c r="C145" s="314" t="str">
        <f>VLOOKUP(B145,'26MY_ACCORD_DATA'!B:AS,4,FALSE)</f>
        <v>Bleu rivière canyon métallisé (B-640M)</v>
      </c>
      <c r="D145" s="252" t="str">
        <f t="shared" si="14"/>
        <v>TUCH-B640M-A1</v>
      </c>
      <c r="E145" s="208"/>
      <c r="F145" s="208"/>
      <c r="G145" s="223"/>
      <c r="H145" s="210"/>
      <c r="I145" s="256">
        <f>VLOOKUP(B145,'26MY_ACCORD_DATA'!B:AS,12,FALSE)</f>
        <v>0</v>
      </c>
      <c r="J145" s="256">
        <f>VLOOKUP(B145,'26MY_ACCORD_DATA'!B:AS,13,FALSE)</f>
        <v>0</v>
      </c>
      <c r="K145" s="256" t="str">
        <f>VLOOKUP(B145,'26MY_ACCORD_DATA'!B:AS,14,FALSE)</f>
        <v>N/A</v>
      </c>
      <c r="L145" s="256">
        <f>VLOOKUP(B145,'26MY_ACCORD_DATA'!B:AS,15,FALSE)</f>
        <v>0</v>
      </c>
      <c r="M145" s="256" t="str">
        <f>VLOOKUP(B145,'26MY_ACCORD_DATA'!B:AS,16,FALSE)</f>
        <v>N/A</v>
      </c>
      <c r="N145" s="256" t="str">
        <f>VLOOKUP(B145,'26MY_ACCORD_DATA'!B:AS,17,FALSE)</f>
        <v>•</v>
      </c>
      <c r="O145" s="256">
        <f>VLOOKUP(B145,'26MY_ACCORD_DATA'!B:AS,18,FALSE)</f>
        <v>0</v>
      </c>
      <c r="P145" s="256">
        <f>VLOOKUP(B145,'26MY_ACCORD_DATA'!B:AS,19,FALSE)</f>
        <v>0</v>
      </c>
      <c r="Q145" s="212"/>
    </row>
    <row r="146" spans="2:17" s="246" customFormat="1" ht="15" customHeight="1" x14ac:dyDescent="0.25">
      <c r="B146" s="247" t="s">
        <v>371</v>
      </c>
      <c r="C146" s="314" t="str">
        <f>VLOOKUP(B146,'26MY_ACCORD_DATA'!B:AS,4,FALSE)</f>
        <v>Nuit paisible fini nacré (B-575P)</v>
      </c>
      <c r="D146" s="252" t="str">
        <f t="shared" si="14"/>
        <v xml:space="preserve">TUCH-B575P-A1 </v>
      </c>
      <c r="E146" s="208"/>
      <c r="F146" s="208"/>
      <c r="G146" s="223"/>
      <c r="H146" s="210"/>
      <c r="I146" s="256">
        <f>VLOOKUP(B146,'26MY_ACCORD_DATA'!B:AS,12,FALSE)</f>
        <v>0</v>
      </c>
      <c r="J146" s="256">
        <f>VLOOKUP(B146,'26MY_ACCORD_DATA'!B:AS,13,FALSE)</f>
        <v>0</v>
      </c>
      <c r="K146" s="256" t="str">
        <f>VLOOKUP(B146,'26MY_ACCORD_DATA'!B:AS,14,FALSE)</f>
        <v>N/A</v>
      </c>
      <c r="L146" s="256">
        <f>VLOOKUP(B146,'26MY_ACCORD_DATA'!B:AS,15,FALSE)</f>
        <v>0</v>
      </c>
      <c r="M146" s="256" t="str">
        <f>VLOOKUP(B146,'26MY_ACCORD_DATA'!B:AS,16,FALSE)</f>
        <v>•</v>
      </c>
      <c r="N146" s="256" t="str">
        <f>VLOOKUP(B146,'26MY_ACCORD_DATA'!B:AS,17,FALSE)</f>
        <v>N/A</v>
      </c>
      <c r="O146" s="256">
        <f>VLOOKUP(B146,'26MY_ACCORD_DATA'!B:AS,18,FALSE)</f>
        <v>0</v>
      </c>
      <c r="P146" s="256">
        <f>VLOOKUP(B146,'26MY_ACCORD_DATA'!B:AS,19,FALSE)</f>
        <v>0</v>
      </c>
      <c r="Q146" s="212"/>
    </row>
    <row r="147" spans="2:17" s="246" customFormat="1" ht="15" customHeight="1" x14ac:dyDescent="0.25">
      <c r="B147" s="247" t="s">
        <v>372</v>
      </c>
      <c r="C147" s="314" t="str">
        <f>VLOOKUP(B147,'26MY_ACCORD_DATA'!B:AS,4,FALSE)</f>
        <v>Refl et solaire argent métallisé (NH-932M)</v>
      </c>
      <c r="D147" s="252" t="str">
        <f t="shared" si="14"/>
        <v>TUCH-NH932M-A1</v>
      </c>
      <c r="E147" s="213"/>
      <c r="F147" s="213"/>
      <c r="G147" s="224"/>
      <c r="H147" s="215"/>
      <c r="I147" s="256">
        <f>VLOOKUP(B147,'26MY_ACCORD_DATA'!B:AS,12,FALSE)</f>
        <v>0</v>
      </c>
      <c r="J147" s="256">
        <f>VLOOKUP(B147,'26MY_ACCORD_DATA'!B:AS,13,FALSE)</f>
        <v>0</v>
      </c>
      <c r="K147" s="256" t="str">
        <f>VLOOKUP(B147,'26MY_ACCORD_DATA'!B:AS,14,FALSE)</f>
        <v>•</v>
      </c>
      <c r="L147" s="256">
        <f>VLOOKUP(B147,'26MY_ACCORD_DATA'!B:AS,15,FALSE)</f>
        <v>0</v>
      </c>
      <c r="M147" s="256" t="str">
        <f>VLOOKUP(B147,'26MY_ACCORD_DATA'!B:AS,16,FALSE)</f>
        <v>•</v>
      </c>
      <c r="N147" s="256" t="str">
        <f>VLOOKUP(B147,'26MY_ACCORD_DATA'!B:AS,17,FALSE)</f>
        <v>•</v>
      </c>
      <c r="O147" s="256">
        <f>VLOOKUP(B147,'26MY_ACCORD_DATA'!B:AS,18,FALSE)</f>
        <v>0</v>
      </c>
      <c r="P147" s="256">
        <f>VLOOKUP(B147,'26MY_ACCORD_DATA'!B:AS,19,FALSE)</f>
        <v>0</v>
      </c>
      <c r="Q147" s="217"/>
    </row>
    <row r="148" spans="2:17" s="205" customFormat="1" ht="6.95" customHeight="1" x14ac:dyDescent="0.25">
      <c r="B148" s="250"/>
      <c r="C148" s="265"/>
      <c r="D148" s="266"/>
      <c r="E148" s="266"/>
      <c r="F148" s="266"/>
      <c r="G148" s="266"/>
      <c r="H148" s="266"/>
      <c r="I148" s="266"/>
      <c r="J148" s="266"/>
      <c r="K148" s="266"/>
      <c r="L148" s="266"/>
      <c r="M148" s="266"/>
      <c r="N148" s="266"/>
      <c r="O148" s="266"/>
      <c r="P148" s="266"/>
      <c r="Q148" s="289"/>
    </row>
    <row r="149" spans="2:17" s="246" customFormat="1" ht="15" customHeight="1" x14ac:dyDescent="0.25">
      <c r="B149" s="247" t="s">
        <v>373</v>
      </c>
      <c r="C149" s="314" t="str">
        <f>VLOOKUP(B149,'26MY_ACCORD_DATA'!B:AS,4,FALSE)</f>
        <v>Aiguilles abrasives fines</v>
      </c>
      <c r="D149" s="252" t="str">
        <f t="shared" ref="D149:D151" si="15">B149</f>
        <v>TUCH-NEEDLES</v>
      </c>
      <c r="E149" s="253">
        <f>VLOOKUP(B149,'26MY_ACCORD_DATA'!B:AS,9,FALSE)</f>
        <v>9.5</v>
      </c>
      <c r="F149" s="253">
        <f>VLOOKUP(B149,'26MY_ACCORD_DATA'!B:AS,10,FALSE)</f>
        <v>15.75</v>
      </c>
      <c r="G149" s="254">
        <f>VLOOKUP(B149,'26MY_ACCORD_DATA'!B:AS,7,FALSE)</f>
        <v>0</v>
      </c>
      <c r="H149" s="255">
        <f>VLOOKUP(B149,'26MY_ACCORD_DATA'!B:AS,11,FALSE)</f>
        <v>15.75</v>
      </c>
      <c r="I149" s="256">
        <f>VLOOKUP(B149,'26MY_ACCORD_DATA'!B:AS,12,FALSE)</f>
        <v>0</v>
      </c>
      <c r="J149" s="256">
        <f>VLOOKUP(B149,'26MY_ACCORD_DATA'!B:AS,13,FALSE)</f>
        <v>0</v>
      </c>
      <c r="K149" s="256">
        <f>VLOOKUP(B149,'26MY_ACCORD_DATA'!B:AS,14,FALSE)</f>
        <v>0</v>
      </c>
      <c r="L149" s="256">
        <f>VLOOKUP(B149,'26MY_ACCORD_DATA'!B:AS,15,FALSE)</f>
        <v>0</v>
      </c>
      <c r="M149" s="256">
        <f>VLOOKUP(B149,'26MY_ACCORD_DATA'!B:AS,16,FALSE)</f>
        <v>0</v>
      </c>
      <c r="N149" s="256">
        <f>VLOOKUP(B149,'26MY_ACCORD_DATA'!B:AS,17,FALSE)</f>
        <v>0</v>
      </c>
      <c r="O149" s="256">
        <f>VLOOKUP(B149,'26MY_ACCORD_DATA'!B:AS,18,FALSE)</f>
        <v>0</v>
      </c>
      <c r="P149" s="256">
        <f>VLOOKUP(B149,'26MY_ACCORD_DATA'!B:AS,19,FALSE)</f>
        <v>0</v>
      </c>
      <c r="Q149" s="257" t="str">
        <f>IF(VLOOKUP(B149,'26MY_ACCORD_DATA'!B:AS,21,FALSE)="","",VLOOKUP(B149,'26MY_ACCORD_DATA'!B:AS,21,FALSE))</f>
        <v>Quantité de 5</v>
      </c>
    </row>
    <row r="150" spans="2:17" s="246" customFormat="1" ht="15" customHeight="1" x14ac:dyDescent="0.25">
      <c r="B150" s="247" t="s">
        <v>378</v>
      </c>
      <c r="C150" s="314" t="str">
        <f>VLOOKUP(B150,'26MY_ACCORD_DATA'!B:AS,4,FALSE)</f>
        <v>Bâtons abrasifs fins</v>
      </c>
      <c r="D150" s="252" t="str">
        <f t="shared" si="15"/>
        <v>TUCH-STICKS</v>
      </c>
      <c r="E150" s="253">
        <f>VLOOKUP(B150,'26MY_ACCORD_DATA'!B:AS,9,FALSE)</f>
        <v>2.4500000000000002</v>
      </c>
      <c r="F150" s="253">
        <f>VLOOKUP(B150,'26MY_ACCORD_DATA'!B:AS,10,FALSE)</f>
        <v>4</v>
      </c>
      <c r="G150" s="254">
        <f>VLOOKUP(B150,'26MY_ACCORD_DATA'!B:AS,7,FALSE)</f>
        <v>0</v>
      </c>
      <c r="H150" s="255">
        <f>VLOOKUP(B150,'26MY_ACCORD_DATA'!B:AS,11,FALSE)</f>
        <v>4</v>
      </c>
      <c r="I150" s="256">
        <f>VLOOKUP(B150,'26MY_ACCORD_DATA'!B:AS,12,FALSE)</f>
        <v>0</v>
      </c>
      <c r="J150" s="256">
        <f>VLOOKUP(B150,'26MY_ACCORD_DATA'!B:AS,13,FALSE)</f>
        <v>0</v>
      </c>
      <c r="K150" s="256">
        <f>VLOOKUP(B150,'26MY_ACCORD_DATA'!B:AS,14,FALSE)</f>
        <v>0</v>
      </c>
      <c r="L150" s="256">
        <f>VLOOKUP(B150,'26MY_ACCORD_DATA'!B:AS,15,FALSE)</f>
        <v>0</v>
      </c>
      <c r="M150" s="256">
        <f>VLOOKUP(B150,'26MY_ACCORD_DATA'!B:AS,16,FALSE)</f>
        <v>0</v>
      </c>
      <c r="N150" s="256">
        <f>VLOOKUP(B150,'26MY_ACCORD_DATA'!B:AS,17,FALSE)</f>
        <v>0</v>
      </c>
      <c r="O150" s="256">
        <f>VLOOKUP(B150,'26MY_ACCORD_DATA'!B:AS,18,FALSE)</f>
        <v>0</v>
      </c>
      <c r="P150" s="256">
        <f>VLOOKUP(B150,'26MY_ACCORD_DATA'!B:AS,19,FALSE)</f>
        <v>0</v>
      </c>
      <c r="Q150" s="257" t="str">
        <f>IF(VLOOKUP(B150,'26MY_ACCORD_DATA'!B:AS,21,FALSE)="","",VLOOKUP(B150,'26MY_ACCORD_DATA'!B:AS,21,FALSE))</f>
        <v>Quantité de 5</v>
      </c>
    </row>
    <row r="151" spans="2:17" s="246" customFormat="1" ht="15" customHeight="1" x14ac:dyDescent="0.25">
      <c r="B151" s="247" t="s">
        <v>381</v>
      </c>
      <c r="C151" s="314" t="str">
        <f>VLOOKUP(B151,'26MY_ACCORD_DATA'!B:AS,4,FALSE)</f>
        <v>Pointes de remplacement pour stylos de peinture</v>
      </c>
      <c r="D151" s="252" t="str">
        <f t="shared" si="15"/>
        <v>TUCH-TIPS</v>
      </c>
      <c r="E151" s="253">
        <f>VLOOKUP(B151,'26MY_ACCORD_DATA'!B:AS,9,FALSE)</f>
        <v>6.25</v>
      </c>
      <c r="F151" s="253">
        <f>VLOOKUP(B151,'26MY_ACCORD_DATA'!B:AS,10,FALSE)</f>
        <v>13.75</v>
      </c>
      <c r="G151" s="254">
        <f>VLOOKUP(B151,'26MY_ACCORD_DATA'!B:AS,7,FALSE)</f>
        <v>0</v>
      </c>
      <c r="H151" s="255">
        <f>VLOOKUP(B151,'26MY_ACCORD_DATA'!B:AS,11,FALSE)</f>
        <v>13.75</v>
      </c>
      <c r="I151" s="256">
        <f>VLOOKUP(B151,'26MY_ACCORD_DATA'!B:AS,12,FALSE)</f>
        <v>0</v>
      </c>
      <c r="J151" s="256">
        <f>VLOOKUP(B151,'26MY_ACCORD_DATA'!B:AS,13,FALSE)</f>
        <v>0</v>
      </c>
      <c r="K151" s="256">
        <f>VLOOKUP(B151,'26MY_ACCORD_DATA'!B:AS,14,FALSE)</f>
        <v>0</v>
      </c>
      <c r="L151" s="256">
        <f>VLOOKUP(B151,'26MY_ACCORD_DATA'!B:AS,15,FALSE)</f>
        <v>0</v>
      </c>
      <c r="M151" s="256">
        <f>VLOOKUP(B151,'26MY_ACCORD_DATA'!B:AS,16,FALSE)</f>
        <v>0</v>
      </c>
      <c r="N151" s="256">
        <f>VLOOKUP(B151,'26MY_ACCORD_DATA'!B:AS,17,FALSE)</f>
        <v>0</v>
      </c>
      <c r="O151" s="256">
        <f>VLOOKUP(B151,'26MY_ACCORD_DATA'!B:AS,18,FALSE)</f>
        <v>0</v>
      </c>
      <c r="P151" s="256">
        <f>VLOOKUP(B151,'26MY_ACCORD_DATA'!B:AS,19,FALSE)</f>
        <v>0</v>
      </c>
      <c r="Q151" s="257" t="str">
        <f>IF(VLOOKUP(B151,'26MY_ACCORD_DATA'!B:AS,21,FALSE)="","",VLOOKUP(B151,'26MY_ACCORD_DATA'!B:AS,21,FALSE))</f>
        <v>Quantité de 25</v>
      </c>
    </row>
    <row r="152" spans="2:17" s="246" customFormat="1" ht="15" customHeight="1" x14ac:dyDescent="0.25">
      <c r="B152" s="294"/>
      <c r="C152" s="258"/>
      <c r="D152" s="290"/>
      <c r="E152" s="291"/>
      <c r="F152" s="291"/>
      <c r="G152" s="292"/>
      <c r="H152" s="293"/>
      <c r="I152" s="292"/>
      <c r="J152" s="292"/>
      <c r="K152" s="292"/>
      <c r="L152" s="292"/>
      <c r="M152" s="292"/>
      <c r="N152" s="292"/>
      <c r="O152" s="292"/>
      <c r="P152" s="292"/>
      <c r="Q152" s="292"/>
    </row>
    <row r="153" spans="2:17" s="246" customFormat="1" ht="15" customHeight="1" x14ac:dyDescent="0.25">
      <c r="B153" s="294"/>
      <c r="C153" s="295" t="s">
        <v>474</v>
      </c>
      <c r="D153" s="296" t="s">
        <v>433</v>
      </c>
      <c r="E153" s="169"/>
      <c r="F153" s="169"/>
      <c r="G153" s="169"/>
      <c r="H153" s="169"/>
      <c r="I153" s="169"/>
      <c r="J153" s="169"/>
      <c r="K153" s="169"/>
      <c r="L153" s="169"/>
      <c r="M153" s="169"/>
      <c r="N153" s="169"/>
      <c r="O153" s="169"/>
      <c r="P153" s="169"/>
      <c r="Q153" s="169"/>
    </row>
    <row r="154" spans="2:17" ht="14.25" customHeight="1" x14ac:dyDescent="0.25">
      <c r="C154" s="298">
        <f>'26MY_ACCORD_DATA'!$C$4</f>
        <v>46113</v>
      </c>
      <c r="D154" s="296" t="s">
        <v>475</v>
      </c>
      <c r="E154" s="3"/>
      <c r="F154" s="3"/>
      <c r="G154" s="3"/>
      <c r="H154" s="3"/>
      <c r="I154" s="3"/>
      <c r="J154" s="3"/>
      <c r="K154" s="3"/>
      <c r="L154" s="3"/>
      <c r="M154" s="3"/>
      <c r="N154" s="3"/>
      <c r="O154" s="3"/>
      <c r="P154" s="3"/>
      <c r="Q154" s="3"/>
    </row>
    <row r="155" spans="2:17" ht="14.25" customHeight="1" x14ac:dyDescent="0.25"/>
    <row r="156" spans="2:17" ht="14.25" customHeight="1" x14ac:dyDescent="0.25"/>
    <row r="157" spans="2:17" ht="14.25" customHeight="1" x14ac:dyDescent="0.25"/>
    <row r="158" spans="2:17" ht="14.25" customHeight="1" x14ac:dyDescent="0.25"/>
    <row r="159" spans="2:17" ht="14.25" customHeight="1" x14ac:dyDescent="0.25"/>
    <row r="160" spans="2:17"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sheetData>
  <sheetProtection algorithmName="SHA-512" hashValue="BIhGZg3yLk14aodzHWjssc3ud8FdWpuXX2fgZs7nSPRL4DGfsTgH1i3YejXaMF5+tHwru9K79SaAyio1WvCzLQ==" saltValue="/rrAHkeP7YXbVnxW692lnQ==" spinCount="100000" sheet="1" objects="1" scenarios="1"/>
  <mergeCells count="163">
    <mergeCell ref="E140:E147"/>
    <mergeCell ref="F140:F147"/>
    <mergeCell ref="G140:G147"/>
    <mergeCell ref="H140:H147"/>
    <mergeCell ref="Q140:Q147"/>
    <mergeCell ref="Q126:Q127"/>
    <mergeCell ref="C138:C139"/>
    <mergeCell ref="D138:D139"/>
    <mergeCell ref="E138:E139"/>
    <mergeCell ref="F138:F139"/>
    <mergeCell ref="G138:G139"/>
    <mergeCell ref="H138:H139"/>
    <mergeCell ref="I138:P138"/>
    <mergeCell ref="Q138:Q139"/>
    <mergeCell ref="H115:H116"/>
    <mergeCell ref="I115:P115"/>
    <mergeCell ref="Q115:Q116"/>
    <mergeCell ref="C126:C127"/>
    <mergeCell ref="D126:D127"/>
    <mergeCell ref="E126:E127"/>
    <mergeCell ref="F126:F127"/>
    <mergeCell ref="G126:G127"/>
    <mergeCell ref="H126:H127"/>
    <mergeCell ref="I126:P126"/>
    <mergeCell ref="I68:P68"/>
    <mergeCell ref="Q68:Q69"/>
    <mergeCell ref="Q87:Q94"/>
    <mergeCell ref="Q96:Q103"/>
    <mergeCell ref="Q105:Q112"/>
    <mergeCell ref="C115:C116"/>
    <mergeCell ref="D115:D116"/>
    <mergeCell ref="E115:E116"/>
    <mergeCell ref="F115:F116"/>
    <mergeCell ref="G115:G116"/>
    <mergeCell ref="C68:C69"/>
    <mergeCell ref="D68:D69"/>
    <mergeCell ref="E68:E69"/>
    <mergeCell ref="F68:F69"/>
    <mergeCell ref="G68:G69"/>
    <mergeCell ref="H68:H69"/>
    <mergeCell ref="Q53:Q55"/>
    <mergeCell ref="C58:C59"/>
    <mergeCell ref="D58:D59"/>
    <mergeCell ref="E58:E59"/>
    <mergeCell ref="F58:F59"/>
    <mergeCell ref="G58:G59"/>
    <mergeCell ref="H58:H59"/>
    <mergeCell ref="I58:P58"/>
    <mergeCell ref="Q58:Q59"/>
    <mergeCell ref="K53:K55"/>
    <mergeCell ref="L53:L55"/>
    <mergeCell ref="M53:M55"/>
    <mergeCell ref="N53:N55"/>
    <mergeCell ref="O53:O55"/>
    <mergeCell ref="P53:P55"/>
    <mergeCell ref="N49:N51"/>
    <mergeCell ref="O49:O51"/>
    <mergeCell ref="P49:P51"/>
    <mergeCell ref="Q49:Q51"/>
    <mergeCell ref="E53:E55"/>
    <mergeCell ref="F53:F55"/>
    <mergeCell ref="G53:G55"/>
    <mergeCell ref="H53:H55"/>
    <mergeCell ref="I53:I55"/>
    <mergeCell ref="J53:J55"/>
    <mergeCell ref="Q42:Q47"/>
    <mergeCell ref="E49:E51"/>
    <mergeCell ref="F49:F51"/>
    <mergeCell ref="G49:G51"/>
    <mergeCell ref="H49:H51"/>
    <mergeCell ref="I49:I51"/>
    <mergeCell ref="J49:J51"/>
    <mergeCell ref="K49:K51"/>
    <mergeCell ref="L49:L51"/>
    <mergeCell ref="M49:M51"/>
    <mergeCell ref="K42:K47"/>
    <mergeCell ref="L42:L47"/>
    <mergeCell ref="M42:M47"/>
    <mergeCell ref="N42:N47"/>
    <mergeCell ref="O42:O47"/>
    <mergeCell ref="P42:P47"/>
    <mergeCell ref="N37:N40"/>
    <mergeCell ref="O37:O40"/>
    <mergeCell ref="P37:P40"/>
    <mergeCell ref="Q37:Q40"/>
    <mergeCell ref="E42:E47"/>
    <mergeCell ref="F42:F47"/>
    <mergeCell ref="G42:G47"/>
    <mergeCell ref="H42:H47"/>
    <mergeCell ref="I42:I47"/>
    <mergeCell ref="J42:J47"/>
    <mergeCell ref="Q30:Q35"/>
    <mergeCell ref="E37:E40"/>
    <mergeCell ref="F37:F40"/>
    <mergeCell ref="G37:G40"/>
    <mergeCell ref="H37:H40"/>
    <mergeCell ref="I37:I40"/>
    <mergeCell ref="J37:J40"/>
    <mergeCell ref="K37:K40"/>
    <mergeCell ref="L37:L40"/>
    <mergeCell ref="M37:M40"/>
    <mergeCell ref="K30:K35"/>
    <mergeCell ref="L30:L35"/>
    <mergeCell ref="M30:M35"/>
    <mergeCell ref="N30:N35"/>
    <mergeCell ref="O30:O35"/>
    <mergeCell ref="P30:P35"/>
    <mergeCell ref="N24:N28"/>
    <mergeCell ref="O24:O26"/>
    <mergeCell ref="P24:P26"/>
    <mergeCell ref="Q24:Q28"/>
    <mergeCell ref="E30:E35"/>
    <mergeCell ref="F30:F35"/>
    <mergeCell ref="G30:G35"/>
    <mergeCell ref="H30:H35"/>
    <mergeCell ref="I30:I35"/>
    <mergeCell ref="J30:J35"/>
    <mergeCell ref="Q18:Q22"/>
    <mergeCell ref="E24:E26"/>
    <mergeCell ref="F24:F28"/>
    <mergeCell ref="G24:G28"/>
    <mergeCell ref="H24:H28"/>
    <mergeCell ref="I24:I26"/>
    <mergeCell ref="J24:J26"/>
    <mergeCell ref="K24:K28"/>
    <mergeCell ref="L24:L26"/>
    <mergeCell ref="M24:M28"/>
    <mergeCell ref="J18:J22"/>
    <mergeCell ref="K18:K22"/>
    <mergeCell ref="L18:L22"/>
    <mergeCell ref="M18:M22"/>
    <mergeCell ref="N18:N22"/>
    <mergeCell ref="P18:P22"/>
    <mergeCell ref="M14:M16"/>
    <mergeCell ref="N14:N16"/>
    <mergeCell ref="O14:O16"/>
    <mergeCell ref="P14:P16"/>
    <mergeCell ref="Q14:Q16"/>
    <mergeCell ref="E18:E22"/>
    <mergeCell ref="F18:F22"/>
    <mergeCell ref="G18:G22"/>
    <mergeCell ref="H18:H22"/>
    <mergeCell ref="I18:I22"/>
    <mergeCell ref="I12:P12"/>
    <mergeCell ref="Q12:Q13"/>
    <mergeCell ref="E14:E16"/>
    <mergeCell ref="F14:F16"/>
    <mergeCell ref="G14:G16"/>
    <mergeCell ref="H14:H16"/>
    <mergeCell ref="I14:I16"/>
    <mergeCell ref="J14:J16"/>
    <mergeCell ref="K14:K16"/>
    <mergeCell ref="L14:L16"/>
    <mergeCell ref="C5:N5"/>
    <mergeCell ref="C6:N6"/>
    <mergeCell ref="C7:N7"/>
    <mergeCell ref="C8:N8"/>
    <mergeCell ref="C12:C13"/>
    <mergeCell ref="D12:D13"/>
    <mergeCell ref="E12:E13"/>
    <mergeCell ref="F12:F13"/>
    <mergeCell ref="G12:G13"/>
    <mergeCell ref="H12:H13"/>
  </mergeCells>
  <conditionalFormatting sqref="E1:F13 E152:F1048576 E136:F139 E124:F127 E113:F116 E66:F69 E56:F59 E24:F24">
    <cfRule type="containsText" dxfId="3" priority="4" operator="containsText" text=".99">
      <formula>NOT(ISERROR(SEARCH(".99",E1)))</formula>
    </cfRule>
  </conditionalFormatting>
  <conditionalFormatting sqref="E148:F148">
    <cfRule type="containsText" dxfId="2" priority="3" operator="containsText" text=".99">
      <formula>NOT(ISERROR(SEARCH(".99",E148)))</formula>
    </cfRule>
  </conditionalFormatting>
  <conditionalFormatting sqref="E86:F86 E95:F95 E104:F104">
    <cfRule type="containsText" dxfId="1" priority="2" operator="containsText" text=".99">
      <formula>NOT(ISERROR(SEARCH(".99",E86)))</formula>
    </cfRule>
  </conditionalFormatting>
  <conditionalFormatting sqref="E14:F14 E17:F17 E23:F23 E29:F29 E52:F53 E36:F36 E41:F41 E48:F49">
    <cfRule type="containsText" dxfId="0" priority="1" operator="containsText" text=".99">
      <formula>NOT(ISERROR(SEARCH(".99",E14)))</formula>
    </cfRule>
  </conditionalFormatting>
  <printOptions horizontalCentered="1"/>
  <pageMargins left="0.23622047244094499" right="0.23622047244094499" top="0.39370078740157499" bottom="0.39370078740157499" header="0.31496062992126" footer="0.31496062992126"/>
  <pageSetup scale="49" fitToHeight="0" orientation="portrait" horizontalDpi="1200" verticalDpi="1200" r:id="rId1"/>
  <headerFooter>
    <oddFooter>&amp;CPage &amp;P of &amp;N</oddFooter>
  </headerFooter>
  <rowBreaks count="1" manualBreakCount="1">
    <brk id="85" min="2"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6786-5DE4-4C97-AB8A-9A2F1C17B487}">
  <sheetPr codeName="Sheet24">
    <tabColor rgb="FFC8102E"/>
    <pageSetUpPr fitToPage="1"/>
  </sheetPr>
  <dimension ref="A2:V33"/>
  <sheetViews>
    <sheetView showGridLines="0" view="pageBreakPreview" topLeftCell="A4" zoomScale="80" zoomScaleNormal="100" zoomScaleSheetLayoutView="80" workbookViewId="0">
      <selection activeCell="W73" sqref="W73"/>
    </sheetView>
  </sheetViews>
  <sheetFormatPr defaultColWidth="8.85546875" defaultRowHeight="12.75" x14ac:dyDescent="0.25"/>
  <cols>
    <col min="1" max="1" width="8.85546875" style="74"/>
    <col min="2" max="2" width="9.140625" style="375" customWidth="1"/>
    <col min="3" max="3" width="12.5703125" style="74" customWidth="1"/>
    <col min="4" max="5" width="8.5703125" style="74" customWidth="1"/>
    <col min="6" max="6" width="9.85546875" style="74" customWidth="1"/>
    <col min="7" max="7" width="6.28515625" style="74" customWidth="1"/>
    <col min="8" max="8" width="12.5703125" style="74" customWidth="1"/>
    <col min="9" max="10" width="8.5703125" style="74" customWidth="1"/>
    <col min="11" max="11" width="10.5703125" style="74" customWidth="1"/>
    <col min="12" max="12" width="7.28515625" style="74" customWidth="1"/>
    <col min="13" max="13" width="12.5703125" style="74" customWidth="1"/>
    <col min="14" max="15" width="8.5703125" style="74" customWidth="1"/>
    <col min="16" max="16" width="10.5703125" style="74" customWidth="1"/>
    <col min="17" max="17" width="9.42578125" style="74" customWidth="1"/>
    <col min="18" max="16384" width="8.85546875" style="74"/>
  </cols>
  <sheetData>
    <row r="2" spans="2:22" ht="18" customHeight="1" x14ac:dyDescent="0.25">
      <c r="B2" s="316"/>
      <c r="C2" s="3"/>
      <c r="D2" s="3"/>
      <c r="E2" s="3"/>
      <c r="F2" s="3"/>
      <c r="G2" s="3"/>
      <c r="H2" s="3"/>
      <c r="I2" s="3"/>
      <c r="J2" s="3"/>
      <c r="K2" s="3"/>
      <c r="L2" s="3"/>
      <c r="M2" s="3"/>
      <c r="N2" s="3"/>
      <c r="O2" s="3"/>
      <c r="R2" s="317"/>
    </row>
    <row r="3" spans="2:22" ht="24.95" customHeight="1" x14ac:dyDescent="0.25">
      <c r="B3" s="318" t="s">
        <v>476</v>
      </c>
      <c r="C3" s="318"/>
      <c r="D3" s="318"/>
      <c r="E3" s="318"/>
      <c r="F3" s="318"/>
      <c r="G3" s="318"/>
      <c r="H3" s="318"/>
      <c r="I3" s="318"/>
      <c r="J3" s="318"/>
      <c r="K3" s="318"/>
      <c r="L3" s="318"/>
      <c r="M3" s="318"/>
      <c r="N3" s="318"/>
      <c r="O3" s="318"/>
      <c r="P3" s="318"/>
      <c r="Q3" s="318"/>
      <c r="R3" s="317"/>
    </row>
    <row r="4" spans="2:22" ht="157.9" customHeight="1" x14ac:dyDescent="0.25">
      <c r="B4" s="319">
        <v>200</v>
      </c>
      <c r="C4" s="3"/>
      <c r="D4" s="3"/>
      <c r="E4" s="3"/>
      <c r="F4" s="3"/>
      <c r="G4" s="3"/>
      <c r="H4" s="3"/>
      <c r="I4" s="3"/>
      <c r="J4" s="3"/>
      <c r="K4" s="3"/>
      <c r="L4" s="3"/>
      <c r="M4" s="3"/>
      <c r="N4" s="3"/>
      <c r="O4" s="3"/>
      <c r="P4" s="3"/>
      <c r="Q4" s="3"/>
      <c r="R4" s="317"/>
    </row>
    <row r="5" spans="2:22" ht="15.6" customHeight="1" x14ac:dyDescent="0.25">
      <c r="B5" s="319"/>
      <c r="C5" s="3"/>
      <c r="D5" s="3"/>
      <c r="E5" s="3"/>
      <c r="F5" s="3"/>
      <c r="G5" s="3"/>
      <c r="H5" s="3"/>
      <c r="I5" s="3"/>
      <c r="J5" s="3"/>
      <c r="K5" s="3"/>
      <c r="L5" s="3"/>
      <c r="M5" s="3"/>
      <c r="N5" s="3"/>
      <c r="O5" s="3"/>
      <c r="P5" s="3"/>
      <c r="Q5" s="3"/>
      <c r="R5" s="317"/>
    </row>
    <row r="6" spans="2:22" ht="30" customHeight="1" x14ac:dyDescent="0.25">
      <c r="B6" s="320" t="s">
        <v>477</v>
      </c>
      <c r="C6" s="320"/>
      <c r="D6" s="320"/>
      <c r="E6" s="320"/>
      <c r="F6" s="320"/>
      <c r="G6" s="320"/>
      <c r="H6" s="320"/>
      <c r="I6" s="320"/>
      <c r="J6" s="320"/>
      <c r="K6" s="320"/>
      <c r="L6" s="320"/>
      <c r="M6" s="320"/>
      <c r="N6" s="320"/>
      <c r="O6" s="320"/>
      <c r="P6" s="320"/>
      <c r="Q6" s="320"/>
      <c r="R6" s="317"/>
    </row>
    <row r="7" spans="2:22" ht="12.75" customHeight="1" x14ac:dyDescent="0.25">
      <c r="B7" s="321">
        <v>20</v>
      </c>
      <c r="C7" s="3"/>
      <c r="D7" s="3"/>
      <c r="E7" s="3"/>
      <c r="F7" s="3"/>
      <c r="G7" s="3"/>
      <c r="H7" s="3"/>
      <c r="I7" s="3"/>
      <c r="J7" s="3"/>
      <c r="K7" s="3"/>
      <c r="L7" s="3"/>
      <c r="M7" s="3"/>
      <c r="N7" s="3"/>
      <c r="O7" s="3"/>
      <c r="P7" s="3"/>
      <c r="Q7" s="3"/>
      <c r="R7" s="317"/>
    </row>
    <row r="8" spans="2:22" ht="150" customHeight="1" x14ac:dyDescent="0.25">
      <c r="B8" s="319">
        <v>150</v>
      </c>
      <c r="C8" s="322"/>
      <c r="D8" s="322"/>
      <c r="E8" s="322"/>
      <c r="F8" s="322"/>
      <c r="G8" s="3"/>
      <c r="H8" s="322"/>
      <c r="I8" s="322"/>
      <c r="J8" s="322"/>
      <c r="K8" s="322"/>
      <c r="L8" s="3"/>
      <c r="M8" s="322"/>
      <c r="N8" s="322"/>
      <c r="O8" s="322"/>
      <c r="P8" s="322"/>
      <c r="Q8" s="3"/>
      <c r="R8" s="317"/>
      <c r="V8" s="323"/>
    </row>
    <row r="9" spans="2:22" ht="8.25" customHeight="1" x14ac:dyDescent="0.25">
      <c r="B9" s="319"/>
      <c r="C9" s="127"/>
      <c r="D9" s="127"/>
      <c r="E9" s="127"/>
      <c r="F9" s="127"/>
      <c r="G9" s="3"/>
      <c r="H9" s="127"/>
      <c r="I9" s="127"/>
      <c r="J9" s="127"/>
      <c r="K9" s="127"/>
      <c r="L9" s="3"/>
      <c r="M9" s="127"/>
      <c r="N9" s="127"/>
      <c r="O9" s="127"/>
      <c r="P9" s="127"/>
      <c r="Q9" s="3"/>
      <c r="R9" s="317"/>
      <c r="V9" s="323"/>
    </row>
    <row r="10" spans="2:22" ht="20.25" customHeight="1" x14ac:dyDescent="0.25">
      <c r="B10" s="319">
        <v>20</v>
      </c>
      <c r="C10" s="324" t="str">
        <f>'26MY_ACCORD_APP_EN'!$C$117</f>
        <v>All Season Floor Mats</v>
      </c>
      <c r="D10" s="325"/>
      <c r="E10" s="325"/>
      <c r="F10" s="326"/>
      <c r="G10" s="327"/>
      <c r="H10" s="324" t="str">
        <f>'26MY_ACCORD_APP_EN'!$C$118</f>
        <v>Trunk Tray</v>
      </c>
      <c r="I10" s="325"/>
      <c r="J10" s="325"/>
      <c r="K10" s="326"/>
      <c r="L10" s="327"/>
      <c r="M10" s="328" t="str">
        <f>'26MY_ACCORD_APP_EN'!$C$130</f>
        <v>Auto Day/Night Mirror with Home Link</v>
      </c>
      <c r="N10" s="325"/>
      <c r="O10" s="325"/>
      <c r="P10" s="326"/>
      <c r="Q10" s="3"/>
      <c r="R10" s="317"/>
    </row>
    <row r="11" spans="2:22" ht="15" customHeight="1" x14ac:dyDescent="0.25">
      <c r="B11" s="321">
        <v>20</v>
      </c>
      <c r="C11" s="329">
        <f>'26MY_ACCORD_APP_EN'!$H$117</f>
        <v>307.2</v>
      </c>
      <c r="D11" s="330">
        <f>-PMT($D$29/52,5*52,C11)</f>
        <v>1.4008009200747671</v>
      </c>
      <c r="E11" s="331" t="s">
        <v>478</v>
      </c>
      <c r="F11" s="332" t="str">
        <f>$C$29</f>
        <v>(6.99%)</v>
      </c>
      <c r="G11" s="3"/>
      <c r="H11" s="329">
        <f>'26MY_ACCORD_APP_EN'!$H$118</f>
        <v>230.2</v>
      </c>
      <c r="I11" s="330">
        <f>-PMT($D$29/52,5*52,H11)</f>
        <v>1.0496887102904018</v>
      </c>
      <c r="J11" s="331" t="s">
        <v>478</v>
      </c>
      <c r="K11" s="332" t="str">
        <f>$C$29</f>
        <v>(6.99%)</v>
      </c>
      <c r="L11" s="3"/>
      <c r="M11" s="329">
        <f>'26MY_ACCORD_APP_EN'!$H$130+'26MY_ACCORD_APP_EN'!$H$131</f>
        <v>701.59999999999991</v>
      </c>
      <c r="N11" s="330">
        <f>-PMT($D$29/52,5*52,M11)</f>
        <v>3.1992250179832569</v>
      </c>
      <c r="O11" s="331" t="s">
        <v>478</v>
      </c>
      <c r="P11" s="332" t="str">
        <f>$C$29</f>
        <v>(6.99%)</v>
      </c>
      <c r="Q11" s="3"/>
      <c r="R11" s="317"/>
    </row>
    <row r="12" spans="2:22" ht="15" customHeight="1" x14ac:dyDescent="0.25">
      <c r="B12" s="321"/>
      <c r="C12" s="329"/>
      <c r="D12" s="330"/>
      <c r="E12" s="331"/>
      <c r="F12" s="332"/>
      <c r="G12" s="3"/>
      <c r="H12" s="3"/>
      <c r="I12" s="3"/>
      <c r="J12" s="3"/>
      <c r="K12" s="3"/>
      <c r="L12" s="3"/>
      <c r="M12" s="3"/>
      <c r="N12" s="3"/>
      <c r="O12" s="3"/>
      <c r="P12" s="3"/>
      <c r="Q12" s="3"/>
      <c r="R12" s="317"/>
    </row>
    <row r="13" spans="2:22" ht="150" customHeight="1" x14ac:dyDescent="0.25">
      <c r="B13" s="319">
        <v>150</v>
      </c>
      <c r="C13" s="322"/>
      <c r="D13" s="322"/>
      <c r="E13" s="322"/>
      <c r="F13" s="322"/>
      <c r="G13" s="3"/>
      <c r="H13" s="322"/>
      <c r="I13" s="322"/>
      <c r="J13" s="322"/>
      <c r="K13" s="322"/>
      <c r="L13" s="3"/>
      <c r="M13" s="322"/>
      <c r="N13" s="322"/>
      <c r="O13" s="322"/>
      <c r="P13" s="322"/>
      <c r="Q13" s="3"/>
      <c r="R13" s="317"/>
    </row>
    <row r="14" spans="2:22" ht="9" customHeight="1" x14ac:dyDescent="0.25">
      <c r="B14" s="319"/>
      <c r="C14" s="127"/>
      <c r="D14" s="127"/>
      <c r="E14" s="127"/>
      <c r="F14" s="127"/>
      <c r="G14" s="3"/>
      <c r="H14" s="127"/>
      <c r="I14" s="127"/>
      <c r="J14" s="127"/>
      <c r="K14" s="127"/>
      <c r="L14" s="3"/>
      <c r="M14" s="127"/>
      <c r="N14" s="127"/>
      <c r="O14" s="127"/>
      <c r="P14" s="127"/>
      <c r="Q14" s="3"/>
      <c r="R14" s="317"/>
    </row>
    <row r="15" spans="2:22" ht="21.95" customHeight="1" x14ac:dyDescent="0.25">
      <c r="B15" s="319">
        <v>20</v>
      </c>
      <c r="C15" s="333" t="str">
        <f>'26MY_ACCORD_APP_EN'!$C$82</f>
        <v>Door Visors</v>
      </c>
      <c r="D15" s="334"/>
      <c r="E15" s="334"/>
      <c r="F15" s="335"/>
      <c r="G15" s="336"/>
      <c r="H15" s="324" t="str">
        <f>'26MY_ACCORD_APP_EN'!$C$61</f>
        <v>19" HPD Alloy Wheels, Black</v>
      </c>
      <c r="I15" s="325"/>
      <c r="J15" s="325"/>
      <c r="K15" s="326"/>
      <c r="L15" s="336"/>
      <c r="M15" s="324" t="str">
        <f>'26MY_ACCORD_APP_EN'!$C$75</f>
        <v>Black Emblem Rear "H" mark</v>
      </c>
      <c r="N15" s="325" t="s">
        <v>479</v>
      </c>
      <c r="O15" s="325" t="s">
        <v>479</v>
      </c>
      <c r="P15" s="326" t="s">
        <v>479</v>
      </c>
      <c r="Q15" s="3"/>
      <c r="R15" s="317"/>
    </row>
    <row r="16" spans="2:22" s="341" customFormat="1" ht="15.75" x14ac:dyDescent="0.25">
      <c r="B16" s="337">
        <v>50</v>
      </c>
      <c r="C16" s="329">
        <f>'26MY_ACCORD_APP_EN'!$H$82</f>
        <v>409</v>
      </c>
      <c r="D16" s="330">
        <f>-PMT($D$29/52,5*52,C16)</f>
        <v>1.8649986208026688</v>
      </c>
      <c r="E16" s="331" t="s">
        <v>478</v>
      </c>
      <c r="F16" s="332" t="str">
        <f>$C$29</f>
        <v>(6.99%)</v>
      </c>
      <c r="G16" s="338"/>
      <c r="H16" s="329">
        <f>'26MY_ACCORD_APP_EN'!$H$61</f>
        <v>3999.2</v>
      </c>
      <c r="I16" s="330">
        <f>-PMT($D$29/52,5*52,H16)</f>
        <v>18.235947394410836</v>
      </c>
      <c r="J16" s="331" t="s">
        <v>478</v>
      </c>
      <c r="K16" s="332" t="str">
        <f>$C$29</f>
        <v>(6.99%)</v>
      </c>
      <c r="L16" s="338"/>
      <c r="M16" s="329">
        <f>'26MY_ACCORD_APP_EN'!$H$75</f>
        <v>92.4</v>
      </c>
      <c r="N16" s="330">
        <f>-PMT($D$29/52,5*52,M16)</f>
        <v>0.42133465174123857</v>
      </c>
      <c r="O16" s="331" t="s">
        <v>478</v>
      </c>
      <c r="P16" s="332" t="str">
        <f>$C$29</f>
        <v>(6.99%)</v>
      </c>
      <c r="Q16" s="339"/>
      <c r="R16" s="340"/>
    </row>
    <row r="17" spans="1:20" s="341" customFormat="1" ht="15" customHeight="1" x14ac:dyDescent="0.25">
      <c r="B17" s="337"/>
      <c r="C17" s="329"/>
      <c r="D17" s="330"/>
      <c r="E17" s="331"/>
      <c r="F17" s="342"/>
      <c r="G17" s="338"/>
      <c r="H17" s="329"/>
      <c r="I17" s="330"/>
      <c r="J17" s="331"/>
      <c r="K17" s="342"/>
      <c r="L17" s="338"/>
      <c r="M17" s="329"/>
      <c r="N17" s="330"/>
      <c r="O17" s="331"/>
      <c r="P17" s="342"/>
      <c r="Q17" s="339"/>
      <c r="R17" s="340"/>
    </row>
    <row r="18" spans="1:20" ht="150" customHeight="1" x14ac:dyDescent="0.25">
      <c r="B18" s="319">
        <v>150</v>
      </c>
      <c r="C18" s="322"/>
      <c r="D18" s="322"/>
      <c r="E18" s="322"/>
      <c r="F18" s="322"/>
      <c r="G18" s="3"/>
      <c r="H18" s="322"/>
      <c r="I18" s="322"/>
      <c r="J18" s="322"/>
      <c r="K18" s="322"/>
      <c r="L18" s="3"/>
      <c r="M18" s="322"/>
      <c r="N18" s="322"/>
      <c r="O18" s="322"/>
      <c r="P18" s="322"/>
      <c r="Q18" s="3"/>
    </row>
    <row r="19" spans="1:20" ht="9.75" customHeight="1" x14ac:dyDescent="0.25">
      <c r="B19" s="319"/>
      <c r="C19" s="127"/>
      <c r="D19" s="127"/>
      <c r="E19" s="127"/>
      <c r="F19" s="127"/>
      <c r="G19" s="3"/>
      <c r="H19" s="127"/>
      <c r="I19" s="127"/>
      <c r="J19" s="127"/>
      <c r="K19" s="127"/>
      <c r="L19" s="3"/>
      <c r="M19" s="127"/>
      <c r="N19" s="127"/>
      <c r="O19" s="127"/>
      <c r="P19" s="127"/>
      <c r="Q19" s="3"/>
    </row>
    <row r="20" spans="1:20" ht="21.95" customHeight="1" x14ac:dyDescent="0.25">
      <c r="B20" s="319">
        <v>20</v>
      </c>
      <c r="C20" s="324" t="str">
        <f>'26MY_ACCORD_APP_EN'!$C$95</f>
        <v>Body Side Moulding</v>
      </c>
      <c r="D20" s="325"/>
      <c r="E20" s="325"/>
      <c r="F20" s="326"/>
      <c r="G20" s="336"/>
      <c r="H20" s="343" t="str">
        <f>'26MY_ACCORD_APP_EN'!$C$132</f>
        <v>Engine Block Heater</v>
      </c>
      <c r="I20" s="325"/>
      <c r="J20" s="325"/>
      <c r="K20" s="326"/>
      <c r="L20" s="336"/>
      <c r="M20" s="344" t="str">
        <f>'26MY_ACCORD_APP_EN'!$C$42</f>
        <v>Aero Kit - Touring Trim</v>
      </c>
      <c r="N20" s="345"/>
      <c r="O20" s="345"/>
      <c r="P20" s="346"/>
      <c r="Q20" s="3"/>
    </row>
    <row r="21" spans="1:20" ht="15.75" x14ac:dyDescent="0.25">
      <c r="B21" s="319">
        <v>50</v>
      </c>
      <c r="C21" s="329">
        <f>'26MY_ACCORD_APP_EN'!$H$96</f>
        <v>447.8</v>
      </c>
      <c r="D21" s="330">
        <f>-PMT($D$29/52,5*52,C21)</f>
        <v>2.041922695343362</v>
      </c>
      <c r="E21" s="331" t="s">
        <v>478</v>
      </c>
      <c r="F21" s="347" t="str">
        <f>$C$29</f>
        <v>(6.99%)</v>
      </c>
      <c r="G21" s="338"/>
      <c r="H21" s="329">
        <f>'26MY_ACCORD_APP_EN'!$H$132</f>
        <v>422.4</v>
      </c>
      <c r="I21" s="330">
        <f>-PMT($D$29/52,5*52,H21)</f>
        <v>1.9261012651028047</v>
      </c>
      <c r="J21" s="331" t="s">
        <v>478</v>
      </c>
      <c r="K21" s="347" t="str">
        <f>$C$29</f>
        <v>(6.99%)</v>
      </c>
      <c r="L21" s="338"/>
      <c r="M21" s="329">
        <f>SUM('26MY_ACCORD_APP_EN'!$H$42:$H$47)</f>
        <v>3123.1</v>
      </c>
      <c r="N21" s="330">
        <f>-PMT($D$29/52,5*52,M21)</f>
        <v>14.241020030877296</v>
      </c>
      <c r="O21" s="331" t="s">
        <v>478</v>
      </c>
      <c r="P21" s="347" t="str">
        <f>$C$29</f>
        <v>(6.99%)</v>
      </c>
      <c r="Q21" s="3"/>
    </row>
    <row r="22" spans="1:20" ht="15" customHeight="1" x14ac:dyDescent="0.25">
      <c r="B22" s="319"/>
      <c r="C22" s="329"/>
      <c r="D22" s="330"/>
      <c r="E22" s="331"/>
      <c r="F22" s="347"/>
      <c r="G22" s="338"/>
      <c r="H22" s="329"/>
      <c r="I22" s="330"/>
      <c r="J22" s="331"/>
      <c r="K22" s="347"/>
      <c r="L22" s="338"/>
      <c r="M22" s="329"/>
      <c r="N22" s="330"/>
      <c r="O22" s="331"/>
      <c r="P22" s="347"/>
      <c r="Q22" s="3"/>
    </row>
    <row r="23" spans="1:20" ht="15" customHeight="1" x14ac:dyDescent="0.25">
      <c r="B23" s="348"/>
      <c r="C23" s="349" t="s">
        <v>480</v>
      </c>
      <c r="D23" s="3"/>
      <c r="E23" s="3"/>
      <c r="F23" s="3"/>
      <c r="G23" s="3"/>
      <c r="H23" s="3"/>
      <c r="I23" s="3"/>
      <c r="J23" s="3"/>
      <c r="K23" s="3"/>
      <c r="L23" s="3"/>
      <c r="M23" s="3"/>
      <c r="N23" s="3"/>
      <c r="O23" s="3"/>
      <c r="P23" s="3"/>
      <c r="Q23" s="3"/>
    </row>
    <row r="24" spans="1:20" ht="15" customHeight="1" x14ac:dyDescent="0.25">
      <c r="B24" s="348"/>
      <c r="C24" s="349" t="s">
        <v>481</v>
      </c>
      <c r="D24" s="3"/>
      <c r="E24" s="3"/>
      <c r="F24" s="3"/>
      <c r="G24" s="350"/>
      <c r="H24" s="350"/>
      <c r="I24" s="350"/>
      <c r="J24" s="350"/>
      <c r="K24" s="350"/>
      <c r="L24" s="350"/>
      <c r="M24" s="350"/>
      <c r="N24" s="350"/>
      <c r="O24" s="350"/>
      <c r="P24" s="350"/>
      <c r="Q24" s="3"/>
    </row>
    <row r="25" spans="1:20" ht="15" customHeight="1" x14ac:dyDescent="0.25">
      <c r="B25" s="348">
        <v>20</v>
      </c>
      <c r="C25" s="349" t="s">
        <v>482</v>
      </c>
      <c r="D25" s="3"/>
      <c r="E25" s="3"/>
      <c r="F25" s="3"/>
      <c r="G25" s="350"/>
      <c r="H25" s="350"/>
      <c r="I25" s="350"/>
      <c r="J25" s="350"/>
      <c r="K25" s="350"/>
      <c r="L25" s="350"/>
      <c r="M25" s="350"/>
      <c r="N25" s="350"/>
      <c r="O25" s="350"/>
      <c r="P25" s="350"/>
      <c r="Q25" s="3"/>
    </row>
    <row r="26" spans="1:20" ht="69" customHeight="1" x14ac:dyDescent="0.25">
      <c r="B26" s="319">
        <v>60</v>
      </c>
      <c r="C26" s="351" t="s">
        <v>483</v>
      </c>
      <c r="D26" s="351"/>
      <c r="E26" s="351"/>
      <c r="F26" s="351"/>
      <c r="G26" s="351"/>
      <c r="H26" s="351"/>
      <c r="I26" s="351"/>
      <c r="J26" s="351"/>
      <c r="K26" s="351"/>
      <c r="L26" s="351"/>
      <c r="M26" s="351"/>
      <c r="N26" s="351"/>
      <c r="O26" s="351"/>
      <c r="P26" s="351"/>
      <c r="Q26" s="3"/>
    </row>
    <row r="27" spans="1:20" ht="20.25" customHeight="1" thickBot="1" x14ac:dyDescent="0.3">
      <c r="B27" s="352"/>
      <c r="C27" s="353" t="s">
        <v>484</v>
      </c>
      <c r="D27" s="354"/>
      <c r="E27" s="355"/>
      <c r="F27" s="354"/>
      <c r="G27" s="356"/>
      <c r="H27" s="356"/>
      <c r="I27" s="356"/>
      <c r="J27" s="356"/>
      <c r="K27" s="357"/>
      <c r="L27" s="357"/>
      <c r="M27" s="357"/>
      <c r="N27" s="358"/>
      <c r="O27" s="359"/>
      <c r="P27" s="359"/>
      <c r="Q27" s="360"/>
    </row>
    <row r="28" spans="1:20" ht="20.25" customHeight="1" x14ac:dyDescent="0.25">
      <c r="A28" s="361"/>
      <c r="B28" s="362">
        <v>20</v>
      </c>
      <c r="C28" s="363"/>
      <c r="D28" s="362"/>
      <c r="E28" s="364"/>
      <c r="F28" s="362"/>
      <c r="G28" s="365"/>
      <c r="H28" s="365"/>
      <c r="I28" s="365"/>
      <c r="J28" s="365"/>
      <c r="K28" s="363"/>
      <c r="L28" s="363"/>
      <c r="M28" s="363"/>
      <c r="N28" s="363"/>
      <c r="O28" s="363"/>
      <c r="P28" s="366"/>
      <c r="Q28" s="3"/>
    </row>
    <row r="29" spans="1:20" ht="18" customHeight="1" x14ac:dyDescent="0.25">
      <c r="A29" s="361"/>
      <c r="B29" s="362">
        <v>18</v>
      </c>
      <c r="C29" s="367" t="s">
        <v>485</v>
      </c>
      <c r="D29" s="364">
        <v>6.9900000000000004E-2</v>
      </c>
      <c r="E29" s="364"/>
      <c r="F29" s="362"/>
      <c r="G29" s="365"/>
      <c r="H29" s="365"/>
      <c r="I29" s="365"/>
      <c r="J29" s="365"/>
      <c r="K29" s="363"/>
      <c r="L29" s="363"/>
      <c r="M29" s="363"/>
      <c r="N29" s="363"/>
      <c r="O29" s="363"/>
      <c r="P29" s="366"/>
      <c r="Q29" s="3"/>
    </row>
    <row r="30" spans="1:20" s="3" customFormat="1" ht="15" customHeight="1" x14ac:dyDescent="0.25">
      <c r="A30" s="368"/>
      <c r="B30" s="369">
        <v>7.5</v>
      </c>
      <c r="C30" s="369">
        <v>12</v>
      </c>
      <c r="D30" s="369">
        <v>8</v>
      </c>
      <c r="E30" s="369">
        <v>8</v>
      </c>
      <c r="F30" s="369">
        <v>10</v>
      </c>
      <c r="G30" s="369">
        <v>8.5</v>
      </c>
      <c r="H30" s="369">
        <v>12</v>
      </c>
      <c r="I30" s="369">
        <v>8</v>
      </c>
      <c r="J30" s="369">
        <v>8</v>
      </c>
      <c r="K30" s="369">
        <v>10</v>
      </c>
      <c r="L30" s="369">
        <v>8.5</v>
      </c>
      <c r="M30" s="369">
        <v>12</v>
      </c>
      <c r="N30" s="369">
        <v>8</v>
      </c>
      <c r="O30" s="369">
        <v>8</v>
      </c>
      <c r="P30" s="319">
        <v>10</v>
      </c>
      <c r="Q30" s="319">
        <v>7.5</v>
      </c>
    </row>
    <row r="31" spans="1:20" s="3" customFormat="1" ht="21.95" customHeight="1" x14ac:dyDescent="0.25">
      <c r="A31" s="368"/>
      <c r="B31" s="370" t="s">
        <v>486</v>
      </c>
      <c r="C31" s="371">
        <f>'26MY_ACCORD_DATA'!$C$4</f>
        <v>46113</v>
      </c>
      <c r="D31" s="350" t="str">
        <f>'SELECT PROVINCE'!$A$23</f>
        <v>All published prices, trim specifications, and availability are subject to change without prior notice.</v>
      </c>
      <c r="E31" s="372"/>
      <c r="F31" s="372"/>
      <c r="G31" s="372"/>
      <c r="H31" s="372"/>
      <c r="I31" s="372"/>
      <c r="J31" s="372"/>
      <c r="K31" s="372"/>
      <c r="L31" s="372"/>
      <c r="M31" s="372"/>
      <c r="N31" s="372"/>
      <c r="O31" s="348"/>
      <c r="P31" s="373" t="s">
        <v>439</v>
      </c>
      <c r="Q31" s="374" t="str">
        <f>'26MY_ACCORD_DATA'!L6</f>
        <v>QC</v>
      </c>
    </row>
    <row r="32" spans="1:20" ht="15.75" x14ac:dyDescent="0.25">
      <c r="D32" s="376"/>
      <c r="P32" s="377"/>
      <c r="Q32" s="378"/>
      <c r="T32" s="379"/>
    </row>
    <row r="33" spans="2:2" x14ac:dyDescent="0.25">
      <c r="B33" s="380"/>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7" fitToHeight="0" orientation="portrait" r:id="rId1"/>
  <headerFooter scaleWithDoc="0"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E10A-7C4F-485D-9F33-075597FB18D5}">
  <sheetPr codeName="Sheet27">
    <tabColor theme="3" tint="-0.249977111117893"/>
    <pageSetUpPr fitToPage="1"/>
  </sheetPr>
  <dimension ref="A2:V33"/>
  <sheetViews>
    <sheetView showGridLines="0" view="pageBreakPreview" topLeftCell="A18" zoomScale="85" zoomScaleNormal="100" zoomScaleSheetLayoutView="85" workbookViewId="0">
      <selection activeCell="W73" sqref="W73"/>
    </sheetView>
  </sheetViews>
  <sheetFormatPr defaultColWidth="8.85546875" defaultRowHeight="12.75" x14ac:dyDescent="0.25"/>
  <cols>
    <col min="1" max="1" width="8.85546875" style="74"/>
    <col min="2" max="2" width="9.140625" style="375" customWidth="1"/>
    <col min="3" max="3" width="12.5703125" style="74" customWidth="1"/>
    <col min="4" max="5" width="8.5703125" style="74" customWidth="1"/>
    <col min="6" max="6" width="10.5703125" style="74" customWidth="1"/>
    <col min="7" max="7" width="6.42578125" style="74" customWidth="1"/>
    <col min="8" max="8" width="12.5703125" style="74" customWidth="1"/>
    <col min="9" max="10" width="8.5703125" style="74" customWidth="1"/>
    <col min="11" max="11" width="10.5703125" style="74" customWidth="1"/>
    <col min="12" max="12" width="5.28515625" style="74" customWidth="1"/>
    <col min="13" max="13" width="12.5703125" style="74" customWidth="1"/>
    <col min="14" max="15" width="8.5703125" style="74" customWidth="1"/>
    <col min="16" max="16" width="10.5703125" style="74" customWidth="1"/>
    <col min="17" max="17" width="9.42578125" style="74" customWidth="1"/>
    <col min="18" max="16384" width="8.85546875" style="74"/>
  </cols>
  <sheetData>
    <row r="2" spans="2:22" ht="8.1" customHeight="1" x14ac:dyDescent="0.25">
      <c r="B2" s="316"/>
      <c r="C2" s="3"/>
      <c r="D2" s="3"/>
      <c r="E2" s="3"/>
      <c r="F2" s="3"/>
      <c r="G2" s="3"/>
      <c r="H2" s="3"/>
      <c r="I2" s="3"/>
      <c r="J2" s="3"/>
      <c r="K2" s="3"/>
      <c r="L2" s="3"/>
      <c r="M2" s="3"/>
      <c r="N2" s="3"/>
      <c r="O2" s="3"/>
      <c r="R2" s="317"/>
    </row>
    <row r="3" spans="2:22" ht="24.95" customHeight="1" x14ac:dyDescent="0.25">
      <c r="B3" s="318" t="s">
        <v>487</v>
      </c>
      <c r="C3" s="318"/>
      <c r="D3" s="318"/>
      <c r="E3" s="318"/>
      <c r="F3" s="318"/>
      <c r="G3" s="318"/>
      <c r="H3" s="318"/>
      <c r="I3" s="318"/>
      <c r="J3" s="318"/>
      <c r="K3" s="318"/>
      <c r="L3" s="318"/>
      <c r="M3" s="318"/>
      <c r="N3" s="318"/>
      <c r="O3" s="318"/>
      <c r="P3" s="318"/>
      <c r="Q3" s="318"/>
      <c r="R3" s="317"/>
    </row>
    <row r="4" spans="2:22" ht="134.44999999999999" customHeight="1" x14ac:dyDescent="0.25">
      <c r="B4" s="319">
        <v>200</v>
      </c>
      <c r="C4" s="3"/>
      <c r="D4" s="3"/>
      <c r="E4" s="3"/>
      <c r="F4" s="3"/>
      <c r="G4" s="3"/>
      <c r="H4" s="3"/>
      <c r="I4" s="3"/>
      <c r="J4" s="3"/>
      <c r="K4" s="3"/>
      <c r="L4" s="3"/>
      <c r="M4" s="3"/>
      <c r="N4" s="3"/>
      <c r="O4" s="3"/>
      <c r="P4" s="3"/>
      <c r="Q4" s="3"/>
      <c r="R4" s="317"/>
    </row>
    <row r="5" spans="2:22" ht="25.9" customHeight="1" x14ac:dyDescent="0.25">
      <c r="B5" s="319"/>
      <c r="C5" s="3"/>
      <c r="D5" s="3"/>
      <c r="E5" s="3"/>
      <c r="F5" s="3"/>
      <c r="G5" s="3"/>
      <c r="H5" s="3"/>
      <c r="I5" s="3"/>
      <c r="J5" s="3"/>
      <c r="K5" s="3"/>
      <c r="L5" s="3"/>
      <c r="M5" s="3"/>
      <c r="N5" s="3"/>
      <c r="O5" s="3"/>
      <c r="P5" s="3"/>
      <c r="Q5" s="3"/>
      <c r="R5" s="317"/>
    </row>
    <row r="6" spans="2:22" ht="30" customHeight="1" x14ac:dyDescent="0.25">
      <c r="B6" s="320" t="s">
        <v>488</v>
      </c>
      <c r="C6" s="320"/>
      <c r="D6" s="320"/>
      <c r="E6" s="320"/>
      <c r="F6" s="320"/>
      <c r="G6" s="320"/>
      <c r="H6" s="320"/>
      <c r="I6" s="320"/>
      <c r="J6" s="320"/>
      <c r="K6" s="320"/>
      <c r="L6" s="320"/>
      <c r="M6" s="320"/>
      <c r="N6" s="320"/>
      <c r="O6" s="320"/>
      <c r="P6" s="320"/>
      <c r="Q6" s="320"/>
      <c r="R6" s="317"/>
    </row>
    <row r="7" spans="2:22" ht="12.75" customHeight="1" x14ac:dyDescent="0.25">
      <c r="B7" s="321">
        <v>20</v>
      </c>
      <c r="C7" s="3"/>
      <c r="D7" s="3"/>
      <c r="E7" s="3"/>
      <c r="F7" s="3"/>
      <c r="G7" s="3"/>
      <c r="H7" s="3"/>
      <c r="I7" s="3"/>
      <c r="J7" s="3"/>
      <c r="K7" s="3"/>
      <c r="L7" s="3"/>
      <c r="M7" s="3"/>
      <c r="N7" s="3"/>
      <c r="O7" s="3"/>
      <c r="P7" s="3"/>
      <c r="Q7" s="3"/>
      <c r="R7" s="317"/>
    </row>
    <row r="8" spans="2:22" ht="150" customHeight="1" x14ac:dyDescent="0.25">
      <c r="B8" s="319">
        <v>150</v>
      </c>
      <c r="C8" s="322"/>
      <c r="D8" s="322"/>
      <c r="E8" s="322"/>
      <c r="F8" s="322"/>
      <c r="G8" s="3"/>
      <c r="H8" s="322"/>
      <c r="I8" s="322"/>
      <c r="J8" s="322"/>
      <c r="K8" s="322"/>
      <c r="L8" s="3"/>
      <c r="M8" s="322"/>
      <c r="N8" s="322"/>
      <c r="O8" s="322"/>
      <c r="P8" s="322"/>
      <c r="Q8" s="3"/>
      <c r="R8" s="317"/>
      <c r="V8" s="323"/>
    </row>
    <row r="9" spans="2:22" ht="8.25" customHeight="1" x14ac:dyDescent="0.25">
      <c r="B9" s="319"/>
      <c r="C9" s="127"/>
      <c r="D9" s="127"/>
      <c r="E9" s="127"/>
      <c r="F9" s="127"/>
      <c r="G9" s="3"/>
      <c r="H9" s="127"/>
      <c r="I9" s="127"/>
      <c r="J9" s="127"/>
      <c r="K9" s="127"/>
      <c r="L9" s="3"/>
      <c r="M9" s="127"/>
      <c r="N9" s="127"/>
      <c r="O9" s="127"/>
      <c r="P9" s="127"/>
      <c r="Q9" s="3"/>
      <c r="R9" s="317"/>
      <c r="V9" s="323"/>
    </row>
    <row r="10" spans="2:22" ht="20.25" customHeight="1" x14ac:dyDescent="0.25">
      <c r="B10" s="319">
        <v>20</v>
      </c>
      <c r="C10" s="324" t="str">
        <f>'26MY_ACCORD_APP_FR'!$C$117</f>
        <v xml:space="preserve">Protège-tapis toutes saisons </v>
      </c>
      <c r="D10" s="325"/>
      <c r="E10" s="325"/>
      <c r="F10" s="326"/>
      <c r="G10" s="327"/>
      <c r="H10" s="324" t="str">
        <f>'26MY_ACCORD_APP_FR'!$C$120</f>
        <v>Filet de cargaison</v>
      </c>
      <c r="I10" s="325"/>
      <c r="J10" s="325"/>
      <c r="K10" s="326"/>
      <c r="L10" s="327"/>
      <c r="M10" s="381" t="str">
        <f>'26MY_ACCORD_APP_FR'!$C$130</f>
        <v>Rétroviseur automatique jour/nuit avec HomeLink</v>
      </c>
      <c r="N10" s="382"/>
      <c r="O10" s="382"/>
      <c r="P10" s="383"/>
      <c r="Q10" s="3"/>
      <c r="R10" s="317"/>
    </row>
    <row r="11" spans="2:22" ht="15" customHeight="1" x14ac:dyDescent="0.25">
      <c r="B11" s="321">
        <v>20</v>
      </c>
      <c r="C11" s="384">
        <f>'26MY_ACCORD_APP_FR'!$H$117</f>
        <v>307.2</v>
      </c>
      <c r="D11" s="385">
        <f>-PMT($D$29/52,5*52,C11)</f>
        <v>1.4008009200747671</v>
      </c>
      <c r="E11" s="331" t="s">
        <v>478</v>
      </c>
      <c r="F11" s="332" t="str">
        <f>$C$29</f>
        <v>(6.99%)</v>
      </c>
      <c r="G11" s="3"/>
      <c r="H11" s="384">
        <f>'26MY_ACCORD_APP_FR'!$H$120</f>
        <v>118.80000000000001</v>
      </c>
      <c r="I11" s="385">
        <f>-PMT($D$29/52,5*52,H11)</f>
        <v>0.54171598081016392</v>
      </c>
      <c r="J11" s="331" t="s">
        <v>478</v>
      </c>
      <c r="K11" s="332" t="str">
        <f>$C$29</f>
        <v>(6.99%)</v>
      </c>
      <c r="L11" s="3"/>
      <c r="M11" s="384">
        <f>('26MY_ACCORD_APP_FR'!H130+'26MY_ACCORD_APP_FR'!H131)</f>
        <v>701.59999999999991</v>
      </c>
      <c r="N11" s="385">
        <f>-PMT($D$29/52,5*52,M11)</f>
        <v>3.1992250179832569</v>
      </c>
      <c r="O11" s="331" t="s">
        <v>478</v>
      </c>
      <c r="P11" s="332" t="str">
        <f>$C$29</f>
        <v>(6.99%)</v>
      </c>
      <c r="Q11" s="3"/>
      <c r="R11" s="317"/>
    </row>
    <row r="12" spans="2:22" ht="15" customHeight="1" x14ac:dyDescent="0.25">
      <c r="B12" s="321"/>
      <c r="C12" s="329"/>
      <c r="D12" s="330"/>
      <c r="E12" s="331"/>
      <c r="F12" s="332"/>
      <c r="G12" s="3"/>
      <c r="H12" s="3"/>
      <c r="I12" s="3"/>
      <c r="J12" s="3"/>
      <c r="K12" s="3"/>
      <c r="L12" s="3"/>
      <c r="M12" s="3"/>
      <c r="N12" s="3"/>
      <c r="O12" s="3"/>
      <c r="P12" s="3"/>
      <c r="Q12" s="3"/>
      <c r="R12" s="317"/>
    </row>
    <row r="13" spans="2:22" ht="150" customHeight="1" x14ac:dyDescent="0.25">
      <c r="B13" s="319">
        <v>150</v>
      </c>
      <c r="C13" s="322"/>
      <c r="D13" s="322"/>
      <c r="E13" s="322"/>
      <c r="F13" s="322"/>
      <c r="G13" s="3"/>
      <c r="H13" s="322"/>
      <c r="I13" s="322"/>
      <c r="J13" s="322"/>
      <c r="K13" s="322"/>
      <c r="L13" s="3"/>
      <c r="M13" s="322"/>
      <c r="N13" s="322"/>
      <c r="O13" s="322"/>
      <c r="P13" s="322"/>
      <c r="Q13" s="3"/>
      <c r="R13" s="317"/>
    </row>
    <row r="14" spans="2:22" ht="9" customHeight="1" x14ac:dyDescent="0.25">
      <c r="B14" s="319"/>
      <c r="C14" s="127"/>
      <c r="D14" s="127"/>
      <c r="E14" s="127"/>
      <c r="F14" s="127"/>
      <c r="G14" s="3"/>
      <c r="H14" s="127"/>
      <c r="I14" s="127"/>
      <c r="J14" s="127"/>
      <c r="K14" s="127"/>
      <c r="L14" s="3"/>
      <c r="M14" s="127"/>
      <c r="N14" s="127"/>
      <c r="O14" s="127"/>
      <c r="P14" s="127"/>
      <c r="Q14" s="3"/>
      <c r="R14" s="317"/>
    </row>
    <row r="15" spans="2:22" ht="21.95" customHeight="1" x14ac:dyDescent="0.25">
      <c r="B15" s="319">
        <v>20</v>
      </c>
      <c r="C15" s="333" t="str">
        <f>'26MY_ACCORD_APP_FR'!$C$82</f>
        <v>Déflecteurs de portières</v>
      </c>
      <c r="D15" s="334"/>
      <c r="E15" s="334"/>
      <c r="F15" s="335"/>
      <c r="G15" s="336"/>
      <c r="H15" s="324" t="str">
        <f>'26MY_ACCORD_APP_FR'!$C$61</f>
        <v>Jantes de 19 pouces HPD en alliage noir</v>
      </c>
      <c r="I15" s="325"/>
      <c r="J15" s="325"/>
      <c r="K15" s="326"/>
      <c r="L15" s="336"/>
      <c r="M15" s="386" t="str">
        <f>'26MY_ACCORD_APP_FR'!$C$75</f>
        <v>Emblème, noirs lustré arrière  « H »  mark</v>
      </c>
      <c r="N15" s="387" t="s">
        <v>479</v>
      </c>
      <c r="O15" s="387" t="s">
        <v>479</v>
      </c>
      <c r="P15" s="388" t="s">
        <v>479</v>
      </c>
      <c r="Q15" s="3"/>
      <c r="R15" s="317"/>
    </row>
    <row r="16" spans="2:22" s="341" customFormat="1" ht="15.75" x14ac:dyDescent="0.25">
      <c r="B16" s="337">
        <v>50</v>
      </c>
      <c r="C16" s="384">
        <f>'26MY_ACCORD_APP_FR'!$H$82</f>
        <v>409</v>
      </c>
      <c r="D16" s="385">
        <f>-PMT($D$29/52,5*52,C16)</f>
        <v>1.8649986208026688</v>
      </c>
      <c r="E16" s="331" t="s">
        <v>478</v>
      </c>
      <c r="F16" s="332" t="str">
        <f>$C$29</f>
        <v>(6.99%)</v>
      </c>
      <c r="G16" s="338"/>
      <c r="H16" s="384">
        <f>'26MY_ACCORD_APP_FR'!$H$61</f>
        <v>3999.2</v>
      </c>
      <c r="I16" s="389">
        <f>-PMT($D$29/52,5*52,H16)</f>
        <v>18.235947394410836</v>
      </c>
      <c r="J16" s="331" t="s">
        <v>478</v>
      </c>
      <c r="K16" s="332" t="str">
        <f>$C$29</f>
        <v>(6.99%)</v>
      </c>
      <c r="L16" s="338"/>
      <c r="M16" s="384">
        <f>'26MY_ACCORD_APP_FR'!$H$75</f>
        <v>92.4</v>
      </c>
      <c r="N16" s="385">
        <f>-PMT($D$29/52,5*52,M16)</f>
        <v>0.42133465174123857</v>
      </c>
      <c r="O16" s="331" t="s">
        <v>478</v>
      </c>
      <c r="P16" s="332" t="str">
        <f>$C$29</f>
        <v>(6.99%)</v>
      </c>
      <c r="Q16" s="339"/>
      <c r="R16" s="340"/>
    </row>
    <row r="17" spans="1:20" s="341" customFormat="1" ht="15" customHeight="1" x14ac:dyDescent="0.25">
      <c r="B17" s="337"/>
      <c r="C17" s="329"/>
      <c r="D17" s="330"/>
      <c r="E17" s="331"/>
      <c r="F17" s="342"/>
      <c r="G17" s="338"/>
      <c r="H17" s="329"/>
      <c r="I17" s="330"/>
      <c r="J17" s="331"/>
      <c r="K17" s="342"/>
      <c r="L17" s="338"/>
      <c r="M17" s="329"/>
      <c r="N17" s="330"/>
      <c r="O17" s="331"/>
      <c r="P17" s="342"/>
      <c r="Q17" s="339"/>
      <c r="R17" s="340"/>
    </row>
    <row r="18" spans="1:20" ht="150" customHeight="1" x14ac:dyDescent="0.25">
      <c r="B18" s="319">
        <v>150</v>
      </c>
      <c r="C18" s="322"/>
      <c r="D18" s="322"/>
      <c r="E18" s="322"/>
      <c r="F18" s="322"/>
      <c r="G18" s="3"/>
      <c r="H18" s="322"/>
      <c r="I18" s="322"/>
      <c r="J18" s="322"/>
      <c r="K18" s="322"/>
      <c r="L18" s="3"/>
      <c r="M18" s="322"/>
      <c r="N18" s="322"/>
      <c r="O18" s="322"/>
      <c r="P18" s="322"/>
      <c r="Q18" s="3"/>
    </row>
    <row r="19" spans="1:20" ht="9.75" customHeight="1" x14ac:dyDescent="0.25">
      <c r="B19" s="319"/>
      <c r="C19" s="127"/>
      <c r="D19" s="127"/>
      <c r="E19" s="127"/>
      <c r="F19" s="127"/>
      <c r="G19" s="3"/>
      <c r="H19" s="127"/>
      <c r="I19" s="127"/>
      <c r="J19" s="127"/>
      <c r="K19" s="127"/>
      <c r="L19" s="3"/>
      <c r="M19" s="127"/>
      <c r="N19" s="127"/>
      <c r="O19" s="127"/>
      <c r="P19" s="127"/>
      <c r="Q19" s="3"/>
    </row>
    <row r="20" spans="1:20" ht="21.95" customHeight="1" x14ac:dyDescent="0.25">
      <c r="B20" s="319">
        <v>20</v>
      </c>
      <c r="C20" s="324" t="str">
        <f>'26MY_ACCORD_APP_FR'!$C$95</f>
        <v>Moulure latérale</v>
      </c>
      <c r="D20" s="325"/>
      <c r="E20" s="325"/>
      <c r="F20" s="326"/>
      <c r="G20" s="336"/>
      <c r="H20" s="343" t="str">
        <f>'26MY_ACCORD_APP_FR'!$C$132</f>
        <v>Chauffe-moteur</v>
      </c>
      <c r="I20" s="325"/>
      <c r="J20" s="325"/>
      <c r="K20" s="326"/>
      <c r="L20" s="336"/>
      <c r="M20" s="390" t="str">
        <f>'26MY_ACCORD_APP_FR'!$C$42</f>
        <v>Ensemble Aero – Version Touring</v>
      </c>
      <c r="N20" s="391"/>
      <c r="O20" s="391"/>
      <c r="P20" s="392"/>
      <c r="Q20" s="3"/>
    </row>
    <row r="21" spans="1:20" ht="15.75" x14ac:dyDescent="0.25">
      <c r="B21" s="319">
        <v>50</v>
      </c>
      <c r="C21" s="384">
        <f>'26MY_ACCORD_APP_FR'!H96+'26MY_ACCORD_APP_FR'!$H$96</f>
        <v>895.6</v>
      </c>
      <c r="D21" s="385">
        <f>-PMT($D$29/52,5*52,C21)</f>
        <v>4.083845390686724</v>
      </c>
      <c r="E21" s="331" t="s">
        <v>478</v>
      </c>
      <c r="F21" s="347" t="str">
        <f>$C$29</f>
        <v>(6.99%)</v>
      </c>
      <c r="G21" s="338"/>
      <c r="H21" s="384">
        <f>'26MY_ACCORD_APP_FR'!$H$132</f>
        <v>422.4</v>
      </c>
      <c r="I21" s="385">
        <f>-PMT($D$29/52,5*52,H21)</f>
        <v>1.9261012651028047</v>
      </c>
      <c r="J21" s="331" t="s">
        <v>478</v>
      </c>
      <c r="K21" s="347" t="str">
        <f>$C$29</f>
        <v>(6.99%)</v>
      </c>
      <c r="L21" s="338"/>
      <c r="M21" s="384">
        <f>SUM('26MY_ACCORD_APP_FR'!$H$42:$H$47)</f>
        <v>3123.1</v>
      </c>
      <c r="N21" s="389">
        <f>-PMT($D$29/52,5*52,M21)</f>
        <v>14.241020030877296</v>
      </c>
      <c r="O21" s="331" t="s">
        <v>478</v>
      </c>
      <c r="P21" s="347" t="str">
        <f>$C$29</f>
        <v>(6.99%)</v>
      </c>
      <c r="Q21" s="3"/>
    </row>
    <row r="22" spans="1:20" ht="15" customHeight="1" x14ac:dyDescent="0.25">
      <c r="B22" s="319"/>
      <c r="C22" s="329"/>
      <c r="D22" s="330"/>
      <c r="E22" s="331"/>
      <c r="F22" s="347"/>
      <c r="G22" s="338"/>
      <c r="H22" s="329"/>
      <c r="I22" s="330"/>
      <c r="J22" s="331"/>
      <c r="K22" s="347"/>
      <c r="L22" s="338"/>
      <c r="M22" s="329"/>
      <c r="N22" s="330"/>
      <c r="O22" s="331"/>
      <c r="P22" s="347"/>
      <c r="Q22" s="3"/>
    </row>
    <row r="23" spans="1:20" ht="15" customHeight="1" x14ac:dyDescent="0.25">
      <c r="B23" s="348"/>
      <c r="C23" s="349" t="s">
        <v>489</v>
      </c>
      <c r="D23" s="3"/>
      <c r="E23" s="3"/>
      <c r="F23" s="3"/>
      <c r="G23" s="3"/>
      <c r="H23" s="3"/>
      <c r="I23" s="3"/>
      <c r="J23" s="3"/>
      <c r="K23" s="3"/>
      <c r="L23" s="3"/>
      <c r="M23" s="3"/>
      <c r="N23" s="3"/>
      <c r="O23" s="3"/>
      <c r="P23" s="3"/>
      <c r="Q23" s="3"/>
    </row>
    <row r="24" spans="1:20" ht="15" customHeight="1" x14ac:dyDescent="0.25">
      <c r="B24" s="348"/>
      <c r="C24" s="349" t="s">
        <v>490</v>
      </c>
      <c r="D24" s="3"/>
      <c r="E24" s="3"/>
      <c r="F24" s="3"/>
      <c r="G24" s="350"/>
      <c r="H24" s="350"/>
      <c r="I24" s="350"/>
      <c r="J24" s="350"/>
      <c r="K24" s="350"/>
      <c r="L24" s="350"/>
      <c r="M24" s="350"/>
      <c r="N24" s="350"/>
      <c r="O24" s="350"/>
      <c r="P24" s="350"/>
      <c r="Q24" s="3"/>
    </row>
    <row r="25" spans="1:20" ht="15" customHeight="1" x14ac:dyDescent="0.25">
      <c r="B25" s="348">
        <v>20</v>
      </c>
      <c r="C25" s="349" t="s">
        <v>491</v>
      </c>
      <c r="D25" s="3"/>
      <c r="E25" s="3"/>
      <c r="F25" s="3"/>
      <c r="G25" s="350"/>
      <c r="H25" s="350"/>
      <c r="I25" s="350"/>
      <c r="J25" s="350"/>
      <c r="K25" s="350"/>
      <c r="L25" s="350"/>
      <c r="M25" s="350"/>
      <c r="N25" s="350"/>
      <c r="O25" s="350"/>
      <c r="P25" s="350"/>
      <c r="Q25" s="3"/>
    </row>
    <row r="26" spans="1:20" ht="85.5" customHeight="1" x14ac:dyDescent="0.25">
      <c r="B26" s="319">
        <v>60</v>
      </c>
      <c r="C26" s="351" t="s">
        <v>492</v>
      </c>
      <c r="D26" s="351"/>
      <c r="E26" s="351"/>
      <c r="F26" s="351"/>
      <c r="G26" s="351"/>
      <c r="H26" s="351"/>
      <c r="I26" s="351"/>
      <c r="J26" s="351"/>
      <c r="K26" s="351"/>
      <c r="L26" s="351"/>
      <c r="M26" s="351"/>
      <c r="N26" s="351"/>
      <c r="O26" s="351"/>
      <c r="P26" s="351"/>
      <c r="Q26" s="3"/>
    </row>
    <row r="27" spans="1:20" ht="20.25" customHeight="1" thickBot="1" x14ac:dyDescent="0.3">
      <c r="B27" s="352"/>
      <c r="C27" s="353" t="s">
        <v>493</v>
      </c>
      <c r="D27" s="354"/>
      <c r="E27" s="355"/>
      <c r="F27" s="354"/>
      <c r="G27" s="356"/>
      <c r="H27" s="356"/>
      <c r="I27" s="356"/>
      <c r="J27" s="356"/>
      <c r="K27" s="357"/>
      <c r="L27" s="357"/>
      <c r="M27" s="357"/>
      <c r="N27" s="358"/>
      <c r="O27" s="359"/>
      <c r="P27" s="359"/>
      <c r="Q27" s="360"/>
    </row>
    <row r="28" spans="1:20" ht="20.25" customHeight="1" x14ac:dyDescent="0.25">
      <c r="A28" s="361"/>
      <c r="B28" s="362">
        <v>20</v>
      </c>
      <c r="C28" s="363"/>
      <c r="D28" s="362"/>
      <c r="E28" s="364"/>
      <c r="F28" s="362"/>
      <c r="G28" s="365"/>
      <c r="H28" s="365"/>
      <c r="I28" s="365"/>
      <c r="J28" s="365"/>
      <c r="K28" s="363"/>
      <c r="L28" s="363"/>
      <c r="M28" s="363"/>
      <c r="N28" s="363"/>
      <c r="O28" s="363"/>
      <c r="P28" s="366"/>
      <c r="Q28" s="3"/>
    </row>
    <row r="29" spans="1:20" ht="18" customHeight="1" x14ac:dyDescent="0.25">
      <c r="A29" s="361"/>
      <c r="B29" s="362">
        <v>18</v>
      </c>
      <c r="C29" s="367" t="s">
        <v>485</v>
      </c>
      <c r="D29" s="364">
        <v>6.9900000000000004E-2</v>
      </c>
      <c r="E29" s="364"/>
      <c r="F29" s="362"/>
      <c r="G29" s="365"/>
      <c r="H29" s="365"/>
      <c r="I29" s="365"/>
      <c r="J29" s="365"/>
      <c r="K29" s="363"/>
      <c r="L29" s="363"/>
      <c r="M29" s="363"/>
      <c r="N29" s="363"/>
      <c r="O29" s="363"/>
      <c r="P29" s="366"/>
      <c r="Q29" s="3"/>
    </row>
    <row r="30" spans="1:20" s="3" customFormat="1" ht="15" customHeight="1" x14ac:dyDescent="0.25">
      <c r="A30" s="368"/>
      <c r="B30" s="369">
        <v>7.5</v>
      </c>
      <c r="C30" s="369">
        <v>12</v>
      </c>
      <c r="D30" s="369">
        <v>8</v>
      </c>
      <c r="E30" s="369">
        <v>8</v>
      </c>
      <c r="F30" s="369">
        <v>10</v>
      </c>
      <c r="G30" s="369">
        <v>8.5</v>
      </c>
      <c r="H30" s="369">
        <v>12</v>
      </c>
      <c r="I30" s="369">
        <v>8</v>
      </c>
      <c r="J30" s="369">
        <v>8</v>
      </c>
      <c r="K30" s="369">
        <v>10</v>
      </c>
      <c r="L30" s="369">
        <v>8.5</v>
      </c>
      <c r="M30" s="369">
        <v>12</v>
      </c>
      <c r="N30" s="369">
        <v>8</v>
      </c>
      <c r="O30" s="369">
        <v>8</v>
      </c>
      <c r="P30" s="319">
        <v>10</v>
      </c>
      <c r="Q30" s="319">
        <v>7.5</v>
      </c>
    </row>
    <row r="31" spans="1:20" s="3" customFormat="1" ht="21.95" customHeight="1" x14ac:dyDescent="0.25">
      <c r="A31" s="368"/>
      <c r="B31" s="370" t="s">
        <v>474</v>
      </c>
      <c r="C31" s="371">
        <f>'26MY_ACCORD_DATA'!$C$4</f>
        <v>46113</v>
      </c>
      <c r="D31" s="350" t="s">
        <v>433</v>
      </c>
      <c r="E31" s="372"/>
      <c r="F31" s="372"/>
      <c r="G31" s="372"/>
      <c r="H31" s="372"/>
      <c r="I31" s="372"/>
      <c r="J31" s="372"/>
      <c r="K31" s="372"/>
      <c r="L31" s="372"/>
      <c r="M31" s="372"/>
      <c r="N31" s="372"/>
      <c r="O31" s="348"/>
      <c r="P31" s="373" t="s">
        <v>439</v>
      </c>
      <c r="Q31" s="374" t="str">
        <f>'26MY_ACCORD_DATA'!L6</f>
        <v>QC</v>
      </c>
    </row>
    <row r="32" spans="1:20" ht="15.75" x14ac:dyDescent="0.25">
      <c r="D32" s="376"/>
      <c r="P32" s="377"/>
      <c r="Q32" s="378"/>
      <c r="T32" s="379"/>
    </row>
    <row r="33" spans="2:2" x14ac:dyDescent="0.25">
      <c r="B33" s="380"/>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8" fitToHeight="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26MY_ACCORD_DATA</vt:lpstr>
      <vt:lpstr>SELECT PROVINCE</vt:lpstr>
      <vt:lpstr>26MY_ACCORD_APP_EN</vt:lpstr>
      <vt:lpstr>26MY_ACCORD_APP_FR</vt:lpstr>
      <vt:lpstr>26MY_ACCORD_SELL_EN</vt:lpstr>
      <vt:lpstr>26MY_ACCORD_SELL_FR</vt:lpstr>
      <vt:lpstr>'26MY_ACCORD_APP_EN'!Print_Area</vt:lpstr>
      <vt:lpstr>'26MY_ACCORD_APP_FR'!Print_Area</vt:lpstr>
      <vt:lpstr>'26MY_ACCORD_SELL_EN'!Print_Area</vt:lpstr>
      <vt:lpstr>'26MY_ACCORD_SELL_FR'!Print_Area</vt:lpstr>
      <vt:lpstr>'SELECT PROVINCE'!Print_Area</vt:lpstr>
      <vt:lpstr>'26MY_ACCORD_APP_EN'!Print_Titles</vt:lpstr>
      <vt:lpstr>'26MY_ACCORD_APP_FR'!Print_Titles</vt:lpstr>
      <vt:lpstr>'26MY_ACCORD_DATA'!Print_Titles</vt:lpstr>
      <vt:lpstr>prov_cd</vt:lpstr>
      <vt:lpstr>province_codes</vt:lpstr>
      <vt:lpstr>rate_table</vt:lpstr>
    </vt:vector>
  </TitlesOfParts>
  <Company>Honda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Anishan Ravikandan</dc:creator>
  <cp:lastModifiedBy>Anishan Ravikandan</cp:lastModifiedBy>
  <dcterms:created xsi:type="dcterms:W3CDTF">2026-03-30T12:25:21Z</dcterms:created>
  <dcterms:modified xsi:type="dcterms:W3CDTF">2026-03-30T12:26:32Z</dcterms:modified>
</cp:coreProperties>
</file>