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HCDSSRV1\sh$all\Parts Marketing\ACCESSORY INFO\26MY ACCY LISTING\Honda\Civic 5D\"/>
    </mc:Choice>
  </mc:AlternateContent>
  <xr:revisionPtr revIDLastSave="0" documentId="13_ncr:1_{12E5C750-7B7F-4844-AB88-333D504794BC}" xr6:coauthVersionLast="47" xr6:coauthVersionMax="47" xr10:uidLastSave="{00000000-0000-0000-0000-000000000000}"/>
  <bookViews>
    <workbookView xWindow="-120" yWindow="-120" windowWidth="29040" windowHeight="15720" xr2:uid="{BC576166-8DA3-44B3-A43E-76D5B0D0DBF1}"/>
  </bookViews>
  <sheets>
    <sheet name="SELECT PROVINCE" sheetId="1" r:id="rId1"/>
    <sheet name="26MY_CIV5D_APP_EN" sheetId="2" r:id="rId2"/>
    <sheet name="26MY_CIV5D_APP_FR" sheetId="3" r:id="rId3"/>
    <sheet name="26MY_CIV5D_SELL-EN" sheetId="4" r:id="rId4"/>
    <sheet name="26MY_CIV5D_SELL-FR" sheetId="5" r:id="rId5"/>
  </sheets>
  <externalReferences>
    <externalReference r:id="rId6"/>
  </externalReferences>
  <definedNames>
    <definedName name="_xlnm.Print_Area" localSheetId="1">'26MY_CIV5D_APP_EN'!$C$2:$Q$149</definedName>
    <definedName name="_xlnm.Print_Area" localSheetId="2">'26MY_CIV5D_APP_FR'!$C$2:$Q$149</definedName>
    <definedName name="_xlnm.Print_Area" localSheetId="3">'26MY_CIV5D_SELL-EN'!$B$2:$Q$31</definedName>
    <definedName name="_xlnm.Print_Area" localSheetId="4">'26MY_CIV5D_SELL-FR'!$B$2:$Q$31</definedName>
    <definedName name="_xlnm.Print_Area" localSheetId="0">'SELECT PROVINCE'!$A$1:$M$34</definedName>
    <definedName name="_xlnm.Print_Titles" localSheetId="1">'26MY_CIV5D_APP_EN'!$12:$13</definedName>
    <definedName name="_xlnm.Print_Titles" localSheetId="2">'26MY_CIV5D_APP_FR'!$12:$13</definedName>
    <definedName name="prov_cd">'SELECT PROVINCE'!$B$1</definedName>
    <definedName name="province_codes">'SELECT PROVINCE'!$B$6:$B$16</definedName>
    <definedName name="rate_table">'SELECT PROVINCE'!$B$6:$C$16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5" l="1"/>
  <c r="P21" i="5"/>
  <c r="K21" i="5"/>
  <c r="F21" i="5"/>
  <c r="C21" i="5"/>
  <c r="D21" i="5" s="1"/>
  <c r="M20" i="5"/>
  <c r="P16" i="5"/>
  <c r="K16" i="5"/>
  <c r="H16" i="5"/>
  <c r="I16" i="5" s="1"/>
  <c r="F16" i="5"/>
  <c r="H15" i="5"/>
  <c r="P11" i="5"/>
  <c r="K11" i="5"/>
  <c r="H11" i="5"/>
  <c r="I11" i="5" s="1"/>
  <c r="F11" i="5"/>
  <c r="C11" i="5"/>
  <c r="D11" i="5" s="1"/>
  <c r="D31" i="4"/>
  <c r="C31" i="4"/>
  <c r="P21" i="4"/>
  <c r="K21" i="4"/>
  <c r="H21" i="4"/>
  <c r="I21" i="4" s="1"/>
  <c r="F21" i="4"/>
  <c r="P16" i="4"/>
  <c r="K16" i="4"/>
  <c r="H16" i="4"/>
  <c r="I16" i="4" s="1"/>
  <c r="F16" i="4"/>
  <c r="H15" i="4"/>
  <c r="P11" i="4"/>
  <c r="K11" i="4"/>
  <c r="H11" i="4"/>
  <c r="I11" i="4" s="1"/>
  <c r="F11" i="4"/>
  <c r="C149" i="3"/>
  <c r="Q146" i="3"/>
  <c r="P146" i="3"/>
  <c r="O146" i="3"/>
  <c r="N146" i="3"/>
  <c r="M146" i="3"/>
  <c r="L146" i="3"/>
  <c r="K146" i="3"/>
  <c r="J146" i="3"/>
  <c r="I146" i="3"/>
  <c r="H146" i="3"/>
  <c r="G146" i="3"/>
  <c r="F146" i="3"/>
  <c r="E146" i="3"/>
  <c r="D146" i="3"/>
  <c r="C146" i="3"/>
  <c r="Q145" i="3"/>
  <c r="P145" i="3"/>
  <c r="O145" i="3"/>
  <c r="N145" i="3"/>
  <c r="M145" i="3"/>
  <c r="L145" i="3"/>
  <c r="K145" i="3"/>
  <c r="J145" i="3"/>
  <c r="I145" i="3"/>
  <c r="H145" i="3"/>
  <c r="G145" i="3"/>
  <c r="F145" i="3"/>
  <c r="E145" i="3"/>
  <c r="D145" i="3"/>
  <c r="C145" i="3"/>
  <c r="Q144" i="3"/>
  <c r="P144" i="3"/>
  <c r="O144" i="3"/>
  <c r="N144" i="3"/>
  <c r="M144" i="3"/>
  <c r="L144" i="3"/>
  <c r="K144" i="3"/>
  <c r="J144" i="3"/>
  <c r="I144" i="3"/>
  <c r="H144" i="3"/>
  <c r="G144" i="3"/>
  <c r="F144" i="3"/>
  <c r="E144" i="3"/>
  <c r="D144" i="3"/>
  <c r="C144" i="3"/>
  <c r="P142" i="3"/>
  <c r="O142" i="3"/>
  <c r="N142" i="3"/>
  <c r="M142" i="3"/>
  <c r="L142" i="3"/>
  <c r="K142" i="3"/>
  <c r="J142" i="3"/>
  <c r="I142" i="3"/>
  <c r="D142" i="3"/>
  <c r="C142" i="3"/>
  <c r="P141" i="3"/>
  <c r="O141" i="3"/>
  <c r="N141" i="3"/>
  <c r="M141" i="3"/>
  <c r="L141" i="3"/>
  <c r="K141" i="3"/>
  <c r="J141" i="3"/>
  <c r="I141" i="3"/>
  <c r="D141" i="3"/>
  <c r="C141" i="3"/>
  <c r="P140" i="3"/>
  <c r="O140" i="3"/>
  <c r="N140" i="3"/>
  <c r="M140" i="3"/>
  <c r="L140" i="3"/>
  <c r="K140" i="3"/>
  <c r="J140" i="3"/>
  <c r="I140" i="3"/>
  <c r="D140" i="3"/>
  <c r="C140" i="3"/>
  <c r="P139" i="3"/>
  <c r="O139" i="3"/>
  <c r="N139" i="3"/>
  <c r="M139" i="3"/>
  <c r="L139" i="3"/>
  <c r="K139" i="3"/>
  <c r="J139" i="3"/>
  <c r="I139" i="3"/>
  <c r="D139" i="3"/>
  <c r="C139" i="3"/>
  <c r="P138" i="3"/>
  <c r="O138" i="3"/>
  <c r="N138" i="3"/>
  <c r="M138" i="3"/>
  <c r="L138" i="3"/>
  <c r="K138" i="3"/>
  <c r="J138" i="3"/>
  <c r="I138" i="3"/>
  <c r="D138" i="3"/>
  <c r="C138" i="3"/>
  <c r="Q137" i="3"/>
  <c r="P137" i="3"/>
  <c r="O137" i="3"/>
  <c r="N137" i="3"/>
  <c r="M137" i="3"/>
  <c r="L137" i="3"/>
  <c r="K137" i="3"/>
  <c r="J137" i="3"/>
  <c r="I137" i="3"/>
  <c r="H137" i="3"/>
  <c r="G137" i="3"/>
  <c r="F137" i="3"/>
  <c r="E137" i="3"/>
  <c r="D137" i="3"/>
  <c r="C137" i="3"/>
  <c r="P136" i="3"/>
  <c r="O136" i="3"/>
  <c r="N136" i="3"/>
  <c r="M136" i="3"/>
  <c r="L136" i="3"/>
  <c r="K136" i="3"/>
  <c r="J136" i="3"/>
  <c r="I136" i="3"/>
  <c r="Q132" i="3"/>
  <c r="P132" i="3"/>
  <c r="O132" i="3"/>
  <c r="N132" i="3"/>
  <c r="M132" i="3"/>
  <c r="L132" i="3"/>
  <c r="K132" i="3"/>
  <c r="J132" i="3"/>
  <c r="I132" i="3"/>
  <c r="H132" i="3"/>
  <c r="G132" i="3"/>
  <c r="F132" i="3"/>
  <c r="E132" i="3"/>
  <c r="D132" i="3"/>
  <c r="C132" i="3"/>
  <c r="Q131" i="3"/>
  <c r="P131" i="3"/>
  <c r="O131" i="3"/>
  <c r="N131" i="3"/>
  <c r="M131" i="3"/>
  <c r="L131" i="3"/>
  <c r="K131" i="3"/>
  <c r="J131" i="3"/>
  <c r="I131" i="3"/>
  <c r="H131" i="3"/>
  <c r="G131" i="3"/>
  <c r="F131" i="3"/>
  <c r="E131" i="3"/>
  <c r="D131" i="3"/>
  <c r="C131" i="3"/>
  <c r="Q130" i="3"/>
  <c r="P130" i="3"/>
  <c r="O130" i="3"/>
  <c r="N130" i="3"/>
  <c r="M130" i="3"/>
  <c r="L130" i="3"/>
  <c r="K130" i="3"/>
  <c r="J130" i="3"/>
  <c r="I130" i="3"/>
  <c r="H130" i="3"/>
  <c r="G130" i="3"/>
  <c r="F130" i="3"/>
  <c r="E130" i="3"/>
  <c r="D130" i="3"/>
  <c r="C130" i="3"/>
  <c r="Q129" i="3"/>
  <c r="P129" i="3"/>
  <c r="O129" i="3"/>
  <c r="N129" i="3"/>
  <c r="M129" i="3"/>
  <c r="L129" i="3"/>
  <c r="K129" i="3"/>
  <c r="J129" i="3"/>
  <c r="I129" i="3"/>
  <c r="H129" i="3"/>
  <c r="M16" i="5" s="1"/>
  <c r="N16" i="5" s="1"/>
  <c r="G129" i="3"/>
  <c r="F129" i="3"/>
  <c r="E129" i="3"/>
  <c r="D129" i="3"/>
  <c r="C129" i="3"/>
  <c r="M15" i="5" s="1"/>
  <c r="P128" i="3"/>
  <c r="O128" i="3"/>
  <c r="N128" i="3"/>
  <c r="M128" i="3"/>
  <c r="L128" i="3"/>
  <c r="K128" i="3"/>
  <c r="J128" i="3"/>
  <c r="I128" i="3"/>
  <c r="Q124" i="3"/>
  <c r="P124" i="3"/>
  <c r="O124" i="3"/>
  <c r="N124" i="3"/>
  <c r="M124" i="3"/>
  <c r="L124" i="3"/>
  <c r="K124" i="3"/>
  <c r="J124" i="3"/>
  <c r="I124" i="3"/>
  <c r="H124" i="3"/>
  <c r="G124" i="3"/>
  <c r="F124" i="3"/>
  <c r="E124" i="3"/>
  <c r="D124" i="3"/>
  <c r="C124" i="3"/>
  <c r="Q123" i="3"/>
  <c r="P123" i="3"/>
  <c r="O123" i="3"/>
  <c r="N123" i="3"/>
  <c r="M123" i="3"/>
  <c r="L123" i="3"/>
  <c r="K123" i="3"/>
  <c r="J123" i="3"/>
  <c r="I123" i="3"/>
  <c r="H123" i="3"/>
  <c r="G123" i="3"/>
  <c r="F123" i="3"/>
  <c r="E123" i="3"/>
  <c r="D123" i="3"/>
  <c r="C123" i="3"/>
  <c r="Q122" i="3"/>
  <c r="P122" i="3"/>
  <c r="O122" i="3"/>
  <c r="N122" i="3"/>
  <c r="M122" i="3"/>
  <c r="L122" i="3"/>
  <c r="K122" i="3"/>
  <c r="J122" i="3"/>
  <c r="I122" i="3"/>
  <c r="H122" i="3"/>
  <c r="G122" i="3"/>
  <c r="F122" i="3"/>
  <c r="E122" i="3"/>
  <c r="D122" i="3"/>
  <c r="C122" i="3"/>
  <c r="Q121" i="3"/>
  <c r="P121" i="3"/>
  <c r="O121" i="3"/>
  <c r="N121" i="3"/>
  <c r="M121" i="3"/>
  <c r="L121" i="3"/>
  <c r="K121" i="3"/>
  <c r="J121" i="3"/>
  <c r="I121" i="3"/>
  <c r="H121" i="3"/>
  <c r="G121" i="3"/>
  <c r="F121" i="3"/>
  <c r="E121" i="3"/>
  <c r="D121" i="3"/>
  <c r="C121" i="3"/>
  <c r="Q120" i="3"/>
  <c r="P120" i="3"/>
  <c r="O120" i="3"/>
  <c r="N120" i="3"/>
  <c r="M120" i="3"/>
  <c r="L120" i="3"/>
  <c r="K120" i="3"/>
  <c r="J120" i="3"/>
  <c r="I120" i="3"/>
  <c r="H120" i="3"/>
  <c r="G120" i="3"/>
  <c r="F120" i="3"/>
  <c r="E120" i="3"/>
  <c r="D120" i="3"/>
  <c r="C120" i="3"/>
  <c r="Q119" i="3"/>
  <c r="P119" i="3"/>
  <c r="O119" i="3"/>
  <c r="N119" i="3"/>
  <c r="M119" i="3"/>
  <c r="L119" i="3"/>
  <c r="K119" i="3"/>
  <c r="J119" i="3"/>
  <c r="I119" i="3"/>
  <c r="H119" i="3"/>
  <c r="G119" i="3"/>
  <c r="F119" i="3"/>
  <c r="E119" i="3"/>
  <c r="D119" i="3"/>
  <c r="C119" i="3"/>
  <c r="Q118" i="3"/>
  <c r="P118" i="3"/>
  <c r="O118" i="3"/>
  <c r="N118" i="3"/>
  <c r="M118" i="3"/>
  <c r="L118" i="3"/>
  <c r="K118" i="3"/>
  <c r="J118" i="3"/>
  <c r="I118" i="3"/>
  <c r="H118" i="3"/>
  <c r="G118" i="3"/>
  <c r="F118" i="3"/>
  <c r="E118" i="3"/>
  <c r="D118" i="3"/>
  <c r="C118" i="3"/>
  <c r="H10" i="5" s="1"/>
  <c r="Q117" i="3"/>
  <c r="P117" i="3"/>
  <c r="O117" i="3"/>
  <c r="N117" i="3"/>
  <c r="M117" i="3"/>
  <c r="L117" i="3"/>
  <c r="K117" i="3"/>
  <c r="J117" i="3"/>
  <c r="I117" i="3"/>
  <c r="H117" i="3"/>
  <c r="G117" i="3"/>
  <c r="F117" i="3"/>
  <c r="E117" i="3"/>
  <c r="D117" i="3"/>
  <c r="C117" i="3"/>
  <c r="Q116" i="3"/>
  <c r="P116" i="3"/>
  <c r="O116" i="3"/>
  <c r="N116" i="3"/>
  <c r="M116" i="3"/>
  <c r="L116" i="3"/>
  <c r="K116" i="3"/>
  <c r="J116" i="3"/>
  <c r="I116" i="3"/>
  <c r="H116" i="3"/>
  <c r="G116" i="3"/>
  <c r="F116" i="3"/>
  <c r="E116" i="3"/>
  <c r="D116" i="3"/>
  <c r="C116" i="3"/>
  <c r="Q115" i="3"/>
  <c r="P115" i="3"/>
  <c r="O115" i="3"/>
  <c r="N115" i="3"/>
  <c r="M115" i="3"/>
  <c r="L115" i="3"/>
  <c r="K115" i="3"/>
  <c r="J115" i="3"/>
  <c r="I115" i="3"/>
  <c r="H115" i="3"/>
  <c r="G115" i="3"/>
  <c r="F115" i="3"/>
  <c r="E115" i="3"/>
  <c r="D115" i="3"/>
  <c r="C115" i="3"/>
  <c r="C10" i="5" s="1"/>
  <c r="P114" i="3"/>
  <c r="O114" i="3"/>
  <c r="N114" i="3"/>
  <c r="M114" i="3"/>
  <c r="L114" i="3"/>
  <c r="K114" i="3"/>
  <c r="J114" i="3"/>
  <c r="I114" i="3"/>
  <c r="P110" i="3"/>
  <c r="O110" i="3"/>
  <c r="N110" i="3"/>
  <c r="M110" i="3"/>
  <c r="L110" i="3"/>
  <c r="K110" i="3"/>
  <c r="J110" i="3"/>
  <c r="I110" i="3"/>
  <c r="H110" i="3"/>
  <c r="G110" i="3"/>
  <c r="F110" i="3"/>
  <c r="E110" i="3"/>
  <c r="D110" i="3"/>
  <c r="C110" i="3"/>
  <c r="P109" i="3"/>
  <c r="O109" i="3"/>
  <c r="N109" i="3"/>
  <c r="M109" i="3"/>
  <c r="L109" i="3"/>
  <c r="K109" i="3"/>
  <c r="J109" i="3"/>
  <c r="I109" i="3"/>
  <c r="H109" i="3"/>
  <c r="G109" i="3"/>
  <c r="F109" i="3"/>
  <c r="E109" i="3"/>
  <c r="D109" i="3"/>
  <c r="C109" i="3"/>
  <c r="P108" i="3"/>
  <c r="O108" i="3"/>
  <c r="N108" i="3"/>
  <c r="M108" i="3"/>
  <c r="L108" i="3"/>
  <c r="K108" i="3"/>
  <c r="J108" i="3"/>
  <c r="I108" i="3"/>
  <c r="H108" i="3"/>
  <c r="G108" i="3"/>
  <c r="F108" i="3"/>
  <c r="E108" i="3"/>
  <c r="D108" i="3"/>
  <c r="C108" i="3"/>
  <c r="P107" i="3"/>
  <c r="O107" i="3"/>
  <c r="N107" i="3"/>
  <c r="M107" i="3"/>
  <c r="L107" i="3"/>
  <c r="K107" i="3"/>
  <c r="J107" i="3"/>
  <c r="I107" i="3"/>
  <c r="H107" i="3"/>
  <c r="G107" i="3"/>
  <c r="F107" i="3"/>
  <c r="E107" i="3"/>
  <c r="D107" i="3"/>
  <c r="C107" i="3"/>
  <c r="Q106" i="3"/>
  <c r="P106" i="3"/>
  <c r="O106" i="3"/>
  <c r="N106" i="3"/>
  <c r="M106" i="3"/>
  <c r="L106" i="3"/>
  <c r="K106" i="3"/>
  <c r="J106" i="3"/>
  <c r="I106" i="3"/>
  <c r="H106" i="3"/>
  <c r="G106" i="3"/>
  <c r="F106" i="3"/>
  <c r="E106" i="3"/>
  <c r="D106" i="3"/>
  <c r="C106" i="3"/>
  <c r="C105" i="3"/>
  <c r="P104" i="3"/>
  <c r="O104" i="3"/>
  <c r="N104" i="3"/>
  <c r="M104" i="3"/>
  <c r="L104" i="3"/>
  <c r="K104" i="3"/>
  <c r="J104" i="3"/>
  <c r="I104" i="3"/>
  <c r="H104" i="3"/>
  <c r="G104" i="3"/>
  <c r="F104" i="3"/>
  <c r="E104" i="3"/>
  <c r="D104" i="3"/>
  <c r="C104" i="3"/>
  <c r="P103" i="3"/>
  <c r="O103" i="3"/>
  <c r="N103" i="3"/>
  <c r="M103" i="3"/>
  <c r="L103" i="3"/>
  <c r="K103" i="3"/>
  <c r="J103" i="3"/>
  <c r="I103" i="3"/>
  <c r="H103" i="3"/>
  <c r="G103" i="3"/>
  <c r="F103" i="3"/>
  <c r="E103" i="3"/>
  <c r="D103" i="3"/>
  <c r="C103" i="3"/>
  <c r="P102" i="3"/>
  <c r="O102" i="3"/>
  <c r="N102" i="3"/>
  <c r="M102" i="3"/>
  <c r="L102" i="3"/>
  <c r="K102" i="3"/>
  <c r="J102" i="3"/>
  <c r="I102" i="3"/>
  <c r="H102" i="3"/>
  <c r="G102" i="3"/>
  <c r="F102" i="3"/>
  <c r="E102" i="3"/>
  <c r="D102" i="3"/>
  <c r="C102" i="3"/>
  <c r="P101" i="3"/>
  <c r="O101" i="3"/>
  <c r="N101" i="3"/>
  <c r="M101" i="3"/>
  <c r="L101" i="3"/>
  <c r="K101" i="3"/>
  <c r="J101" i="3"/>
  <c r="I101" i="3"/>
  <c r="H101" i="3"/>
  <c r="G101" i="3"/>
  <c r="F101" i="3"/>
  <c r="E101" i="3"/>
  <c r="D101" i="3"/>
  <c r="C101" i="3"/>
  <c r="P100" i="3"/>
  <c r="O100" i="3"/>
  <c r="N100" i="3"/>
  <c r="M100" i="3"/>
  <c r="L100" i="3"/>
  <c r="K100" i="3"/>
  <c r="J100" i="3"/>
  <c r="I100" i="3"/>
  <c r="H100" i="3"/>
  <c r="G100" i="3"/>
  <c r="F100" i="3"/>
  <c r="E100" i="3"/>
  <c r="D100" i="3"/>
  <c r="C100" i="3"/>
  <c r="P99" i="3"/>
  <c r="O99" i="3"/>
  <c r="N99" i="3"/>
  <c r="M99" i="3"/>
  <c r="L99" i="3"/>
  <c r="K99" i="3"/>
  <c r="J99" i="3"/>
  <c r="I99" i="3"/>
  <c r="H99" i="3"/>
  <c r="G99" i="3"/>
  <c r="F99" i="3"/>
  <c r="E99" i="3"/>
  <c r="D99" i="3"/>
  <c r="C99" i="3"/>
  <c r="Q98" i="3"/>
  <c r="P98" i="3"/>
  <c r="O98" i="3"/>
  <c r="N98" i="3"/>
  <c r="M98" i="3"/>
  <c r="L98" i="3"/>
  <c r="K98" i="3"/>
  <c r="J98" i="3"/>
  <c r="I98" i="3"/>
  <c r="H98" i="3"/>
  <c r="G98" i="3"/>
  <c r="F98" i="3"/>
  <c r="E98" i="3"/>
  <c r="D98" i="3"/>
  <c r="C98" i="3"/>
  <c r="C97" i="3"/>
  <c r="P96" i="3"/>
  <c r="O96" i="3"/>
  <c r="N96" i="3"/>
  <c r="M96" i="3"/>
  <c r="L96" i="3"/>
  <c r="K96" i="3"/>
  <c r="J96" i="3"/>
  <c r="I96" i="3"/>
  <c r="H96" i="3"/>
  <c r="G96" i="3"/>
  <c r="F96" i="3"/>
  <c r="E96" i="3"/>
  <c r="D96" i="3"/>
  <c r="C96" i="3"/>
  <c r="P95" i="3"/>
  <c r="O95" i="3"/>
  <c r="N95" i="3"/>
  <c r="M95" i="3"/>
  <c r="L95" i="3"/>
  <c r="K95" i="3"/>
  <c r="J95" i="3"/>
  <c r="I95" i="3"/>
  <c r="H95" i="3"/>
  <c r="G95" i="3"/>
  <c r="F95" i="3"/>
  <c r="E95" i="3"/>
  <c r="D95" i="3"/>
  <c r="C95" i="3"/>
  <c r="P94" i="3"/>
  <c r="O94" i="3"/>
  <c r="N94" i="3"/>
  <c r="M94" i="3"/>
  <c r="L94" i="3"/>
  <c r="K94" i="3"/>
  <c r="J94" i="3"/>
  <c r="I94" i="3"/>
  <c r="H94" i="3"/>
  <c r="G94" i="3"/>
  <c r="F94" i="3"/>
  <c r="E94" i="3"/>
  <c r="D94" i="3"/>
  <c r="C94" i="3"/>
  <c r="P93" i="3"/>
  <c r="O93" i="3"/>
  <c r="N93" i="3"/>
  <c r="M93" i="3"/>
  <c r="L93" i="3"/>
  <c r="K93" i="3"/>
  <c r="J93" i="3"/>
  <c r="I93" i="3"/>
  <c r="H93" i="3"/>
  <c r="G93" i="3"/>
  <c r="F93" i="3"/>
  <c r="E93" i="3"/>
  <c r="D93" i="3"/>
  <c r="C93" i="3"/>
  <c r="P92" i="3"/>
  <c r="O92" i="3"/>
  <c r="N92" i="3"/>
  <c r="M92" i="3"/>
  <c r="L92" i="3"/>
  <c r="K92" i="3"/>
  <c r="J92" i="3"/>
  <c r="I92" i="3"/>
  <c r="H92" i="3"/>
  <c r="G92" i="3"/>
  <c r="F92" i="3"/>
  <c r="E92" i="3"/>
  <c r="D92" i="3"/>
  <c r="C92" i="3"/>
  <c r="Q91" i="3"/>
  <c r="P91" i="3"/>
  <c r="O91" i="3"/>
  <c r="N91" i="3"/>
  <c r="M91" i="3"/>
  <c r="L91" i="3"/>
  <c r="K91" i="3"/>
  <c r="J91" i="3"/>
  <c r="I91" i="3"/>
  <c r="H91" i="3"/>
  <c r="G91" i="3"/>
  <c r="F91" i="3"/>
  <c r="E91" i="3"/>
  <c r="D91" i="3"/>
  <c r="C91" i="3"/>
  <c r="C90" i="3"/>
  <c r="C20" i="5" s="1"/>
  <c r="P89" i="3"/>
  <c r="O89" i="3"/>
  <c r="N89" i="3"/>
  <c r="M89" i="3"/>
  <c r="L89" i="3"/>
  <c r="K89" i="3"/>
  <c r="J89" i="3"/>
  <c r="I89" i="3"/>
  <c r="H89" i="3"/>
  <c r="G89" i="3"/>
  <c r="F89" i="3"/>
  <c r="E89" i="3"/>
  <c r="D89" i="3"/>
  <c r="C89" i="3"/>
  <c r="P88" i="3"/>
  <c r="O88" i="3"/>
  <c r="N88" i="3"/>
  <c r="M88" i="3"/>
  <c r="L88" i="3"/>
  <c r="K88" i="3"/>
  <c r="J88" i="3"/>
  <c r="I88" i="3"/>
  <c r="H88" i="3"/>
  <c r="G88" i="3"/>
  <c r="F88" i="3"/>
  <c r="E88" i="3"/>
  <c r="D88" i="3"/>
  <c r="C88" i="3"/>
  <c r="P87" i="3"/>
  <c r="O87" i="3"/>
  <c r="N87" i="3"/>
  <c r="M87" i="3"/>
  <c r="L87" i="3"/>
  <c r="K87" i="3"/>
  <c r="J87" i="3"/>
  <c r="I87" i="3"/>
  <c r="H87" i="3"/>
  <c r="G87" i="3"/>
  <c r="F87" i="3"/>
  <c r="E87" i="3"/>
  <c r="D87" i="3"/>
  <c r="C87" i="3"/>
  <c r="P86" i="3"/>
  <c r="O86" i="3"/>
  <c r="N86" i="3"/>
  <c r="M86" i="3"/>
  <c r="L86" i="3"/>
  <c r="K86" i="3"/>
  <c r="J86" i="3"/>
  <c r="I86" i="3"/>
  <c r="H86" i="3"/>
  <c r="G86" i="3"/>
  <c r="F86" i="3"/>
  <c r="E86" i="3"/>
  <c r="D86" i="3"/>
  <c r="C86" i="3"/>
  <c r="P85" i="3"/>
  <c r="O85" i="3"/>
  <c r="N85" i="3"/>
  <c r="M85" i="3"/>
  <c r="L85" i="3"/>
  <c r="K85" i="3"/>
  <c r="J85" i="3"/>
  <c r="I85" i="3"/>
  <c r="H85" i="3"/>
  <c r="G85" i="3"/>
  <c r="F85" i="3"/>
  <c r="E85" i="3"/>
  <c r="D85" i="3"/>
  <c r="C85" i="3"/>
  <c r="Q84" i="3"/>
  <c r="P84" i="3"/>
  <c r="O84" i="3"/>
  <c r="N84" i="3"/>
  <c r="M84" i="3"/>
  <c r="L84" i="3"/>
  <c r="K84" i="3"/>
  <c r="J84" i="3"/>
  <c r="I84" i="3"/>
  <c r="H84" i="3"/>
  <c r="G84" i="3"/>
  <c r="F84" i="3"/>
  <c r="E84" i="3"/>
  <c r="D84" i="3"/>
  <c r="C84" i="3"/>
  <c r="C83" i="3"/>
  <c r="P82" i="3"/>
  <c r="O82" i="3"/>
  <c r="N82" i="3"/>
  <c r="M82" i="3"/>
  <c r="L82" i="3"/>
  <c r="K82" i="3"/>
  <c r="J82" i="3"/>
  <c r="I82" i="3"/>
  <c r="H82" i="3"/>
  <c r="G82" i="3"/>
  <c r="F82" i="3"/>
  <c r="E82" i="3"/>
  <c r="D82" i="3"/>
  <c r="C82" i="3"/>
  <c r="Q81" i="3"/>
  <c r="P81" i="3"/>
  <c r="O81" i="3"/>
  <c r="N81" i="3"/>
  <c r="M81" i="3"/>
  <c r="L81" i="3"/>
  <c r="K81" i="3"/>
  <c r="J81" i="3"/>
  <c r="I81" i="3"/>
  <c r="H81" i="3"/>
  <c r="G81" i="3"/>
  <c r="F81" i="3"/>
  <c r="E81" i="3"/>
  <c r="D81" i="3"/>
  <c r="C81" i="3"/>
  <c r="Q80" i="3"/>
  <c r="P80" i="3"/>
  <c r="O80" i="3"/>
  <c r="N80" i="3"/>
  <c r="M80" i="3"/>
  <c r="L80" i="3"/>
  <c r="K80" i="3"/>
  <c r="J80" i="3"/>
  <c r="I80" i="3"/>
  <c r="H80" i="3"/>
  <c r="G80" i="3"/>
  <c r="F80" i="3"/>
  <c r="E80" i="3"/>
  <c r="D80" i="3"/>
  <c r="C80" i="3"/>
  <c r="Q79" i="3"/>
  <c r="P79" i="3"/>
  <c r="O79" i="3"/>
  <c r="N79" i="3"/>
  <c r="M79" i="3"/>
  <c r="L79" i="3"/>
  <c r="K79" i="3"/>
  <c r="J79" i="3"/>
  <c r="I79" i="3"/>
  <c r="H79" i="3"/>
  <c r="G79" i="3"/>
  <c r="F79" i="3"/>
  <c r="E79" i="3"/>
  <c r="D79" i="3"/>
  <c r="C79" i="3"/>
  <c r="Q78" i="3"/>
  <c r="P78" i="3"/>
  <c r="O78" i="3"/>
  <c r="N78" i="3"/>
  <c r="M78" i="3"/>
  <c r="L78" i="3"/>
  <c r="K78" i="3"/>
  <c r="J78" i="3"/>
  <c r="I78" i="3"/>
  <c r="H78" i="3"/>
  <c r="G78" i="3"/>
  <c r="F78" i="3"/>
  <c r="E78" i="3"/>
  <c r="D78" i="3"/>
  <c r="C78" i="3"/>
  <c r="Q77" i="3"/>
  <c r="P77" i="3"/>
  <c r="O77" i="3"/>
  <c r="N77" i="3"/>
  <c r="M77" i="3"/>
  <c r="L77" i="3"/>
  <c r="K77" i="3"/>
  <c r="J77" i="3"/>
  <c r="I77" i="3"/>
  <c r="H77" i="3"/>
  <c r="G77" i="3"/>
  <c r="F77" i="3"/>
  <c r="E77" i="3"/>
  <c r="D77" i="3"/>
  <c r="C77" i="3"/>
  <c r="Q76" i="3"/>
  <c r="P76" i="3"/>
  <c r="O76" i="3"/>
  <c r="N76" i="3"/>
  <c r="M76" i="3"/>
  <c r="L76" i="3"/>
  <c r="K76" i="3"/>
  <c r="J76" i="3"/>
  <c r="I76" i="3"/>
  <c r="H76" i="3"/>
  <c r="G76" i="3"/>
  <c r="F76" i="3"/>
  <c r="E76" i="3"/>
  <c r="D76" i="3"/>
  <c r="C76" i="3"/>
  <c r="Q75" i="3"/>
  <c r="P75" i="3"/>
  <c r="O75" i="3"/>
  <c r="N75" i="3"/>
  <c r="M75" i="3"/>
  <c r="L75" i="3"/>
  <c r="K75" i="3"/>
  <c r="J75" i="3"/>
  <c r="I75" i="3"/>
  <c r="H75" i="3"/>
  <c r="G75" i="3"/>
  <c r="F75" i="3"/>
  <c r="E75" i="3"/>
  <c r="D75" i="3"/>
  <c r="C75" i="3"/>
  <c r="C74" i="3"/>
  <c r="Q73" i="3"/>
  <c r="P73" i="3"/>
  <c r="O73" i="3"/>
  <c r="N73" i="3"/>
  <c r="M73" i="3"/>
  <c r="L73" i="3"/>
  <c r="K73" i="3"/>
  <c r="J73" i="3"/>
  <c r="I73" i="3"/>
  <c r="H73" i="3"/>
  <c r="H21" i="5" s="1"/>
  <c r="I21" i="5" s="1"/>
  <c r="G73" i="3"/>
  <c r="F73" i="3"/>
  <c r="E73" i="3"/>
  <c r="D73" i="3"/>
  <c r="C73" i="3"/>
  <c r="H20" i="5" s="1"/>
  <c r="Q72" i="3"/>
  <c r="P72" i="3"/>
  <c r="O72" i="3"/>
  <c r="N72" i="3"/>
  <c r="M72" i="3"/>
  <c r="L72" i="3"/>
  <c r="K72" i="3"/>
  <c r="J72" i="3"/>
  <c r="I72" i="3"/>
  <c r="H72" i="3"/>
  <c r="G72" i="3"/>
  <c r="F72" i="3"/>
  <c r="E72" i="3"/>
  <c r="D72" i="3"/>
  <c r="C72" i="3"/>
  <c r="Q71" i="3"/>
  <c r="P71" i="3"/>
  <c r="O71" i="3"/>
  <c r="N71" i="3"/>
  <c r="M71" i="3"/>
  <c r="L71" i="3"/>
  <c r="K71" i="3"/>
  <c r="J71" i="3"/>
  <c r="I71" i="3"/>
  <c r="H71" i="3"/>
  <c r="G71" i="3"/>
  <c r="F71" i="3"/>
  <c r="E71" i="3"/>
  <c r="D71" i="3"/>
  <c r="C71" i="3"/>
  <c r="Q70" i="3"/>
  <c r="P70" i="3"/>
  <c r="O70" i="3"/>
  <c r="N70" i="3"/>
  <c r="M70" i="3"/>
  <c r="L70" i="3"/>
  <c r="K70" i="3"/>
  <c r="J70" i="3"/>
  <c r="I70" i="3"/>
  <c r="H70" i="3"/>
  <c r="G70" i="3"/>
  <c r="F70" i="3"/>
  <c r="E70" i="3"/>
  <c r="D70" i="3"/>
  <c r="C70" i="3"/>
  <c r="Q69" i="3"/>
  <c r="P69" i="3"/>
  <c r="O69" i="3"/>
  <c r="N69" i="3"/>
  <c r="M69" i="3"/>
  <c r="L69" i="3"/>
  <c r="K69" i="3"/>
  <c r="J69" i="3"/>
  <c r="I69" i="3"/>
  <c r="H69" i="3"/>
  <c r="G69" i="3"/>
  <c r="F69" i="3"/>
  <c r="E69" i="3"/>
  <c r="D69" i="3"/>
  <c r="C69" i="3"/>
  <c r="Q68" i="3"/>
  <c r="P68" i="3"/>
  <c r="O68" i="3"/>
  <c r="N68" i="3"/>
  <c r="M68" i="3"/>
  <c r="L68" i="3"/>
  <c r="K68" i="3"/>
  <c r="J68" i="3"/>
  <c r="I68" i="3"/>
  <c r="H68" i="3"/>
  <c r="C16" i="4" s="1"/>
  <c r="D16" i="4" s="1"/>
  <c r="G68" i="3"/>
  <c r="F68" i="3"/>
  <c r="E68" i="3"/>
  <c r="D68" i="3"/>
  <c r="C68" i="3"/>
  <c r="C15" i="5" s="1"/>
  <c r="Q67" i="3"/>
  <c r="P67" i="3"/>
  <c r="O67" i="3"/>
  <c r="N67" i="3"/>
  <c r="M67" i="3"/>
  <c r="L67" i="3"/>
  <c r="K67" i="3"/>
  <c r="J67" i="3"/>
  <c r="I67" i="3"/>
  <c r="H67" i="3"/>
  <c r="G67" i="3"/>
  <c r="F67" i="3"/>
  <c r="E67" i="3"/>
  <c r="D67" i="3"/>
  <c r="C67" i="3"/>
  <c r="Q66" i="3"/>
  <c r="P66" i="3"/>
  <c r="O66" i="3"/>
  <c r="N66" i="3"/>
  <c r="M66" i="3"/>
  <c r="L66" i="3"/>
  <c r="K66" i="3"/>
  <c r="J66" i="3"/>
  <c r="I66" i="3"/>
  <c r="H66" i="3"/>
  <c r="M11" i="5" s="1"/>
  <c r="N11" i="5" s="1"/>
  <c r="G66" i="3"/>
  <c r="F66" i="3"/>
  <c r="E66" i="3"/>
  <c r="D66" i="3"/>
  <c r="C66" i="3"/>
  <c r="M10" i="5" s="1"/>
  <c r="P65" i="3"/>
  <c r="O65" i="3"/>
  <c r="N65" i="3"/>
  <c r="M65" i="3"/>
  <c r="L65" i="3"/>
  <c r="K65" i="3"/>
  <c r="J65" i="3"/>
  <c r="I65" i="3"/>
  <c r="Q61" i="3"/>
  <c r="P61" i="3"/>
  <c r="O61" i="3"/>
  <c r="N61" i="3"/>
  <c r="M61" i="3"/>
  <c r="L61" i="3"/>
  <c r="K61" i="3"/>
  <c r="J61" i="3"/>
  <c r="I61" i="3"/>
  <c r="H61" i="3"/>
  <c r="G61" i="3"/>
  <c r="F61" i="3"/>
  <c r="E61" i="3"/>
  <c r="D61" i="3"/>
  <c r="C61" i="3"/>
  <c r="Q60" i="3"/>
  <c r="P60" i="3"/>
  <c r="O60" i="3"/>
  <c r="N60" i="3"/>
  <c r="M60" i="3"/>
  <c r="L60" i="3"/>
  <c r="K60" i="3"/>
  <c r="J60" i="3"/>
  <c r="I60" i="3"/>
  <c r="H60" i="3"/>
  <c r="G60" i="3"/>
  <c r="F60" i="3"/>
  <c r="E60" i="3"/>
  <c r="D60" i="3"/>
  <c r="C60" i="3"/>
  <c r="Q59" i="3"/>
  <c r="P59" i="3"/>
  <c r="O59" i="3"/>
  <c r="N59" i="3"/>
  <c r="M59" i="3"/>
  <c r="L59" i="3"/>
  <c r="K59" i="3"/>
  <c r="J59" i="3"/>
  <c r="I59" i="3"/>
  <c r="H59" i="3"/>
  <c r="G59" i="3"/>
  <c r="F59" i="3"/>
  <c r="E59" i="3"/>
  <c r="D59" i="3"/>
  <c r="C59" i="3"/>
  <c r="Q58" i="3"/>
  <c r="P58" i="3"/>
  <c r="O58" i="3"/>
  <c r="N58" i="3"/>
  <c r="M58" i="3"/>
  <c r="L58" i="3"/>
  <c r="K58" i="3"/>
  <c r="J58" i="3"/>
  <c r="I58" i="3"/>
  <c r="H58" i="3"/>
  <c r="G58" i="3"/>
  <c r="F58" i="3"/>
  <c r="E58" i="3"/>
  <c r="D58" i="3"/>
  <c r="C58" i="3"/>
  <c r="Q57" i="3"/>
  <c r="P57" i="3"/>
  <c r="O57" i="3"/>
  <c r="N57" i="3"/>
  <c r="M57" i="3"/>
  <c r="L57" i="3"/>
  <c r="K57" i="3"/>
  <c r="J57" i="3"/>
  <c r="I57" i="3"/>
  <c r="H57" i="3"/>
  <c r="G57" i="3"/>
  <c r="F57" i="3"/>
  <c r="E57" i="3"/>
  <c r="D57" i="3"/>
  <c r="C57" i="3"/>
  <c r="Q56" i="3"/>
  <c r="P56" i="3"/>
  <c r="O56" i="3"/>
  <c r="N56" i="3"/>
  <c r="M56" i="3"/>
  <c r="L56" i="3"/>
  <c r="K56" i="3"/>
  <c r="J56" i="3"/>
  <c r="I56" i="3"/>
  <c r="H56" i="3"/>
  <c r="G56" i="3"/>
  <c r="F56" i="3"/>
  <c r="E56" i="3"/>
  <c r="D56" i="3"/>
  <c r="C56" i="3"/>
  <c r="Q55" i="3"/>
  <c r="P55" i="3"/>
  <c r="O55" i="3"/>
  <c r="N55" i="3"/>
  <c r="M55" i="3"/>
  <c r="L55" i="3"/>
  <c r="K55" i="3"/>
  <c r="J55" i="3"/>
  <c r="I55" i="3"/>
  <c r="H55" i="3"/>
  <c r="G55" i="3"/>
  <c r="F55" i="3"/>
  <c r="E55" i="3"/>
  <c r="D55" i="3"/>
  <c r="C55" i="3"/>
  <c r="Q54" i="3"/>
  <c r="P54" i="3"/>
  <c r="O54" i="3"/>
  <c r="N54" i="3"/>
  <c r="M54" i="3"/>
  <c r="L54" i="3"/>
  <c r="K54" i="3"/>
  <c r="J54" i="3"/>
  <c r="I54" i="3"/>
  <c r="H54" i="3"/>
  <c r="G54" i="3"/>
  <c r="F54" i="3"/>
  <c r="E54" i="3"/>
  <c r="D54" i="3"/>
  <c r="C54" i="3"/>
  <c r="Q53" i="3"/>
  <c r="P53" i="3"/>
  <c r="O53" i="3"/>
  <c r="N53" i="3"/>
  <c r="M53" i="3"/>
  <c r="L53" i="3"/>
  <c r="K53" i="3"/>
  <c r="J53" i="3"/>
  <c r="I53" i="3"/>
  <c r="H53" i="3"/>
  <c r="G53" i="3"/>
  <c r="F53" i="3"/>
  <c r="E53" i="3"/>
  <c r="D53" i="3"/>
  <c r="C53" i="3"/>
  <c r="P52" i="3"/>
  <c r="O52" i="3"/>
  <c r="N52" i="3"/>
  <c r="M52" i="3"/>
  <c r="L52" i="3"/>
  <c r="K52" i="3"/>
  <c r="J52" i="3"/>
  <c r="I52" i="3"/>
  <c r="D48" i="3"/>
  <c r="C48" i="3"/>
  <c r="D47" i="3"/>
  <c r="C47" i="3"/>
  <c r="D46" i="3"/>
  <c r="C46" i="3"/>
  <c r="Q45" i="3"/>
  <c r="P45" i="3"/>
  <c r="O45" i="3"/>
  <c r="N45" i="3"/>
  <c r="M45" i="3"/>
  <c r="L45" i="3"/>
  <c r="K45" i="3"/>
  <c r="J45" i="3"/>
  <c r="I45" i="3"/>
  <c r="H45" i="3"/>
  <c r="G45" i="3"/>
  <c r="F45" i="3"/>
  <c r="E45" i="3"/>
  <c r="D45" i="3"/>
  <c r="C45" i="3"/>
  <c r="D43" i="3"/>
  <c r="C43" i="3"/>
  <c r="D42" i="3"/>
  <c r="C42" i="3"/>
  <c r="D41" i="3"/>
  <c r="C41" i="3"/>
  <c r="Q40" i="3"/>
  <c r="P40" i="3"/>
  <c r="O40" i="3"/>
  <c r="N40" i="3"/>
  <c r="M40" i="3"/>
  <c r="L40" i="3"/>
  <c r="K40" i="3"/>
  <c r="J40" i="3"/>
  <c r="I40" i="3"/>
  <c r="H40" i="3"/>
  <c r="G40" i="3"/>
  <c r="F40" i="3"/>
  <c r="E40" i="3"/>
  <c r="D40" i="3"/>
  <c r="C40" i="3"/>
  <c r="D38" i="3"/>
  <c r="C38" i="3"/>
  <c r="D37" i="3"/>
  <c r="C37" i="3"/>
  <c r="D36" i="3"/>
  <c r="C36" i="3"/>
  <c r="Q35" i="3"/>
  <c r="P35" i="3"/>
  <c r="O35" i="3"/>
  <c r="N35" i="3"/>
  <c r="M35" i="3"/>
  <c r="L35" i="3"/>
  <c r="K35" i="3"/>
  <c r="J35" i="3"/>
  <c r="I35" i="3"/>
  <c r="H35" i="3"/>
  <c r="G35" i="3"/>
  <c r="F35" i="3"/>
  <c r="E35" i="3"/>
  <c r="D35" i="3"/>
  <c r="C35" i="3"/>
  <c r="D33" i="3"/>
  <c r="C33" i="3"/>
  <c r="D32" i="3"/>
  <c r="C32" i="3"/>
  <c r="Q31" i="3"/>
  <c r="P31" i="3"/>
  <c r="O31" i="3"/>
  <c r="N31" i="3"/>
  <c r="M31" i="3"/>
  <c r="L31" i="3"/>
  <c r="K31" i="3"/>
  <c r="J31" i="3"/>
  <c r="I31" i="3"/>
  <c r="H31" i="3"/>
  <c r="G31" i="3"/>
  <c r="F31" i="3"/>
  <c r="E31" i="3"/>
  <c r="D31" i="3"/>
  <c r="C31" i="3"/>
  <c r="D29" i="3"/>
  <c r="C29" i="3"/>
  <c r="D28" i="3"/>
  <c r="C28" i="3"/>
  <c r="D27" i="3"/>
  <c r="C27" i="3"/>
  <c r="D26" i="3"/>
  <c r="C26" i="3"/>
  <c r="D25" i="3"/>
  <c r="C25" i="3"/>
  <c r="D24" i="3"/>
  <c r="C24" i="3"/>
  <c r="D23" i="3"/>
  <c r="C23" i="3"/>
  <c r="Q22" i="3"/>
  <c r="P22" i="3"/>
  <c r="O22" i="3"/>
  <c r="N22" i="3"/>
  <c r="M22" i="3"/>
  <c r="L22" i="3"/>
  <c r="K22" i="3"/>
  <c r="J22" i="3"/>
  <c r="I22" i="3"/>
  <c r="H22" i="3"/>
  <c r="G22" i="3"/>
  <c r="F22" i="3"/>
  <c r="E22" i="3"/>
  <c r="C22" i="3"/>
  <c r="D20" i="3"/>
  <c r="C20" i="3"/>
  <c r="D19" i="3"/>
  <c r="C19" i="3"/>
  <c r="Q18" i="3"/>
  <c r="P18" i="3"/>
  <c r="O18" i="3"/>
  <c r="N18" i="3"/>
  <c r="M18" i="3"/>
  <c r="L18" i="3"/>
  <c r="K18" i="3"/>
  <c r="J18" i="3"/>
  <c r="I18" i="3"/>
  <c r="H18" i="3"/>
  <c r="G18" i="3"/>
  <c r="F18" i="3"/>
  <c r="E18" i="3"/>
  <c r="C18" i="3"/>
  <c r="D16" i="3"/>
  <c r="C16" i="3"/>
  <c r="D15" i="3"/>
  <c r="C15" i="3"/>
  <c r="Q14" i="3"/>
  <c r="P14" i="3"/>
  <c r="O14" i="3"/>
  <c r="N14" i="3"/>
  <c r="M14" i="3"/>
  <c r="L14" i="3"/>
  <c r="K14" i="3"/>
  <c r="J14" i="3"/>
  <c r="I14" i="3"/>
  <c r="H14" i="3"/>
  <c r="G14" i="3"/>
  <c r="F14" i="3"/>
  <c r="E14" i="3"/>
  <c r="C14" i="3"/>
  <c r="P13" i="3"/>
  <c r="O13" i="3"/>
  <c r="N13" i="3"/>
  <c r="M13" i="3"/>
  <c r="L13" i="3"/>
  <c r="K13" i="3"/>
  <c r="J13" i="3"/>
  <c r="I13" i="3"/>
  <c r="H11" i="3"/>
  <c r="Q31" i="5" s="1"/>
  <c r="D4" i="3"/>
  <c r="D3" i="3"/>
  <c r="C148" i="2"/>
  <c r="Q145" i="2"/>
  <c r="P145" i="2"/>
  <c r="O145" i="2"/>
  <c r="N145" i="2"/>
  <c r="M145" i="2"/>
  <c r="L145" i="2"/>
  <c r="K145" i="2"/>
  <c r="J145" i="2"/>
  <c r="I145" i="2"/>
  <c r="H145" i="2"/>
  <c r="G145" i="2"/>
  <c r="F145" i="2"/>
  <c r="E145" i="2"/>
  <c r="D145" i="2"/>
  <c r="C145" i="2"/>
  <c r="Q144" i="2"/>
  <c r="P144" i="2"/>
  <c r="O144" i="2"/>
  <c r="N144" i="2"/>
  <c r="M144" i="2"/>
  <c r="L144" i="2"/>
  <c r="K144" i="2"/>
  <c r="J144" i="2"/>
  <c r="I144" i="2"/>
  <c r="H144" i="2"/>
  <c r="G144" i="2"/>
  <c r="F144" i="2"/>
  <c r="E144" i="2"/>
  <c r="D144" i="2"/>
  <c r="C144" i="2"/>
  <c r="Q143" i="2"/>
  <c r="P143" i="2"/>
  <c r="O143" i="2"/>
  <c r="N143" i="2"/>
  <c r="M143" i="2"/>
  <c r="L143" i="2"/>
  <c r="K143" i="2"/>
  <c r="J143" i="2"/>
  <c r="I143" i="2"/>
  <c r="H143" i="2"/>
  <c r="G143" i="2"/>
  <c r="F143" i="2"/>
  <c r="E143" i="2"/>
  <c r="D143" i="2"/>
  <c r="C143" i="2"/>
  <c r="P141" i="2"/>
  <c r="O141" i="2"/>
  <c r="N141" i="2"/>
  <c r="M141" i="2"/>
  <c r="L141" i="2"/>
  <c r="K141" i="2"/>
  <c r="J141" i="2"/>
  <c r="I141" i="2"/>
  <c r="D141" i="2"/>
  <c r="C141" i="2"/>
  <c r="P140" i="2"/>
  <c r="O140" i="2"/>
  <c r="N140" i="2"/>
  <c r="M140" i="2"/>
  <c r="L140" i="2"/>
  <c r="K140" i="2"/>
  <c r="J140" i="2"/>
  <c r="I140" i="2"/>
  <c r="D140" i="2"/>
  <c r="C140" i="2"/>
  <c r="P139" i="2"/>
  <c r="O139" i="2"/>
  <c r="N139" i="2"/>
  <c r="M139" i="2"/>
  <c r="L139" i="2"/>
  <c r="K139" i="2"/>
  <c r="J139" i="2"/>
  <c r="I139" i="2"/>
  <c r="D139" i="2"/>
  <c r="C139" i="2"/>
  <c r="P138" i="2"/>
  <c r="O138" i="2"/>
  <c r="N138" i="2"/>
  <c r="M138" i="2"/>
  <c r="L138" i="2"/>
  <c r="K138" i="2"/>
  <c r="J138" i="2"/>
  <c r="I138" i="2"/>
  <c r="D138" i="2"/>
  <c r="C138" i="2"/>
  <c r="P137" i="2"/>
  <c r="O137" i="2"/>
  <c r="N137" i="2"/>
  <c r="M137" i="2"/>
  <c r="L137" i="2"/>
  <c r="K137" i="2"/>
  <c r="J137" i="2"/>
  <c r="I137" i="2"/>
  <c r="D137" i="2"/>
  <c r="C137" i="2"/>
  <c r="Q136" i="2"/>
  <c r="P136" i="2"/>
  <c r="O136" i="2"/>
  <c r="N136" i="2"/>
  <c r="M136" i="2"/>
  <c r="L136" i="2"/>
  <c r="K136" i="2"/>
  <c r="J136" i="2"/>
  <c r="I136" i="2"/>
  <c r="H136" i="2"/>
  <c r="G136" i="2"/>
  <c r="F136" i="2"/>
  <c r="E136" i="2"/>
  <c r="D136" i="2"/>
  <c r="C136" i="2"/>
  <c r="P135" i="2"/>
  <c r="O135" i="2"/>
  <c r="N135" i="2"/>
  <c r="M135" i="2"/>
  <c r="L135" i="2"/>
  <c r="K135" i="2"/>
  <c r="J135" i="2"/>
  <c r="I135" i="2"/>
  <c r="Q131" i="2"/>
  <c r="P131" i="2"/>
  <c r="O131" i="2"/>
  <c r="N131" i="2"/>
  <c r="M131" i="2"/>
  <c r="L131" i="2"/>
  <c r="K131" i="2"/>
  <c r="J131" i="2"/>
  <c r="I131" i="2"/>
  <c r="H131" i="2"/>
  <c r="G131" i="2"/>
  <c r="F131" i="2"/>
  <c r="E131" i="2"/>
  <c r="D131" i="2"/>
  <c r="C131" i="2"/>
  <c r="Q130" i="2"/>
  <c r="P130" i="2"/>
  <c r="O130" i="2"/>
  <c r="N130" i="2"/>
  <c r="M130" i="2"/>
  <c r="L130" i="2"/>
  <c r="K130" i="2"/>
  <c r="J130" i="2"/>
  <c r="I130" i="2"/>
  <c r="H130" i="2"/>
  <c r="G130" i="2"/>
  <c r="F130" i="2"/>
  <c r="E130" i="2"/>
  <c r="D130" i="2"/>
  <c r="C130" i="2"/>
  <c r="Q129" i="2"/>
  <c r="P129" i="2"/>
  <c r="O129" i="2"/>
  <c r="N129" i="2"/>
  <c r="M129" i="2"/>
  <c r="L129" i="2"/>
  <c r="K129" i="2"/>
  <c r="J129" i="2"/>
  <c r="I129" i="2"/>
  <c r="H129" i="2"/>
  <c r="G129" i="2"/>
  <c r="F129" i="2"/>
  <c r="E129" i="2"/>
  <c r="D129" i="2"/>
  <c r="C129" i="2"/>
  <c r="Q128" i="2"/>
  <c r="P128" i="2"/>
  <c r="O128" i="2"/>
  <c r="N128" i="2"/>
  <c r="M128" i="2"/>
  <c r="L128" i="2"/>
  <c r="K128" i="2"/>
  <c r="J128" i="2"/>
  <c r="I128" i="2"/>
  <c r="H128" i="2"/>
  <c r="M16" i="4" s="1"/>
  <c r="N16" i="4" s="1"/>
  <c r="G128" i="2"/>
  <c r="F128" i="2"/>
  <c r="E128" i="2"/>
  <c r="D128" i="2"/>
  <c r="C128" i="2"/>
  <c r="M15" i="4" s="1"/>
  <c r="P127" i="2"/>
  <c r="O127" i="2"/>
  <c r="N127" i="2"/>
  <c r="M127" i="2"/>
  <c r="L127" i="2"/>
  <c r="K127" i="2"/>
  <c r="J127" i="2"/>
  <c r="I127" i="2"/>
  <c r="Q123" i="2"/>
  <c r="P123" i="2"/>
  <c r="O123" i="2"/>
  <c r="N123" i="2"/>
  <c r="M123" i="2"/>
  <c r="L123" i="2"/>
  <c r="K123" i="2"/>
  <c r="J123" i="2"/>
  <c r="I123" i="2"/>
  <c r="H123" i="2"/>
  <c r="G123" i="2"/>
  <c r="F123" i="2"/>
  <c r="E123" i="2"/>
  <c r="D123" i="2"/>
  <c r="C123" i="2"/>
  <c r="Q122" i="2"/>
  <c r="P122" i="2"/>
  <c r="O122" i="2"/>
  <c r="N122" i="2"/>
  <c r="M122" i="2"/>
  <c r="L122" i="2"/>
  <c r="K122" i="2"/>
  <c r="J122" i="2"/>
  <c r="I122" i="2"/>
  <c r="H122" i="2"/>
  <c r="G122" i="2"/>
  <c r="F122" i="2"/>
  <c r="E122" i="2"/>
  <c r="D122" i="2"/>
  <c r="C122" i="2"/>
  <c r="Q121" i="2"/>
  <c r="P121" i="2"/>
  <c r="O121" i="2"/>
  <c r="N121" i="2"/>
  <c r="M121" i="2"/>
  <c r="L121" i="2"/>
  <c r="K121" i="2"/>
  <c r="J121" i="2"/>
  <c r="I121" i="2"/>
  <c r="H121" i="2"/>
  <c r="G121" i="2"/>
  <c r="F121" i="2"/>
  <c r="E121" i="2"/>
  <c r="D121" i="2"/>
  <c r="C121" i="2"/>
  <c r="Q120" i="2"/>
  <c r="P120" i="2"/>
  <c r="O120" i="2"/>
  <c r="N120" i="2"/>
  <c r="M120" i="2"/>
  <c r="L120" i="2"/>
  <c r="K120" i="2"/>
  <c r="J120" i="2"/>
  <c r="I120" i="2"/>
  <c r="H120" i="2"/>
  <c r="G120" i="2"/>
  <c r="F120" i="2"/>
  <c r="E120" i="2"/>
  <c r="D120" i="2"/>
  <c r="C120" i="2"/>
  <c r="Q119" i="2"/>
  <c r="P119" i="2"/>
  <c r="O119" i="2"/>
  <c r="N119" i="2"/>
  <c r="M119" i="2"/>
  <c r="L119" i="2"/>
  <c r="K119" i="2"/>
  <c r="J119" i="2"/>
  <c r="I119" i="2"/>
  <c r="H119" i="2"/>
  <c r="G119" i="2"/>
  <c r="F119" i="2"/>
  <c r="E119" i="2"/>
  <c r="D119" i="2"/>
  <c r="C119" i="2"/>
  <c r="Q118" i="2"/>
  <c r="P118" i="2"/>
  <c r="O118" i="2"/>
  <c r="N118" i="2"/>
  <c r="M118" i="2"/>
  <c r="L118" i="2"/>
  <c r="K118" i="2"/>
  <c r="J118" i="2"/>
  <c r="I118" i="2"/>
  <c r="H118" i="2"/>
  <c r="G118" i="2"/>
  <c r="F118" i="2"/>
  <c r="E118" i="2"/>
  <c r="D118" i="2"/>
  <c r="C118" i="2"/>
  <c r="Q117" i="2"/>
  <c r="P117" i="2"/>
  <c r="O117" i="2"/>
  <c r="N117" i="2"/>
  <c r="M117" i="2"/>
  <c r="L117" i="2"/>
  <c r="K117" i="2"/>
  <c r="J117" i="2"/>
  <c r="I117" i="2"/>
  <c r="H117" i="2"/>
  <c r="G117" i="2"/>
  <c r="F117" i="2"/>
  <c r="E117" i="2"/>
  <c r="D117" i="2"/>
  <c r="C117" i="2"/>
  <c r="H10" i="4" s="1"/>
  <c r="Q116" i="2"/>
  <c r="P116" i="2"/>
  <c r="O116" i="2"/>
  <c r="N116" i="2"/>
  <c r="M116" i="2"/>
  <c r="L116" i="2"/>
  <c r="K116" i="2"/>
  <c r="J116" i="2"/>
  <c r="I116" i="2"/>
  <c r="H116" i="2"/>
  <c r="G116" i="2"/>
  <c r="F116" i="2"/>
  <c r="E116" i="2"/>
  <c r="D116" i="2"/>
  <c r="C116" i="2"/>
  <c r="Q115" i="2"/>
  <c r="P115" i="2"/>
  <c r="O115" i="2"/>
  <c r="N115" i="2"/>
  <c r="M115" i="2"/>
  <c r="L115" i="2"/>
  <c r="K115" i="2"/>
  <c r="J115" i="2"/>
  <c r="I115" i="2"/>
  <c r="H115" i="2"/>
  <c r="G115" i="2"/>
  <c r="F115" i="2"/>
  <c r="E115" i="2"/>
  <c r="D115" i="2"/>
  <c r="C115" i="2"/>
  <c r="Q114" i="2"/>
  <c r="P114" i="2"/>
  <c r="O114" i="2"/>
  <c r="N114" i="2"/>
  <c r="M114" i="2"/>
  <c r="L114" i="2"/>
  <c r="K114" i="2"/>
  <c r="J114" i="2"/>
  <c r="I114" i="2"/>
  <c r="H114" i="2"/>
  <c r="C11" i="4" s="1"/>
  <c r="D11" i="4" s="1"/>
  <c r="G114" i="2"/>
  <c r="F114" i="2"/>
  <c r="E114" i="2"/>
  <c r="D114" i="2"/>
  <c r="C114" i="2"/>
  <c r="C10" i="4" s="1"/>
  <c r="P113" i="2"/>
  <c r="O113" i="2"/>
  <c r="N113" i="2"/>
  <c r="M113" i="2"/>
  <c r="L113" i="2"/>
  <c r="K113" i="2"/>
  <c r="J113" i="2"/>
  <c r="I113" i="2"/>
  <c r="P109" i="2"/>
  <c r="O109" i="2"/>
  <c r="N109" i="2"/>
  <c r="M109" i="2"/>
  <c r="L109" i="2"/>
  <c r="K109" i="2"/>
  <c r="J109" i="2"/>
  <c r="I109" i="2"/>
  <c r="H109" i="2"/>
  <c r="G109" i="2"/>
  <c r="F109" i="2"/>
  <c r="E109" i="2"/>
  <c r="D109" i="2"/>
  <c r="C109" i="2"/>
  <c r="P108" i="2"/>
  <c r="O108" i="2"/>
  <c r="N108" i="2"/>
  <c r="M108" i="2"/>
  <c r="L108" i="2"/>
  <c r="K108" i="2"/>
  <c r="J108" i="2"/>
  <c r="I108" i="2"/>
  <c r="H108" i="2"/>
  <c r="G108" i="2"/>
  <c r="F108" i="2"/>
  <c r="E108" i="2"/>
  <c r="D108" i="2"/>
  <c r="C108" i="2"/>
  <c r="P107" i="2"/>
  <c r="O107" i="2"/>
  <c r="N107" i="2"/>
  <c r="M107" i="2"/>
  <c r="L107" i="2"/>
  <c r="K107" i="2"/>
  <c r="J107" i="2"/>
  <c r="I107" i="2"/>
  <c r="H107" i="2"/>
  <c r="G107" i="2"/>
  <c r="F107" i="2"/>
  <c r="E107" i="2"/>
  <c r="D107" i="2"/>
  <c r="C107" i="2"/>
  <c r="P106" i="2"/>
  <c r="O106" i="2"/>
  <c r="N106" i="2"/>
  <c r="M106" i="2"/>
  <c r="L106" i="2"/>
  <c r="K106" i="2"/>
  <c r="J106" i="2"/>
  <c r="I106" i="2"/>
  <c r="H106" i="2"/>
  <c r="G106" i="2"/>
  <c r="F106" i="2"/>
  <c r="E106" i="2"/>
  <c r="D106" i="2"/>
  <c r="C106" i="2"/>
  <c r="Q105" i="2"/>
  <c r="P105" i="2"/>
  <c r="O105" i="2"/>
  <c r="N105" i="2"/>
  <c r="M105" i="2"/>
  <c r="L105" i="2"/>
  <c r="K105" i="2"/>
  <c r="J105" i="2"/>
  <c r="I105" i="2"/>
  <c r="H105" i="2"/>
  <c r="G105" i="2"/>
  <c r="F105" i="2"/>
  <c r="E105" i="2"/>
  <c r="D105" i="2"/>
  <c r="C105" i="2"/>
  <c r="C104" i="2"/>
  <c r="P103" i="2"/>
  <c r="O103" i="2"/>
  <c r="N103" i="2"/>
  <c r="M103" i="2"/>
  <c r="L103" i="2"/>
  <c r="K103" i="2"/>
  <c r="J103" i="2"/>
  <c r="I103" i="2"/>
  <c r="H103" i="2"/>
  <c r="G103" i="2"/>
  <c r="F103" i="2"/>
  <c r="E103" i="2"/>
  <c r="D103" i="2"/>
  <c r="C103" i="2"/>
  <c r="P102" i="2"/>
  <c r="O102" i="2"/>
  <c r="N102" i="2"/>
  <c r="M102" i="2"/>
  <c r="L102" i="2"/>
  <c r="K102" i="2"/>
  <c r="J102" i="2"/>
  <c r="I102" i="2"/>
  <c r="H102" i="2"/>
  <c r="G102" i="2"/>
  <c r="F102" i="2"/>
  <c r="E102" i="2"/>
  <c r="D102" i="2"/>
  <c r="C102" i="2"/>
  <c r="P101" i="2"/>
  <c r="O101" i="2"/>
  <c r="N101" i="2"/>
  <c r="M101" i="2"/>
  <c r="L101" i="2"/>
  <c r="K101" i="2"/>
  <c r="J101" i="2"/>
  <c r="I101" i="2"/>
  <c r="H101" i="2"/>
  <c r="G101" i="2"/>
  <c r="F101" i="2"/>
  <c r="E101" i="2"/>
  <c r="D101" i="2"/>
  <c r="C101" i="2"/>
  <c r="P100" i="2"/>
  <c r="O100" i="2"/>
  <c r="N100" i="2"/>
  <c r="M100" i="2"/>
  <c r="L100" i="2"/>
  <c r="K100" i="2"/>
  <c r="J100" i="2"/>
  <c r="I100" i="2"/>
  <c r="H100" i="2"/>
  <c r="G100" i="2"/>
  <c r="F100" i="2"/>
  <c r="E100" i="2"/>
  <c r="D100" i="2"/>
  <c r="C100" i="2"/>
  <c r="P99" i="2"/>
  <c r="O99" i="2"/>
  <c r="N99" i="2"/>
  <c r="M99" i="2"/>
  <c r="L99" i="2"/>
  <c r="K99" i="2"/>
  <c r="J99" i="2"/>
  <c r="I99" i="2"/>
  <c r="H99" i="2"/>
  <c r="G99" i="2"/>
  <c r="F99" i="2"/>
  <c r="E99" i="2"/>
  <c r="D99" i="2"/>
  <c r="C99" i="2"/>
  <c r="Q98" i="2"/>
  <c r="P98" i="2"/>
  <c r="O98" i="2"/>
  <c r="N98" i="2"/>
  <c r="M98" i="2"/>
  <c r="L98" i="2"/>
  <c r="K98" i="2"/>
  <c r="J98" i="2"/>
  <c r="I98" i="2"/>
  <c r="H98" i="2"/>
  <c r="G98" i="2"/>
  <c r="F98" i="2"/>
  <c r="E98" i="2"/>
  <c r="D98" i="2"/>
  <c r="C98" i="2"/>
  <c r="C97" i="2"/>
  <c r="P96" i="2"/>
  <c r="O96" i="2"/>
  <c r="N96" i="2"/>
  <c r="M96" i="2"/>
  <c r="L96" i="2"/>
  <c r="K96" i="2"/>
  <c r="J96" i="2"/>
  <c r="I96" i="2"/>
  <c r="H96" i="2"/>
  <c r="G96" i="2"/>
  <c r="F96" i="2"/>
  <c r="E96" i="2"/>
  <c r="D96" i="2"/>
  <c r="C96" i="2"/>
  <c r="P95" i="2"/>
  <c r="O95" i="2"/>
  <c r="N95" i="2"/>
  <c r="M95" i="2"/>
  <c r="L95" i="2"/>
  <c r="K95" i="2"/>
  <c r="J95" i="2"/>
  <c r="I95" i="2"/>
  <c r="H95" i="2"/>
  <c r="G95" i="2"/>
  <c r="F95" i="2"/>
  <c r="E95" i="2"/>
  <c r="D95" i="2"/>
  <c r="C95" i="2"/>
  <c r="P94" i="2"/>
  <c r="O94" i="2"/>
  <c r="N94" i="2"/>
  <c r="M94" i="2"/>
  <c r="L94" i="2"/>
  <c r="K94" i="2"/>
  <c r="J94" i="2"/>
  <c r="I94" i="2"/>
  <c r="H94" i="2"/>
  <c r="G94" i="2"/>
  <c r="F94" i="2"/>
  <c r="E94" i="2"/>
  <c r="D94" i="2"/>
  <c r="C94" i="2"/>
  <c r="P93" i="2"/>
  <c r="O93" i="2"/>
  <c r="N93" i="2"/>
  <c r="M93" i="2"/>
  <c r="L93" i="2"/>
  <c r="K93" i="2"/>
  <c r="J93" i="2"/>
  <c r="I93" i="2"/>
  <c r="H93" i="2"/>
  <c r="G93" i="2"/>
  <c r="F93" i="2"/>
  <c r="E93" i="2"/>
  <c r="D93" i="2"/>
  <c r="C93" i="2"/>
  <c r="P92" i="2"/>
  <c r="O92" i="2"/>
  <c r="N92" i="2"/>
  <c r="M92" i="2"/>
  <c r="L92" i="2"/>
  <c r="K92" i="2"/>
  <c r="J92" i="2"/>
  <c r="I92" i="2"/>
  <c r="H92" i="2"/>
  <c r="G92" i="2"/>
  <c r="F92" i="2"/>
  <c r="E92" i="2"/>
  <c r="D92" i="2"/>
  <c r="C92" i="2"/>
  <c r="Q91" i="2"/>
  <c r="P91" i="2"/>
  <c r="O91" i="2"/>
  <c r="N91" i="2"/>
  <c r="M91" i="2"/>
  <c r="L91" i="2"/>
  <c r="K91" i="2"/>
  <c r="J91" i="2"/>
  <c r="I91" i="2"/>
  <c r="H91" i="2"/>
  <c r="C21" i="4" s="1"/>
  <c r="D21" i="4" s="1"/>
  <c r="G91" i="2"/>
  <c r="F91" i="2"/>
  <c r="E91" i="2"/>
  <c r="D91" i="2"/>
  <c r="C91" i="2"/>
  <c r="C90" i="2"/>
  <c r="C20" i="4" s="1"/>
  <c r="P89" i="2"/>
  <c r="O89" i="2"/>
  <c r="N89" i="2"/>
  <c r="M89" i="2"/>
  <c r="L89" i="2"/>
  <c r="K89" i="2"/>
  <c r="J89" i="2"/>
  <c r="I89" i="2"/>
  <c r="H89" i="2"/>
  <c r="G89" i="2"/>
  <c r="F89" i="2"/>
  <c r="E89" i="2"/>
  <c r="D89" i="2"/>
  <c r="C89" i="2"/>
  <c r="P88" i="2"/>
  <c r="O88" i="2"/>
  <c r="N88" i="2"/>
  <c r="M88" i="2"/>
  <c r="L88" i="2"/>
  <c r="K88" i="2"/>
  <c r="J88" i="2"/>
  <c r="I88" i="2"/>
  <c r="H88" i="2"/>
  <c r="G88" i="2"/>
  <c r="F88" i="2"/>
  <c r="E88" i="2"/>
  <c r="D88" i="2"/>
  <c r="C88" i="2"/>
  <c r="P87" i="2"/>
  <c r="O87" i="2"/>
  <c r="N87" i="2"/>
  <c r="M87" i="2"/>
  <c r="L87" i="2"/>
  <c r="K87" i="2"/>
  <c r="J87" i="2"/>
  <c r="I87" i="2"/>
  <c r="H87" i="2"/>
  <c r="G87" i="2"/>
  <c r="F87" i="2"/>
  <c r="E87" i="2"/>
  <c r="D87" i="2"/>
  <c r="C87" i="2"/>
  <c r="P86" i="2"/>
  <c r="O86" i="2"/>
  <c r="N86" i="2"/>
  <c r="M86" i="2"/>
  <c r="L86" i="2"/>
  <c r="K86" i="2"/>
  <c r="J86" i="2"/>
  <c r="I86" i="2"/>
  <c r="H86" i="2"/>
  <c r="G86" i="2"/>
  <c r="F86" i="2"/>
  <c r="E86" i="2"/>
  <c r="D86" i="2"/>
  <c r="C86" i="2"/>
  <c r="P85" i="2"/>
  <c r="O85" i="2"/>
  <c r="N85" i="2"/>
  <c r="M85" i="2"/>
  <c r="L85" i="2"/>
  <c r="K85" i="2"/>
  <c r="J85" i="2"/>
  <c r="I85" i="2"/>
  <c r="H85" i="2"/>
  <c r="G85" i="2"/>
  <c r="F85" i="2"/>
  <c r="E85" i="2"/>
  <c r="D85" i="2"/>
  <c r="C85" i="2"/>
  <c r="Q84" i="2"/>
  <c r="P84" i="2"/>
  <c r="O84" i="2"/>
  <c r="N84" i="2"/>
  <c r="M84" i="2"/>
  <c r="L84" i="2"/>
  <c r="K84" i="2"/>
  <c r="J84" i="2"/>
  <c r="I84" i="2"/>
  <c r="H84" i="2"/>
  <c r="G84" i="2"/>
  <c r="F84" i="2"/>
  <c r="E84" i="2"/>
  <c r="D84" i="2"/>
  <c r="C84" i="2"/>
  <c r="C83" i="2"/>
  <c r="P82" i="2"/>
  <c r="O82" i="2"/>
  <c r="N82" i="2"/>
  <c r="M82" i="2"/>
  <c r="L82" i="2"/>
  <c r="K82" i="2"/>
  <c r="J82" i="2"/>
  <c r="I82" i="2"/>
  <c r="H82" i="2"/>
  <c r="G82" i="2"/>
  <c r="F82" i="2"/>
  <c r="E82" i="2"/>
  <c r="D82" i="2"/>
  <c r="C82" i="2"/>
  <c r="Q81" i="2"/>
  <c r="P81" i="2"/>
  <c r="O81" i="2"/>
  <c r="N81" i="2"/>
  <c r="M81" i="2"/>
  <c r="L81" i="2"/>
  <c r="K81" i="2"/>
  <c r="J81" i="2"/>
  <c r="I81" i="2"/>
  <c r="H81" i="2"/>
  <c r="G81" i="2"/>
  <c r="F81" i="2"/>
  <c r="E81" i="2"/>
  <c r="D81" i="2"/>
  <c r="C81" i="2"/>
  <c r="Q80" i="2"/>
  <c r="P80" i="2"/>
  <c r="O80" i="2"/>
  <c r="N80" i="2"/>
  <c r="M80" i="2"/>
  <c r="L80" i="2"/>
  <c r="K80" i="2"/>
  <c r="J80" i="2"/>
  <c r="I80" i="2"/>
  <c r="H80" i="2"/>
  <c r="G80" i="2"/>
  <c r="F80" i="2"/>
  <c r="E80" i="2"/>
  <c r="D80" i="2"/>
  <c r="C80" i="2"/>
  <c r="Q79" i="2"/>
  <c r="P79" i="2"/>
  <c r="O79" i="2"/>
  <c r="N79" i="2"/>
  <c r="M79" i="2"/>
  <c r="L79" i="2"/>
  <c r="K79" i="2"/>
  <c r="J79" i="2"/>
  <c r="I79" i="2"/>
  <c r="H79" i="2"/>
  <c r="G79" i="2"/>
  <c r="F79" i="2"/>
  <c r="E79" i="2"/>
  <c r="D79" i="2"/>
  <c r="C79" i="2"/>
  <c r="Q78" i="2"/>
  <c r="P78" i="2"/>
  <c r="O78" i="2"/>
  <c r="N78" i="2"/>
  <c r="M78" i="2"/>
  <c r="L78" i="2"/>
  <c r="K78" i="2"/>
  <c r="J78" i="2"/>
  <c r="I78" i="2"/>
  <c r="H78" i="2"/>
  <c r="G78" i="2"/>
  <c r="F78" i="2"/>
  <c r="E78" i="2"/>
  <c r="D78" i="2"/>
  <c r="C78" i="2"/>
  <c r="Q77" i="2"/>
  <c r="P77" i="2"/>
  <c r="O77" i="2"/>
  <c r="N77" i="2"/>
  <c r="M77" i="2"/>
  <c r="L77" i="2"/>
  <c r="K77" i="2"/>
  <c r="J77" i="2"/>
  <c r="I77" i="2"/>
  <c r="H77" i="2"/>
  <c r="G77" i="2"/>
  <c r="F77" i="2"/>
  <c r="E77" i="2"/>
  <c r="D77" i="2"/>
  <c r="C77" i="2"/>
  <c r="Q76" i="2"/>
  <c r="P76" i="2"/>
  <c r="O76" i="2"/>
  <c r="N76" i="2"/>
  <c r="M76" i="2"/>
  <c r="L76" i="2"/>
  <c r="K76" i="2"/>
  <c r="J76" i="2"/>
  <c r="I76" i="2"/>
  <c r="H76" i="2"/>
  <c r="G76" i="2"/>
  <c r="F76" i="2"/>
  <c r="E76" i="2"/>
  <c r="D76" i="2"/>
  <c r="C76" i="2"/>
  <c r="Q75" i="2"/>
  <c r="P75" i="2"/>
  <c r="O75" i="2"/>
  <c r="N75" i="2"/>
  <c r="M75" i="2"/>
  <c r="L75" i="2"/>
  <c r="K75" i="2"/>
  <c r="J75" i="2"/>
  <c r="I75" i="2"/>
  <c r="H75" i="2"/>
  <c r="G75" i="2"/>
  <c r="F75" i="2"/>
  <c r="E75" i="2"/>
  <c r="D75" i="2"/>
  <c r="C75" i="2"/>
  <c r="C74" i="2"/>
  <c r="Q73" i="2"/>
  <c r="P73" i="2"/>
  <c r="O73" i="2"/>
  <c r="N73" i="2"/>
  <c r="M73" i="2"/>
  <c r="L73" i="2"/>
  <c r="K73" i="2"/>
  <c r="J73" i="2"/>
  <c r="I73" i="2"/>
  <c r="H73" i="2"/>
  <c r="G73" i="2"/>
  <c r="F73" i="2"/>
  <c r="E73" i="2"/>
  <c r="D73" i="2"/>
  <c r="C73" i="2"/>
  <c r="H20" i="4" s="1"/>
  <c r="Q72" i="2"/>
  <c r="P72" i="2"/>
  <c r="O72" i="2"/>
  <c r="N72" i="2"/>
  <c r="M72" i="2"/>
  <c r="L72" i="2"/>
  <c r="K72" i="2"/>
  <c r="J72" i="2"/>
  <c r="I72" i="2"/>
  <c r="H72" i="2"/>
  <c r="G72" i="2"/>
  <c r="F72" i="2"/>
  <c r="E72" i="2"/>
  <c r="D72" i="2"/>
  <c r="C72" i="2"/>
  <c r="Q71" i="2"/>
  <c r="P71" i="2"/>
  <c r="O71" i="2"/>
  <c r="N71" i="2"/>
  <c r="M71" i="2"/>
  <c r="L71" i="2"/>
  <c r="K71" i="2"/>
  <c r="J71" i="2"/>
  <c r="I71" i="2"/>
  <c r="H71" i="2"/>
  <c r="G71" i="2"/>
  <c r="F71" i="2"/>
  <c r="E71" i="2"/>
  <c r="D71" i="2"/>
  <c r="C71" i="2"/>
  <c r="Q70" i="2"/>
  <c r="P70" i="2"/>
  <c r="O70" i="2"/>
  <c r="N70" i="2"/>
  <c r="M70" i="2"/>
  <c r="L70" i="2"/>
  <c r="K70" i="2"/>
  <c r="J70" i="2"/>
  <c r="I70" i="2"/>
  <c r="H70" i="2"/>
  <c r="G70" i="2"/>
  <c r="F70" i="2"/>
  <c r="E70" i="2"/>
  <c r="D70" i="2"/>
  <c r="C70" i="2"/>
  <c r="Q69" i="2"/>
  <c r="P69" i="2"/>
  <c r="O69" i="2"/>
  <c r="N69" i="2"/>
  <c r="M69" i="2"/>
  <c r="L69" i="2"/>
  <c r="K69" i="2"/>
  <c r="J69" i="2"/>
  <c r="I69" i="2"/>
  <c r="H69" i="2"/>
  <c r="G69" i="2"/>
  <c r="F69" i="2"/>
  <c r="E69" i="2"/>
  <c r="D69" i="2"/>
  <c r="C69" i="2"/>
  <c r="Q68" i="2"/>
  <c r="P68" i="2"/>
  <c r="O68" i="2"/>
  <c r="N68" i="2"/>
  <c r="M68" i="2"/>
  <c r="L68" i="2"/>
  <c r="K68" i="2"/>
  <c r="J68" i="2"/>
  <c r="I68" i="2"/>
  <c r="H68" i="2"/>
  <c r="G68" i="2"/>
  <c r="F68" i="2"/>
  <c r="E68" i="2"/>
  <c r="D68" i="2"/>
  <c r="C68" i="2"/>
  <c r="C15" i="4" s="1"/>
  <c r="Q67" i="2"/>
  <c r="P67" i="2"/>
  <c r="O67" i="2"/>
  <c r="N67" i="2"/>
  <c r="M67" i="2"/>
  <c r="L67" i="2"/>
  <c r="K67" i="2"/>
  <c r="J67" i="2"/>
  <c r="I67" i="2"/>
  <c r="H67" i="2"/>
  <c r="G67" i="2"/>
  <c r="F67" i="2"/>
  <c r="E67" i="2"/>
  <c r="D67" i="2"/>
  <c r="C67" i="2"/>
  <c r="Q66" i="2"/>
  <c r="P66" i="2"/>
  <c r="O66" i="2"/>
  <c r="N66" i="2"/>
  <c r="M66" i="2"/>
  <c r="L66" i="2"/>
  <c r="K66" i="2"/>
  <c r="J66" i="2"/>
  <c r="I66" i="2"/>
  <c r="H66" i="2"/>
  <c r="M11" i="4" s="1"/>
  <c r="N11" i="4" s="1"/>
  <c r="G66" i="2"/>
  <c r="F66" i="2"/>
  <c r="E66" i="2"/>
  <c r="D66" i="2"/>
  <c r="C66" i="2"/>
  <c r="M10" i="4" s="1"/>
  <c r="P65" i="2"/>
  <c r="O65" i="2"/>
  <c r="N65" i="2"/>
  <c r="M65" i="2"/>
  <c r="L65" i="2"/>
  <c r="K65" i="2"/>
  <c r="J65" i="2"/>
  <c r="I65" i="2"/>
  <c r="Q61" i="2"/>
  <c r="P61" i="2"/>
  <c r="O61" i="2"/>
  <c r="N61" i="2"/>
  <c r="M61" i="2"/>
  <c r="L61" i="2"/>
  <c r="K61" i="2"/>
  <c r="J61" i="2"/>
  <c r="I61" i="2"/>
  <c r="H61" i="2"/>
  <c r="G61" i="2"/>
  <c r="F61" i="2"/>
  <c r="E61" i="2"/>
  <c r="D61" i="2"/>
  <c r="C61" i="2"/>
  <c r="Q60" i="2"/>
  <c r="P60" i="2"/>
  <c r="O60" i="2"/>
  <c r="N60" i="2"/>
  <c r="M60" i="2"/>
  <c r="L60" i="2"/>
  <c r="K60" i="2"/>
  <c r="J60" i="2"/>
  <c r="I60" i="2"/>
  <c r="H60" i="2"/>
  <c r="G60" i="2"/>
  <c r="F60" i="2"/>
  <c r="E60" i="2"/>
  <c r="D60" i="2"/>
  <c r="C60" i="2"/>
  <c r="Q59" i="2"/>
  <c r="P59" i="2"/>
  <c r="O59" i="2"/>
  <c r="N59" i="2"/>
  <c r="M59" i="2"/>
  <c r="L59" i="2"/>
  <c r="K59" i="2"/>
  <c r="J59" i="2"/>
  <c r="I59" i="2"/>
  <c r="H59" i="2"/>
  <c r="G59" i="2"/>
  <c r="F59" i="2"/>
  <c r="E59" i="2"/>
  <c r="D59" i="2"/>
  <c r="C59" i="2"/>
  <c r="Q58" i="2"/>
  <c r="P58" i="2"/>
  <c r="O58" i="2"/>
  <c r="N58" i="2"/>
  <c r="M58" i="2"/>
  <c r="L58" i="2"/>
  <c r="K58" i="2"/>
  <c r="J58" i="2"/>
  <c r="I58" i="2"/>
  <c r="H58" i="2"/>
  <c r="G58" i="2"/>
  <c r="F58" i="2"/>
  <c r="E58" i="2"/>
  <c r="D58" i="2"/>
  <c r="C58" i="2"/>
  <c r="Q57" i="2"/>
  <c r="P57" i="2"/>
  <c r="O57" i="2"/>
  <c r="N57" i="2"/>
  <c r="M57" i="2"/>
  <c r="L57" i="2"/>
  <c r="K57" i="2"/>
  <c r="J57" i="2"/>
  <c r="I57" i="2"/>
  <c r="H57" i="2"/>
  <c r="G57" i="2"/>
  <c r="F57" i="2"/>
  <c r="E57" i="2"/>
  <c r="D57" i="2"/>
  <c r="C57" i="2"/>
  <c r="Q56" i="2"/>
  <c r="P56" i="2"/>
  <c r="O56" i="2"/>
  <c r="N56" i="2"/>
  <c r="M56" i="2"/>
  <c r="L56" i="2"/>
  <c r="K56" i="2"/>
  <c r="J56" i="2"/>
  <c r="I56" i="2"/>
  <c r="H56" i="2"/>
  <c r="G56" i="2"/>
  <c r="F56" i="2"/>
  <c r="E56" i="2"/>
  <c r="D56" i="2"/>
  <c r="C56" i="2"/>
  <c r="Q55" i="2"/>
  <c r="P55" i="2"/>
  <c r="O55" i="2"/>
  <c r="N55" i="2"/>
  <c r="M55" i="2"/>
  <c r="L55" i="2"/>
  <c r="K55" i="2"/>
  <c r="J55" i="2"/>
  <c r="I55" i="2"/>
  <c r="H55" i="2"/>
  <c r="G55" i="2"/>
  <c r="F55" i="2"/>
  <c r="E55" i="2"/>
  <c r="D55" i="2"/>
  <c r="C55" i="2"/>
  <c r="Q54" i="2"/>
  <c r="P54" i="2"/>
  <c r="O54" i="2"/>
  <c r="N54" i="2"/>
  <c r="M54" i="2"/>
  <c r="L54" i="2"/>
  <c r="K54" i="2"/>
  <c r="J54" i="2"/>
  <c r="I54" i="2"/>
  <c r="H54" i="2"/>
  <c r="G54" i="2"/>
  <c r="F54" i="2"/>
  <c r="E54" i="2"/>
  <c r="D54" i="2"/>
  <c r="C54" i="2"/>
  <c r="Q53" i="2"/>
  <c r="P53" i="2"/>
  <c r="O53" i="2"/>
  <c r="N53" i="2"/>
  <c r="M53" i="2"/>
  <c r="L53" i="2"/>
  <c r="K53" i="2"/>
  <c r="J53" i="2"/>
  <c r="I53" i="2"/>
  <c r="H53" i="2"/>
  <c r="G53" i="2"/>
  <c r="F53" i="2"/>
  <c r="E53" i="2"/>
  <c r="D53" i="2"/>
  <c r="C53" i="2"/>
  <c r="P52" i="2"/>
  <c r="O52" i="2"/>
  <c r="N52" i="2"/>
  <c r="M52" i="2"/>
  <c r="L52" i="2"/>
  <c r="K52" i="2"/>
  <c r="J52" i="2"/>
  <c r="I52" i="2"/>
  <c r="D48" i="2"/>
  <c r="C48" i="2"/>
  <c r="D47" i="2"/>
  <c r="C47" i="2"/>
  <c r="D46" i="2"/>
  <c r="C46" i="2"/>
  <c r="Q45" i="2"/>
  <c r="P45" i="2"/>
  <c r="O45" i="2"/>
  <c r="N45" i="2"/>
  <c r="M45" i="2"/>
  <c r="L45" i="2"/>
  <c r="K45" i="2"/>
  <c r="J45" i="2"/>
  <c r="I45" i="2"/>
  <c r="H45" i="2"/>
  <c r="G45" i="2"/>
  <c r="F45" i="2"/>
  <c r="E45" i="2"/>
  <c r="D45" i="2"/>
  <c r="C45" i="2"/>
  <c r="D43" i="2"/>
  <c r="C43" i="2"/>
  <c r="D42" i="2"/>
  <c r="C42" i="2"/>
  <c r="D41" i="2"/>
  <c r="C41" i="2"/>
  <c r="Q40" i="2"/>
  <c r="P40" i="2"/>
  <c r="O40" i="2"/>
  <c r="N40" i="2"/>
  <c r="M40" i="2"/>
  <c r="L40" i="2"/>
  <c r="K40" i="2"/>
  <c r="J40" i="2"/>
  <c r="I40" i="2"/>
  <c r="G40" i="2"/>
  <c r="F40" i="2"/>
  <c r="E40" i="2"/>
  <c r="D40" i="2"/>
  <c r="C40" i="2"/>
  <c r="D38" i="2"/>
  <c r="C38" i="2"/>
  <c r="D37" i="2"/>
  <c r="C37" i="2"/>
  <c r="D36" i="2"/>
  <c r="C36" i="2"/>
  <c r="Q35" i="2"/>
  <c r="P35" i="2"/>
  <c r="O35" i="2"/>
  <c r="N35" i="2"/>
  <c r="M35" i="2"/>
  <c r="L35" i="2"/>
  <c r="K35" i="2"/>
  <c r="J35" i="2"/>
  <c r="I35" i="2"/>
  <c r="H35" i="2"/>
  <c r="G35" i="2"/>
  <c r="F35" i="2"/>
  <c r="E35" i="2"/>
  <c r="D35" i="2"/>
  <c r="C35" i="2"/>
  <c r="D33" i="2"/>
  <c r="C33" i="2"/>
  <c r="D32" i="2"/>
  <c r="C32" i="2"/>
  <c r="Q31" i="2"/>
  <c r="P31" i="2"/>
  <c r="O31" i="2"/>
  <c r="N31" i="2"/>
  <c r="M31" i="2"/>
  <c r="L31" i="2"/>
  <c r="K31" i="2"/>
  <c r="J31" i="2"/>
  <c r="I31" i="2"/>
  <c r="H31" i="2"/>
  <c r="G31" i="2"/>
  <c r="F31" i="2"/>
  <c r="E31" i="2"/>
  <c r="D31" i="2"/>
  <c r="C31" i="2"/>
  <c r="D29" i="2"/>
  <c r="C29" i="2"/>
  <c r="D28" i="2"/>
  <c r="C28" i="2"/>
  <c r="D27" i="2"/>
  <c r="C27" i="2"/>
  <c r="D26" i="2"/>
  <c r="C26" i="2"/>
  <c r="D25" i="2"/>
  <c r="C25" i="2"/>
  <c r="D24" i="2"/>
  <c r="C24" i="2"/>
  <c r="D23" i="2"/>
  <c r="C23" i="2"/>
  <c r="Q22" i="2"/>
  <c r="P22" i="2"/>
  <c r="O22" i="2"/>
  <c r="N22" i="2"/>
  <c r="M22" i="2"/>
  <c r="L22" i="2"/>
  <c r="K22" i="2"/>
  <c r="J22" i="2"/>
  <c r="I22" i="2"/>
  <c r="H22" i="2"/>
  <c r="G22" i="2"/>
  <c r="F22" i="2"/>
  <c r="E22" i="2"/>
  <c r="C22" i="2"/>
  <c r="D20" i="2"/>
  <c r="C20" i="2"/>
  <c r="D19" i="2"/>
  <c r="C19" i="2"/>
  <c r="Q18" i="2"/>
  <c r="P18" i="2"/>
  <c r="O18" i="2"/>
  <c r="N18" i="2"/>
  <c r="M18" i="2"/>
  <c r="L18" i="2"/>
  <c r="K18" i="2"/>
  <c r="J18" i="2"/>
  <c r="I18" i="2"/>
  <c r="H18" i="2"/>
  <c r="G18" i="2"/>
  <c r="F18" i="2"/>
  <c r="E18" i="2"/>
  <c r="C18" i="2"/>
  <c r="D16" i="2"/>
  <c r="C16" i="2"/>
  <c r="D15" i="2"/>
  <c r="C15" i="2"/>
  <c r="Q14" i="2"/>
  <c r="P14" i="2"/>
  <c r="O14" i="2"/>
  <c r="N14" i="2"/>
  <c r="M14" i="2"/>
  <c r="L14" i="2"/>
  <c r="K14" i="2"/>
  <c r="J14" i="2"/>
  <c r="I14" i="2"/>
  <c r="H14" i="2"/>
  <c r="M21" i="5" s="1"/>
  <c r="N21" i="5" s="1"/>
  <c r="G14" i="2"/>
  <c r="F14" i="2"/>
  <c r="E14" i="2"/>
  <c r="C14" i="2"/>
  <c r="M20" i="4" s="1"/>
  <c r="P13" i="2"/>
  <c r="O13" i="2"/>
  <c r="N13" i="2"/>
  <c r="M13" i="2"/>
  <c r="L13" i="2"/>
  <c r="K13" i="2"/>
  <c r="J13" i="2"/>
  <c r="I13" i="2"/>
  <c r="H11" i="2"/>
  <c r="D4" i="2"/>
  <c r="D3" i="2"/>
  <c r="F12" i="1"/>
  <c r="Q31" i="4" s="1"/>
  <c r="M21" i="4" l="1"/>
  <c r="N21" i="4" s="1"/>
  <c r="C16" i="5"/>
  <c r="D16" i="5"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<sst xmlns="http://schemas.openxmlformats.org/spreadsheetml/2006/main" count="401" uniqueCount="173">
  <si>
    <t>Select Province:
Choissisez votre province:</t>
  </si>
  <si>
    <t>YT</t>
  </si>
  <si>
    <t>Current Labor Rates</t>
  </si>
  <si>
    <t>Taux de main d'oeuvre en cours</t>
  </si>
  <si>
    <t>AB</t>
  </si>
  <si>
    <t>BC</t>
  </si>
  <si>
    <t>MB</t>
  </si>
  <si>
    <t>NB</t>
  </si>
  <si>
    <t>NL</t>
  </si>
  <si>
    <t>NS</t>
  </si>
  <si>
    <t>ON</t>
  </si>
  <si>
    <t>PEI</t>
  </si>
  <si>
    <t>QC</t>
  </si>
  <si>
    <t>SK</t>
  </si>
  <si>
    <t>All published prices, trim specifications, and availability are subject to change without prior notice.</t>
  </si>
  <si>
    <t>Tout prix, spécifications de versions et disponibilté d'accessoires publiés sont sujets à changer sans pré-avis.</t>
  </si>
  <si>
    <t>Honda Internal</t>
  </si>
  <si>
    <t>Honda Accessories</t>
  </si>
  <si>
    <t>Model Name</t>
  </si>
  <si>
    <t>Model Year</t>
  </si>
  <si>
    <r>
      <rPr>
        <b/>
        <sz val="9"/>
        <color rgb="FFC8102E"/>
        <rFont val="Aptos Narrow"/>
        <family val="2"/>
        <scheme val="minor"/>
      </rPr>
      <t>S</t>
    </r>
    <r>
      <rPr>
        <sz val="9"/>
        <rFont val="Aptos Narrow"/>
        <family val="2"/>
        <scheme val="minor"/>
      </rPr>
      <t xml:space="preserve"> = Standard (accessory comes standard on this trim)</t>
    </r>
  </si>
  <si>
    <r>
      <rPr>
        <b/>
        <sz val="9"/>
        <color rgb="FFC8102E"/>
        <rFont val="Aptos Narrow"/>
        <family val="2"/>
        <scheme val="minor"/>
      </rPr>
      <t>T</t>
    </r>
    <r>
      <rPr>
        <sz val="9"/>
        <rFont val="Aptos Narrow"/>
        <family val="2"/>
        <scheme val="minor"/>
      </rPr>
      <t xml:space="preserve"> = Tire Size Change (the size of the accessory wheel is smaller/larger than the OE Wheel.  Customer will require new tires to fit these wheels.)</t>
    </r>
  </si>
  <si>
    <r>
      <rPr>
        <b/>
        <sz val="9"/>
        <color rgb="FFC8102E"/>
        <rFont val="Aptos Narrow"/>
        <family val="2"/>
        <scheme val="minor"/>
      </rPr>
      <t>E</t>
    </r>
    <r>
      <rPr>
        <b/>
        <sz val="9"/>
        <rFont val="Aptos Narrow"/>
        <family val="2"/>
        <scheme val="minor"/>
      </rPr>
      <t xml:space="preserve"> </t>
    </r>
    <r>
      <rPr>
        <sz val="9"/>
        <rFont val="Aptos Narrow"/>
        <family val="2"/>
        <scheme val="minor"/>
      </rPr>
      <t>= Exchange Standard Equipment (the size of the accessory wheel is the same size as the OE wheel and therefore they can use the OE tire.)</t>
    </r>
  </si>
  <si>
    <r>
      <rPr>
        <b/>
        <sz val="9"/>
        <color rgb="FFC8102E"/>
        <rFont val="Aptos Narrow"/>
        <family val="2"/>
        <scheme val="minor"/>
      </rPr>
      <t>N/A</t>
    </r>
    <r>
      <rPr>
        <sz val="9"/>
        <rFont val="Aptos Narrow"/>
        <family val="2"/>
        <scheme val="minor"/>
      </rPr>
      <t xml:space="preserve"> = Not Applicable (accessory cannot be applied to this trim)</t>
    </r>
  </si>
  <si>
    <t>Province</t>
  </si>
  <si>
    <t>1.0 Packages and Kits</t>
  </si>
  <si>
    <t>Description</t>
  </si>
  <si>
    <t>Part Number</t>
  </si>
  <si>
    <t>Dealer Net</t>
  </si>
  <si>
    <t>List Price</t>
  </si>
  <si>
    <t>FRT</t>
  </si>
  <si>
    <t>Installed Price</t>
  </si>
  <si>
    <t>Application</t>
  </si>
  <si>
    <t>Comments</t>
  </si>
  <si>
    <t>25CIV-ENK-WTPK</t>
  </si>
  <si>
    <t>480-670-6545-SP or 480-670-6545-GB</t>
  </si>
  <si>
    <t>25CIV-STL-WTPK</t>
  </si>
  <si>
    <t>42700-TBA-A12</t>
  </si>
  <si>
    <t>25CIV5-ARO-PK</t>
  </si>
  <si>
    <t>25CIV-5AR-NH883</t>
  </si>
  <si>
    <t>25CIV-5AR-NH932</t>
  </si>
  <si>
    <t>25CIV-5AR-NH904</t>
  </si>
  <si>
    <t>25CIV-5AR-NH912</t>
  </si>
  <si>
    <t>25CIV-5AR-NH731</t>
  </si>
  <si>
    <t>25CIV-5AR-R513</t>
  </si>
  <si>
    <t>25CIV-5AR-B637</t>
  </si>
  <si>
    <t>22CIV-COLD-PK20</t>
  </si>
  <si>
    <t>08T44-SNA-302</t>
  </si>
  <si>
    <t>31670-BMS-004H</t>
  </si>
  <si>
    <t>25CIV5D-PRO-PET</t>
  </si>
  <si>
    <t>08P17-T20-110</t>
  </si>
  <si>
    <t>08U45-T47-100B</t>
  </si>
  <si>
    <t>08P09-T47-300</t>
  </si>
  <si>
    <t>25CIV5-PRO-HYB</t>
  </si>
  <si>
    <t>08P17-T20-110A</t>
  </si>
  <si>
    <t>25CIV5-PRO-FLM</t>
  </si>
  <si>
    <t>08P04-T20-100</t>
  </si>
  <si>
    <t>08P20-T20-100A</t>
  </si>
  <si>
    <t>08P01-T47-100</t>
  </si>
  <si>
    <t>2.0 Wheels and Wheel Accessories</t>
  </si>
  <si>
    <t>480-670-6545GB</t>
  </si>
  <si>
    <t>480-670-6545SP</t>
  </si>
  <si>
    <t>509-775-6545BH</t>
  </si>
  <si>
    <t>509-775-6545SH</t>
  </si>
  <si>
    <t>08W18-T20-100</t>
  </si>
  <si>
    <t>08W42-S2A-101</t>
  </si>
  <si>
    <t>08W42-SCV-302</t>
  </si>
  <si>
    <t>08W42-TGG-100</t>
  </si>
  <si>
    <t>3.0 Exterior</t>
  </si>
  <si>
    <t>08F20-T47-100E</t>
  </si>
  <si>
    <t>08P47-T20-300</t>
  </si>
  <si>
    <t>08R04-T47-100A</t>
  </si>
  <si>
    <t>08R01-T20-300</t>
  </si>
  <si>
    <t>08L02-T47-300</t>
  </si>
  <si>
    <t>08LXX-E09-XXXX</t>
  </si>
  <si>
    <t>08L20-E09-300A</t>
  </si>
  <si>
    <t>08L20-E09-300B</t>
  </si>
  <si>
    <t>08L09-E09-101</t>
  </si>
  <si>
    <t>08L03-E09-300C</t>
  </si>
  <si>
    <t>08L05-E09-100</t>
  </si>
  <si>
    <t>08L07-E09-101</t>
  </si>
  <si>
    <t>08L20-E09-101C</t>
  </si>
  <si>
    <t>08L20-E09-100D</t>
  </si>
  <si>
    <t>08F01-T20-XXXX</t>
  </si>
  <si>
    <t>08F01-T20-130A</t>
  </si>
  <si>
    <t>08F01-T20-1Z0A</t>
  </si>
  <si>
    <t>08F01-T20-170A</t>
  </si>
  <si>
    <t>08F01-T20-180A</t>
  </si>
  <si>
    <t>08F01-T20-190A</t>
  </si>
  <si>
    <t>08F01-T20-1U0A</t>
  </si>
  <si>
    <t>08F02-T47-XXX</t>
  </si>
  <si>
    <t>08F02-T47-130</t>
  </si>
  <si>
    <t>08F02-T47-1Z0</t>
  </si>
  <si>
    <t>08F02-T47-170</t>
  </si>
  <si>
    <t>08F02-T47-180</t>
  </si>
  <si>
    <t>08F02-T47-190</t>
  </si>
  <si>
    <t>08F02-T47-1U0</t>
  </si>
  <si>
    <t>08P05-T20-XXXX</t>
  </si>
  <si>
    <t>08P05-T20-130</t>
  </si>
  <si>
    <t>08P05-T20-1Z0</t>
  </si>
  <si>
    <t>08P05-T20-170</t>
  </si>
  <si>
    <t>08P05-T20-180</t>
  </si>
  <si>
    <t>08P05-T20-190</t>
  </si>
  <si>
    <t>08P05-T20-1U0</t>
  </si>
  <si>
    <t>08P20-T20-XXXX</t>
  </si>
  <si>
    <t>08P20-T20-130</t>
  </si>
  <si>
    <t>08P20-T20-1Z0</t>
  </si>
  <si>
    <t>08P20-T20-170</t>
  </si>
  <si>
    <t>08P20-T20-180</t>
  </si>
  <si>
    <t>08P20-T20-190</t>
  </si>
  <si>
    <t>4.0 Interior</t>
  </si>
  <si>
    <t>08P15-T20-110</t>
  </si>
  <si>
    <t>08U45-T20-300A</t>
  </si>
  <si>
    <t>08P30-T47-100</t>
  </si>
  <si>
    <t>08L96-T47-100</t>
  </si>
  <si>
    <t>08R13-T47-100</t>
  </si>
  <si>
    <t>08U25-S3Y-305</t>
  </si>
  <si>
    <t>5.0 Electrical</t>
  </si>
  <si>
    <t>08E12-T20-100B</t>
  </si>
  <si>
    <t>31670-BMS-LEAD</t>
  </si>
  <si>
    <t>6.0 Paint Pens</t>
  </si>
  <si>
    <t>TUCH-NH883P-A1</t>
  </si>
  <si>
    <t>TUCH-NH932M-A1</t>
  </si>
  <si>
    <t>TUCH-NH904M-A1</t>
  </si>
  <si>
    <t>TUCH-NH731P-A1</t>
  </si>
  <si>
    <t>TUCH-R513-A1</t>
  </si>
  <si>
    <t>TUCH-B637P-A1</t>
  </si>
  <si>
    <t>TUCH-NEEDLES</t>
  </si>
  <si>
    <t>TUCH-STICKS</t>
  </si>
  <si>
    <t>TUCH-TIPS</t>
  </si>
  <si>
    <t xml:space="preserve">Publication Date: </t>
  </si>
  <si>
    <t>Red Pricing = Promotional Pricing - offered for a limited time only and on a first come, first serve basis.</t>
  </si>
  <si>
    <t>Accessoires Honda</t>
  </si>
  <si>
    <t>Nom du modèle</t>
  </si>
  <si>
    <t xml:space="preserve">Année modèle </t>
  </si>
  <si>
    <r>
      <rPr>
        <b/>
        <sz val="9"/>
        <color rgb="FFC8102E"/>
        <rFont val="Aptos Narrow"/>
        <family val="2"/>
        <scheme val="minor"/>
      </rPr>
      <t>S</t>
    </r>
    <r>
      <rPr>
        <sz val="9"/>
        <rFont val="Aptos Narrow"/>
        <family val="2"/>
        <scheme val="minor"/>
      </rPr>
      <t xml:space="preserve"> = De série (accessoire de série sur cette version).</t>
    </r>
  </si>
  <si>
    <r>
      <rPr>
        <b/>
        <sz val="9"/>
        <color rgb="FFC8102E"/>
        <rFont val="Aptos Narrow"/>
        <family val="2"/>
        <scheme val="minor"/>
      </rPr>
      <t>T</t>
    </r>
    <r>
      <rPr>
        <sz val="9"/>
        <rFont val="Aptos Narrow"/>
        <family val="2"/>
        <scheme val="minor"/>
      </rPr>
      <t xml:space="preserve"> = Taille des pneus (la taille de la jante accessoire diffère de la jante d’origine.  Le client aura besoin de nouveaux pneus pour ces jantes).</t>
    </r>
  </si>
  <si>
    <r>
      <rPr>
        <b/>
        <sz val="9"/>
        <color rgb="FFC8102E"/>
        <rFont val="Aptos Narrow"/>
        <family val="2"/>
        <scheme val="minor"/>
      </rPr>
      <t>E</t>
    </r>
    <r>
      <rPr>
        <sz val="9"/>
        <rFont val="Aptos Narrow"/>
        <family val="2"/>
        <scheme val="minor"/>
      </rPr>
      <t xml:space="preserve"> = Échange d’équipement de série (la taille de la jante accessoire est la même que celle de la jante d’origine.  Le client peut utiliser les pneus d’origine).</t>
    </r>
  </si>
  <si>
    <r>
      <rPr>
        <b/>
        <sz val="9"/>
        <color rgb="FFC8102E"/>
        <rFont val="Aptos Narrow"/>
        <family val="2"/>
        <scheme val="minor"/>
      </rPr>
      <t>N/A</t>
    </r>
    <r>
      <rPr>
        <sz val="9"/>
        <rFont val="Aptos Narrow"/>
        <family val="2"/>
        <scheme val="minor"/>
      </rPr>
      <t xml:space="preserve"> = Sans objet (l’accessoire ne peut être utilisé pour cette version).</t>
    </r>
  </si>
  <si>
    <t>1.0 Groupes et ensembles</t>
  </si>
  <si>
    <t>La description</t>
  </si>
  <si>
    <t>Numéro de pièce</t>
  </si>
  <si>
    <t>Prix net</t>
  </si>
  <si>
    <t>Prix de liste</t>
  </si>
  <si>
    <t>T.F.F.</t>
  </si>
  <si>
    <t>Prix installé</t>
  </si>
  <si>
    <t xml:space="preserve">Commentaires   </t>
  </si>
  <si>
    <t>480-670-6545-SP ou 480-670-6545-GB</t>
  </si>
  <si>
    <t>2.0 Jantes et accessoires de jantes</t>
  </si>
  <si>
    <t>3.0 Extérieur</t>
  </si>
  <si>
    <t>4.0 Intérieur</t>
  </si>
  <si>
    <t>5.0 Électrique</t>
  </si>
  <si>
    <t>6.0 Crayon de retouche de peinture</t>
  </si>
  <si>
    <t xml:space="preserve">Date de publication: </t>
  </si>
  <si>
    <t>*Prix en rouge = Prix promotionnels offerts pour une durée limitée seulement, selon le principe du premier arrivé, premier servi.</t>
  </si>
  <si>
    <t>26MY Honda Civic Hatch</t>
  </si>
  <si>
    <t>POPULAR ACCESSORIES</t>
  </si>
  <si>
    <t>/wk *</t>
  </si>
  <si>
    <t>Ambient Lighting, Blue</t>
  </si>
  <si>
    <t>Genuine Honda Accessories purchased with a new Honda vehicle include a 3 year / 60,000 km manufacturer's warranty.</t>
  </si>
  <si>
    <t>Vehicle accessories purchased after vehicle sale include a 1 year / 20,000km manufacturer's warranty.</t>
  </si>
  <si>
    <t xml:space="preserve">*Prices shown include the cost of installation. </t>
  </si>
  <si>
    <t xml:space="preserve">*For informational purposes only.   Weekly amounts shown are estimated payments based on a 60 month finance contract at 6.99% APR (including the cost of installation).  Applicable taxes and fees are extra.   Accessories cannot be financed on their own and must be financed through Honda Canada Finance Inc., on approved credit, in conjunction with a Honda vehicle. Representative finance example: $350.00 financed at 6.99% APR equals $1.60 weekly for 60 months.  260 weekly payments required.  Cost of borrowing is $64.80 for a total obligation of $414.80.  Actual payment amounts will vary based on APR, finance contract term and cost of the applicable accessories. Conditions apply. See your Honda dealer for full details. </t>
  </si>
  <si>
    <t>*More customized weekly payment options &amp; accessories can be seen on Honda.ca - Build &amp; Price</t>
  </si>
  <si>
    <t>(6.99%)</t>
  </si>
  <si>
    <t xml:space="preserve">Publication
 Date: </t>
  </si>
  <si>
    <t>26MY Honda Civic à Hayon</t>
  </si>
  <si>
    <t>ACCESSOIRES POPULAIRES</t>
  </si>
  <si>
    <t>Les accessoires Honda d’origine achetés avec un véhicule Honda neuf incluent une garantie du fabricant de 3 ans ou 60 000 km.</t>
  </si>
  <si>
    <t>Les accessoires de véhicule achetés après la vente du véhicule incluent une garantie du fabricant de 1 an ou 20 000 km.</t>
  </si>
  <si>
    <t xml:space="preserve">
*Les prix indiqués incluent le coût d'installation.</t>
  </si>
  <si>
    <t>*À titre d’information seulement. Les montants hebdomadaires indiqués sont des paiements estimés basés sur un contrat de financement de 60 mois à un taux annuel en pourcentage (TAP) de 6,99 % (coût d’installation compris). Taxes et frais applicables en sus. Les accessoires ne peuvent être financés seuls et doivent être financés par l’entremise de Honda Canada Finance Inc., sur approbation de crédit, conjointement avec un véhicule Honda. Exemple de financement représentatif : Un montant de 350,00 $ financé à un TAP de 6,99 % équivaut à un paiement hebdomadaire de 1,60 $ pendant 60 mois. 260 paiements hebdomadaires sont requis. Le coût d’emprunt est de 64,80 $, pour une obligation totale de 414,80 $. Le montant réel des paiements variera en fonction du TAP, de la période du contrat de financement et du coût des accessoires applicables. Certaines conditions s’appliquent. Veuillez visiter votre concessionnaire Honda pour obtenir tous les détails.</t>
  </si>
  <si>
    <t>*Vous pouvez voir d’autres options de paiements hebdomadaires personnalisés ainsi que des accessoires sur le site Honda.ca – Configuration et prix.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</si>
</sst>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4" formatCode="_(&quot;$&quot;* #,##0.00_);_(&quot;$&quot;* \(#,##0.00\);_(&quot;$&quot;* &quot;-&quot;??_);_(@_)"/>
    <numFmt numFmtId="164" formatCode="_-[$$-409]* #,##0.00_ ;_-[$$-409]* \-#,##0.00\ ;_-[$$-409]* &quot;-&quot;??_ ;_-@_ "/>
    <numFmt numFmtId="165" formatCode="[$-409]d\-mmm\-yy;@"/>
    <numFmt numFmtId="166" formatCode="&quot;$&quot;#,##0.00"/>
    <numFmt numFmtId="167" formatCode="yyyy\-mm\-dd;@"/>
    <numFmt numFmtId="168" formatCode="&quot;$&quot;#,##0.00;[Red]\-&quot;$&quot;#,##0.00"/>
    <numFmt numFmtId="169" formatCode="_ * #,##0_ \ [$$-C0C]_ ;_ * \-#,##0\ \ [$$-C0C]_ ;_ * &quot;-&quot;??_ \ [$$-C0C]_ ;_ @_ "/>
    <numFmt numFmtId="170" formatCode="_(&quot;$&quot;* #,##0_);_(&quot;$&quot;* \(#,##0\);_(&quot;$&quot;* &quot;-&quot;??_);_(@_)"/>
    <numFmt numFmtId="171" formatCode="_ * #,##0.00_ \ [$$-C0C]_ ;_ * \-#,##0.00\ \ [$$-C0C]_ ;_ * &quot;-&quot;??_ \ [$$-C0C]_ ;_ @_ "/>
  </numFmts>
  <fonts count="52"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0"/>
      <name val="Arial"/>
      <family val="2"/>
    </font>
    <font>
      <sz val="18"/>
      <color theme="1"/>
      <name val="Aptos Narrow"/>
      <family val="2"/>
      <scheme val="minor"/>
    </font>
    <font>
      <b/>
      <sz val="18"/>
      <color rgb="FFC8102E"/>
      <name val="Aptos Narrow"/>
      <family val="2"/>
      <scheme val="minor"/>
    </font>
    <font>
      <i/>
      <sz val="10"/>
      <color rgb="FFC00000"/>
      <name val="Arial"/>
      <family val="2"/>
    </font>
    <font>
      <sz val="10"/>
      <name val="Aptos Narrow"/>
      <family val="2"/>
      <scheme val="minor"/>
    </font>
    <font>
      <sz val="10"/>
      <color theme="0"/>
      <name val="Arial"/>
      <family val="2"/>
    </font>
    <font>
      <i/>
      <sz val="10"/>
      <color theme="0" tint="-0.34998626667073579"/>
      <name val="Arial Narrow"/>
      <family val="2"/>
    </font>
    <font>
      <b/>
      <sz val="24"/>
      <color theme="0"/>
      <name val="Aptos Narrow"/>
      <family val="2"/>
      <scheme val="minor"/>
    </font>
    <font>
      <b/>
      <sz val="11"/>
      <color theme="6" tint="0.79998168889431442"/>
      <name val="Aptos Narrow"/>
      <family val="2"/>
      <scheme val="minor"/>
    </font>
    <font>
      <sz val="11"/>
      <name val="Aptos Narrow"/>
      <family val="2"/>
      <scheme val="minor"/>
    </font>
    <font>
      <sz val="11"/>
      <color theme="6" tint="-0.499984740745262"/>
      <name val="Aptos Narrow"/>
      <family val="2"/>
      <scheme val="minor"/>
    </font>
    <font>
      <b/>
      <sz val="11"/>
      <color theme="6" tint="-0.499984740745262"/>
      <name val="Aptos Narrow"/>
      <family val="2"/>
      <scheme val="minor"/>
    </font>
    <font>
      <b/>
      <sz val="20"/>
      <name val="Aptos Narrow"/>
      <family val="2"/>
      <scheme val="minor"/>
    </font>
    <font>
      <sz val="9"/>
      <name val="Aptos Narrow"/>
      <family val="2"/>
      <scheme val="minor"/>
    </font>
    <font>
      <b/>
      <sz val="9"/>
      <color rgb="FFC8102E"/>
      <name val="Aptos Narrow"/>
      <family val="2"/>
      <scheme val="minor"/>
    </font>
    <font>
      <b/>
      <sz val="9"/>
      <name val="Aptos Narrow"/>
      <family val="2"/>
      <scheme val="minor"/>
    </font>
    <font>
      <b/>
      <sz val="14"/>
      <color theme="0"/>
      <name val="Aptos Narrow"/>
      <family val="2"/>
      <scheme val="minor"/>
    </font>
    <font>
      <b/>
      <sz val="11"/>
      <name val="Aptos Narrow"/>
      <family val="2"/>
      <scheme val="minor"/>
    </font>
    <font>
      <sz val="14"/>
      <name val="Aptos Narrow"/>
      <family val="2"/>
      <scheme val="minor"/>
    </font>
    <font>
      <i/>
      <sz val="11"/>
      <color theme="0" tint="-0.34998626667073579"/>
      <name val="Arial Narrow"/>
      <family val="2"/>
    </font>
    <font>
      <sz val="14"/>
      <color theme="1"/>
      <name val="Aptos Narrow"/>
      <family val="2"/>
      <scheme val="minor"/>
    </font>
    <font>
      <i/>
      <sz val="14"/>
      <color theme="0" tint="-0.34998626667073579"/>
      <name val="Arial Narrow"/>
      <family val="2"/>
    </font>
    <font>
      <i/>
      <sz val="11"/>
      <name val="Arial Narrow"/>
      <family val="2"/>
    </font>
    <font>
      <sz val="11"/>
      <color rgb="FFFFC000"/>
      <name val="Aptos Narrow"/>
      <family val="2"/>
      <scheme val="minor"/>
    </font>
    <font>
      <sz val="11"/>
      <color theme="0" tint="-0.34998626667073579"/>
      <name val="Arial Narrow"/>
      <family val="2"/>
    </font>
    <font>
      <i/>
      <sz val="11"/>
      <color theme="1"/>
      <name val="Aptos Narrow"/>
      <family val="2"/>
      <scheme val="minor"/>
    </font>
    <font>
      <sz val="10"/>
      <color theme="0" tint="-0.34998626667073579"/>
      <name val="Arial Narrow"/>
      <family val="2"/>
    </font>
    <font>
      <b/>
      <sz val="10"/>
      <name val="Aptos Narrow"/>
      <family val="2"/>
      <scheme val="minor"/>
    </font>
    <font>
      <sz val="10"/>
      <color theme="0" tint="-0.14999847407452621"/>
      <name val="Aptos Narrow"/>
      <family val="2"/>
      <scheme val="minor"/>
    </font>
    <font>
      <b/>
      <sz val="24"/>
      <name val="Aptos Narrow"/>
      <family val="2"/>
      <scheme val="minor"/>
    </font>
    <font>
      <i/>
      <sz val="10"/>
      <color theme="0"/>
      <name val="Aptos Narrow"/>
      <family val="2"/>
      <scheme val="minor"/>
    </font>
    <font>
      <sz val="10"/>
      <color theme="0"/>
      <name val="Aptos Narrow"/>
      <family val="2"/>
      <scheme val="minor"/>
    </font>
    <font>
      <b/>
      <sz val="12"/>
      <name val="Aptos Narrow"/>
      <family val="2"/>
      <scheme val="minor"/>
    </font>
    <font>
      <sz val="12"/>
      <name val="Aptos Narrow"/>
      <family val="2"/>
      <scheme val="minor"/>
    </font>
    <font>
      <i/>
      <sz val="12"/>
      <name val="Aptos Narrow"/>
      <family val="2"/>
      <scheme val="minor"/>
    </font>
    <font>
      <b/>
      <sz val="10.5"/>
      <name val="Aptos Narrow"/>
      <family val="2"/>
      <scheme val="minor"/>
    </font>
    <font>
      <b/>
      <sz val="8.5"/>
      <name val="Aptos Narrow"/>
      <family val="2"/>
      <scheme val="minor"/>
    </font>
    <font>
      <b/>
      <i/>
      <sz val="12"/>
      <name val="Aptos Narrow"/>
      <family val="2"/>
      <scheme val="minor"/>
    </font>
    <font>
      <i/>
      <sz val="10"/>
      <name val="Aptos Narrow"/>
      <family val="2"/>
      <scheme val="minor"/>
    </font>
    <font>
      <b/>
      <i/>
      <sz val="10"/>
      <name val="Aptos Narrow"/>
      <family val="2"/>
      <scheme val="minor"/>
    </font>
    <font>
      <sz val="10"/>
      <color rgb="FFFF0000"/>
      <name val="Aptos Narrow"/>
      <family val="2"/>
      <scheme val="minor"/>
    </font>
    <font>
      <sz val="10"/>
      <color rgb="FFE3173E"/>
      <name val="Aptos Narrow"/>
      <family val="2"/>
      <scheme val="minor"/>
    </font>
    <font>
      <i/>
      <sz val="10"/>
      <color rgb="FFE3173E"/>
      <name val="Aptos Narrow"/>
      <family val="2"/>
      <scheme val="minor"/>
    </font>
    <font>
      <b/>
      <i/>
      <sz val="8"/>
      <name val="Aptos Narrow"/>
      <family val="2"/>
      <scheme val="minor"/>
    </font>
    <font>
      <sz val="10"/>
      <color rgb="FFC8102E"/>
      <name val="Aptos Narrow"/>
      <family val="2"/>
      <scheme val="minor"/>
    </font>
    <font>
      <b/>
      <sz val="10"/>
      <color rgb="FFE3173E"/>
      <name val="Aptos Narrow"/>
      <family val="2"/>
      <scheme val="minor"/>
    </font>
    <font>
      <b/>
      <sz val="11"/>
      <color rgb="FFC8102E"/>
      <name val="Aptos Narrow"/>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rgb="FFC8102E"/>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E3173E"/>
        <bgColor indexed="64"/>
      </patternFill>
    </fill>
    <fill>
      <patternFill patternType="solid">
        <fgColor theme="6" tint="-0.24994659260841701"/>
        <bgColor indexed="64"/>
      </patternFill>
    </fill>
    <fill>
      <patternFill patternType="solid">
        <fgColor theme="0"/>
        <bgColor indexed="64"/>
      </patternFill>
    </fill>
    <fill>
      <patternFill patternType="solid">
        <fgColor theme="6" tint="0.59996337778862885"/>
        <bgColor indexed="64"/>
      </patternFill>
    </fill>
    <fill>
      <patternFill patternType="solid">
        <fgColor theme="6" tint="0.79998168889431442"/>
        <bgColor indexed="64"/>
      </patternFill>
    </fill>
    <fill>
      <patternFill patternType="solid">
        <fgColor theme="6" tint="0.39994506668294322"/>
        <bgColor indexed="64"/>
      </patternFill>
    </fill>
  </fills>
  <borders count="27">
    <border>
      <left/>
      <right/>
      <top/>
      <bottom/>
      <diagonal/>
    </border>
    <border>
      <left style="medium">
        <color indexed="64"/>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medium">
        <color indexed="64"/>
      </left>
      <right style="thin">
        <color theme="0"/>
      </right>
      <top style="medium">
        <color indexed="64"/>
      </top>
      <bottom style="thin">
        <color theme="0"/>
      </bottom>
      <diagonal/>
    </border>
    <border>
      <left style="medium">
        <color indexed="64"/>
      </left>
      <right style="medium">
        <color indexed="64"/>
      </right>
      <top style="medium">
        <color indexed="64"/>
      </top>
      <bottom style="thin">
        <color theme="0"/>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medium">
        <color indexed="64"/>
      </right>
      <top style="medium">
        <color indexed="64"/>
      </top>
      <bottom style="medium">
        <color indexed="64"/>
      </bottom>
      <diagonal/>
    </border>
    <border>
      <left style="medium">
        <color indexed="64"/>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
      <left style="thin">
        <color theme="0"/>
      </left>
      <right style="thin">
        <color theme="0"/>
      </right>
      <top/>
      <bottom style="thin">
        <color theme="0"/>
      </bottom>
      <diagonal/>
    </border>
    <border>
      <left style="thin">
        <color theme="0"/>
      </left>
      <right/>
      <top style="thin">
        <color theme="0"/>
      </top>
      <bottom/>
      <diagonal/>
    </border>
    <border>
      <left/>
      <right/>
      <top/>
      <bottom style="thin">
        <color theme="0"/>
      </bottom>
      <diagonal/>
    </border>
    <border>
      <left style="thin">
        <color theme="0"/>
      </left>
      <right style="thin">
        <color theme="0"/>
      </right>
      <top/>
      <bottom/>
      <diagonal/>
    </border>
    <border>
      <left/>
      <right/>
      <top style="thin">
        <color theme="0"/>
      </top>
      <bottom style="thin">
        <color theme="0"/>
      </bottom>
      <diagonal/>
    </border>
    <border>
      <left/>
      <right style="thin">
        <color theme="0"/>
      </right>
      <top/>
      <bottom style="thin">
        <color theme="0"/>
      </bottom>
      <diagonal/>
    </border>
    <border>
      <left/>
      <right/>
      <top style="thin">
        <color theme="0"/>
      </top>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bottom style="medium">
        <color theme="1" tint="0.499984740745262"/>
      </bottom>
      <diagonal/>
    </border>
  </borders>
  <cellStyleXfs count="14">
    <xf numFmtId="0" fontId="0" fillId="0" borderId="0"/>
    <xf numFmtId="44"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0" fontId="2" fillId="4" borderId="0" applyNumberFormat="0" applyBorder="0" applyAlignment="0" applyProtection="0"/>
    <xf numFmtId="0" fontId="13" fillId="8" borderId="17" applyBorder="0">
      <alignment horizontal="center" vertical="center"/>
    </xf>
    <xf numFmtId="0" fontId="1" fillId="0" borderId="0"/>
    <xf numFmtId="0" fontId="15" fillId="10" borderId="7">
      <alignment horizontal="left" vertical="center" indent="1"/>
    </xf>
    <xf numFmtId="0" fontId="16" fillId="11" borderId="4" applyNumberFormat="0">
      <alignment horizontal="center" vertical="center"/>
    </xf>
    <xf numFmtId="0" fontId="15" fillId="12" borderId="5">
      <alignment horizontal="center" vertical="center"/>
    </xf>
    <xf numFmtId="0" fontId="1" fillId="0" borderId="0"/>
    <xf numFmtId="0" fontId="1" fillId="0" borderId="0"/>
    <xf numFmtId="9" fontId="5" fillId="0" borderId="0" applyFont="0" applyFill="0" applyBorder="0" applyAlignment="0" applyProtection="0"/>
  </cellStyleXfs>
  <cellXfs count="230">
    <xf numFmtId="0" fontId="0" fillId="0" borderId="0" xfId="0"/>
    <xf numFmtId="0" fontId="6" fillId="2" borderId="1" xfId="3" applyFont="1" applyFill="1" applyBorder="1" applyAlignment="1">
      <alignment horizontal="center" wrapText="1"/>
    </xf>
    <xf numFmtId="0" fontId="7" fillId="3" borderId="2" xfId="3" applyFont="1" applyFill="1" applyBorder="1" applyAlignment="1" applyProtection="1">
      <alignment horizontal="center" vertical="center"/>
      <protection locked="0"/>
    </xf>
    <xf numFmtId="0" fontId="5" fillId="0" borderId="3" xfId="3" applyBorder="1" applyAlignment="1">
      <alignment vertical="center"/>
    </xf>
    <xf numFmtId="0" fontId="5" fillId="0" borderId="4" xfId="3" applyBorder="1" applyAlignment="1">
      <alignment vertical="center"/>
    </xf>
    <xf numFmtId="0" fontId="5" fillId="0" borderId="5" xfId="3" applyBorder="1" applyAlignment="1">
      <alignment vertical="center"/>
    </xf>
    <xf numFmtId="0" fontId="5" fillId="0" borderId="6" xfId="3" applyBorder="1" applyAlignment="1">
      <alignment vertical="center"/>
    </xf>
    <xf numFmtId="0" fontId="5" fillId="0" borderId="7" xfId="3" applyBorder="1" applyAlignment="1">
      <alignment vertical="center"/>
    </xf>
    <xf numFmtId="0" fontId="5" fillId="0" borderId="0" xfId="3" applyAlignment="1">
      <alignment vertical="center"/>
    </xf>
    <xf numFmtId="0" fontId="5" fillId="0" borderId="8" xfId="3" applyBorder="1" applyAlignment="1">
      <alignment vertical="center"/>
    </xf>
    <xf numFmtId="0" fontId="8" fillId="0" borderId="4" xfId="3" applyFont="1" applyBorder="1" applyAlignment="1">
      <alignment vertical="center"/>
    </xf>
    <xf numFmtId="0" fontId="2" fillId="4" borderId="9" xfId="3" applyFont="1" applyFill="1" applyBorder="1" applyAlignment="1">
      <alignment horizontal="centerContinuous"/>
    </xf>
    <xf numFmtId="0" fontId="2" fillId="4" borderId="10" xfId="3" applyFont="1" applyFill="1" applyBorder="1" applyAlignment="1">
      <alignment horizontal="centerContinuous"/>
    </xf>
    <xf numFmtId="0" fontId="9" fillId="3" borderId="11" xfId="3" applyFont="1" applyFill="1" applyBorder="1" applyAlignment="1">
      <alignment horizontal="center"/>
    </xf>
    <xf numFmtId="164" fontId="9" fillId="5" borderId="12" xfId="3" applyNumberFormat="1" applyFont="1" applyFill="1" applyBorder="1"/>
    <xf numFmtId="0" fontId="5" fillId="6" borderId="13" xfId="3" applyFill="1" applyBorder="1" applyAlignment="1">
      <alignment horizontal="center" vertical="center"/>
    </xf>
    <xf numFmtId="0" fontId="9" fillId="3" borderId="14" xfId="3" applyFont="1" applyFill="1" applyBorder="1" applyAlignment="1">
      <alignment horizontal="center"/>
    </xf>
    <xf numFmtId="164" fontId="9" fillId="5" borderId="15" xfId="3" applyNumberFormat="1" applyFont="1" applyFill="1" applyBorder="1"/>
    <xf numFmtId="0" fontId="5" fillId="0" borderId="16" xfId="3" applyBorder="1" applyAlignment="1">
      <alignment vertical="center"/>
    </xf>
    <xf numFmtId="0" fontId="10" fillId="0" borderId="4" xfId="3" applyFont="1" applyBorder="1" applyAlignment="1">
      <alignment vertical="center"/>
    </xf>
    <xf numFmtId="0" fontId="11" fillId="0" borderId="0" xfId="4" applyFont="1" applyAlignment="1">
      <alignment vertical="center"/>
    </xf>
    <xf numFmtId="0" fontId="12" fillId="7" borderId="0" xfId="5" applyFont="1" applyFill="1" applyBorder="1" applyAlignment="1">
      <alignment vertical="center"/>
    </xf>
    <xf numFmtId="0" fontId="12" fillId="9" borderId="3" xfId="6" applyFont="1" applyFill="1" applyBorder="1" applyAlignment="1">
      <alignment vertical="center"/>
    </xf>
    <xf numFmtId="0" fontId="12" fillId="9" borderId="4" xfId="6" applyFont="1" applyFill="1" applyBorder="1" applyAlignment="1">
      <alignment vertical="center"/>
    </xf>
    <xf numFmtId="0" fontId="1" fillId="9" borderId="4" xfId="7" applyFill="1" applyBorder="1" applyAlignment="1">
      <alignment horizontal="center" vertical="center"/>
    </xf>
    <xf numFmtId="0" fontId="1" fillId="9" borderId="4" xfId="7" applyFill="1" applyBorder="1" applyAlignment="1">
      <alignment vertical="center"/>
    </xf>
    <xf numFmtId="0" fontId="14" fillId="9" borderId="4" xfId="7" applyFont="1" applyFill="1" applyBorder="1" applyAlignment="1">
      <alignment vertical="center"/>
    </xf>
    <xf numFmtId="0" fontId="14" fillId="9" borderId="5" xfId="7" applyFont="1" applyFill="1" applyBorder="1" applyAlignment="1">
      <alignment vertical="center"/>
    </xf>
    <xf numFmtId="0" fontId="9" fillId="0" borderId="0" xfId="4" applyFont="1" applyAlignment="1">
      <alignment vertical="center"/>
    </xf>
    <xf numFmtId="0" fontId="14" fillId="2" borderId="4" xfId="8" applyFont="1" applyFill="1" applyBorder="1" applyAlignment="1">
      <alignment horizontal="left" vertical="center"/>
    </xf>
    <xf numFmtId="0" fontId="17" fillId="3" borderId="4" xfId="9" applyNumberFormat="1" applyFont="1" applyFill="1" applyAlignment="1">
      <alignment horizontal="left" vertical="center" wrapText="1"/>
    </xf>
    <xf numFmtId="0" fontId="17" fillId="9" borderId="3" xfId="9" applyNumberFormat="1" applyFont="1" applyFill="1" applyBorder="1" applyAlignment="1">
      <alignment vertical="center"/>
    </xf>
    <xf numFmtId="0" fontId="17" fillId="9" borderId="4" xfId="9" applyNumberFormat="1" applyFont="1" applyFill="1" applyAlignment="1">
      <alignment vertical="center"/>
    </xf>
    <xf numFmtId="0" fontId="1" fillId="9" borderId="7" xfId="7" applyFill="1" applyBorder="1" applyAlignment="1">
      <alignment vertical="center"/>
    </xf>
    <xf numFmtId="0" fontId="14" fillId="9" borderId="7" xfId="7" applyFont="1" applyFill="1" applyBorder="1" applyAlignment="1">
      <alignment vertical="center"/>
    </xf>
    <xf numFmtId="0" fontId="14" fillId="9" borderId="3" xfId="7" applyFont="1" applyFill="1" applyBorder="1" applyAlignment="1">
      <alignment vertical="center"/>
    </xf>
    <xf numFmtId="0" fontId="17" fillId="3" borderId="4" xfId="9" applyNumberFormat="1" applyFont="1" applyFill="1" applyAlignment="1">
      <alignment horizontal="left" vertical="center"/>
    </xf>
    <xf numFmtId="0" fontId="14" fillId="9" borderId="16" xfId="7" applyFont="1" applyFill="1" applyBorder="1" applyAlignment="1">
      <alignment vertical="center"/>
    </xf>
    <xf numFmtId="0" fontId="18" fillId="9" borderId="16" xfId="8" applyFont="1" applyFill="1" applyBorder="1" applyAlignment="1">
      <alignment horizontal="left" vertical="center"/>
    </xf>
    <xf numFmtId="0" fontId="18" fillId="9" borderId="4" xfId="8" applyFont="1" applyFill="1" applyBorder="1" applyAlignment="1">
      <alignment horizontal="left" vertical="center"/>
    </xf>
    <xf numFmtId="0" fontId="18" fillId="9" borderId="4" xfId="7" applyFont="1" applyFill="1" applyBorder="1" applyAlignment="1">
      <alignment vertical="center"/>
    </xf>
    <xf numFmtId="0" fontId="18" fillId="9" borderId="4" xfId="8" applyFont="1" applyFill="1" applyBorder="1" applyAlignment="1">
      <alignment vertical="center"/>
    </xf>
    <xf numFmtId="0" fontId="18" fillId="9" borderId="5" xfId="8" applyFont="1" applyFill="1" applyBorder="1" applyAlignment="1">
      <alignment vertical="center"/>
    </xf>
    <xf numFmtId="0" fontId="18" fillId="9" borderId="0" xfId="8" applyFont="1" applyFill="1" applyBorder="1" applyAlignment="1">
      <alignment vertical="center"/>
    </xf>
    <xf numFmtId="0" fontId="18" fillId="9" borderId="0" xfId="8" applyFont="1" applyFill="1" applyBorder="1" applyAlignment="1">
      <alignment horizontal="left" vertical="center"/>
    </xf>
    <xf numFmtId="0" fontId="18" fillId="9" borderId="8" xfId="7" applyFont="1" applyFill="1" applyBorder="1" applyAlignment="1">
      <alignment vertical="center"/>
    </xf>
    <xf numFmtId="0" fontId="9" fillId="9" borderId="0" xfId="4" applyFont="1" applyFill="1" applyAlignment="1">
      <alignment vertical="center"/>
    </xf>
    <xf numFmtId="0" fontId="9" fillId="9" borderId="0" xfId="8" applyFont="1" applyFill="1" applyBorder="1" applyAlignment="1">
      <alignment horizontal="center" wrapText="1"/>
    </xf>
    <xf numFmtId="0" fontId="14" fillId="9" borderId="8" xfId="7" applyFont="1" applyFill="1" applyBorder="1" applyAlignment="1">
      <alignment vertical="center"/>
    </xf>
    <xf numFmtId="0" fontId="21" fillId="7" borderId="0" xfId="5" applyFont="1" applyFill="1" applyBorder="1" applyAlignment="1"/>
    <xf numFmtId="0" fontId="4" fillId="7" borderId="0" xfId="7" applyFont="1" applyFill="1" applyAlignment="1">
      <alignment vertical="center"/>
    </xf>
    <xf numFmtId="0" fontId="1" fillId="9" borderId="0" xfId="7" applyFill="1" applyAlignment="1">
      <alignment vertical="center"/>
    </xf>
    <xf numFmtId="0" fontId="1" fillId="9" borderId="0" xfId="7" applyFill="1" applyAlignment="1">
      <alignment horizontal="center" vertical="center"/>
    </xf>
    <xf numFmtId="0" fontId="22" fillId="9" borderId="18" xfId="9" applyNumberFormat="1" applyFont="1" applyFill="1" applyBorder="1">
      <alignment horizontal="center" vertical="center"/>
    </xf>
    <xf numFmtId="0" fontId="9" fillId="9" borderId="18" xfId="4" applyFont="1" applyFill="1" applyBorder="1" applyAlignment="1">
      <alignment vertical="center"/>
    </xf>
    <xf numFmtId="0" fontId="22" fillId="2" borderId="4" xfId="10" applyFont="1" applyFill="1" applyBorder="1">
      <alignment horizontal="center" vertical="center"/>
    </xf>
    <xf numFmtId="0" fontId="22" fillId="2" borderId="4" xfId="10" applyFont="1" applyFill="1" applyBorder="1" applyAlignment="1">
      <alignment horizontal="center" vertical="center" wrapText="1"/>
    </xf>
    <xf numFmtId="0" fontId="22" fillId="2" borderId="4" xfId="10" applyFont="1" applyFill="1" applyBorder="1" applyAlignment="1">
      <alignment horizontal="center" vertical="center" wrapText="1"/>
    </xf>
    <xf numFmtId="0" fontId="11" fillId="0" borderId="0" xfId="4" applyFont="1" applyAlignment="1">
      <alignment horizontal="left" vertical="center"/>
    </xf>
    <xf numFmtId="0" fontId="22" fillId="3" borderId="4" xfId="8" applyFont="1" applyFill="1" applyBorder="1" applyAlignment="1">
      <alignment horizontal="left" vertical="center"/>
    </xf>
    <xf numFmtId="165" fontId="22" fillId="3" borderId="4" xfId="9" applyNumberFormat="1" applyFont="1" applyFill="1" applyAlignment="1">
      <alignment horizontal="left" vertical="center"/>
    </xf>
    <xf numFmtId="44" fontId="14" fillId="5" borderId="5" xfId="1" applyFont="1" applyFill="1" applyBorder="1" applyAlignment="1">
      <alignment horizontal="center" vertical="center"/>
    </xf>
    <xf numFmtId="0" fontId="14" fillId="5" borderId="5" xfId="9" applyNumberFormat="1" applyFont="1" applyFill="1" applyBorder="1">
      <alignment horizontal="center" vertical="center"/>
    </xf>
    <xf numFmtId="44" fontId="22" fillId="3" borderId="5" xfId="1" applyFont="1" applyFill="1" applyBorder="1" applyAlignment="1">
      <alignment horizontal="center" vertical="center"/>
    </xf>
    <xf numFmtId="0" fontId="9" fillId="5" borderId="5" xfId="9" applyNumberFormat="1" applyFont="1" applyFill="1" applyBorder="1">
      <alignment horizontal="center" vertical="center"/>
    </xf>
    <xf numFmtId="0" fontId="14" fillId="3" borderId="5" xfId="10" applyFont="1" applyFill="1" applyAlignment="1">
      <alignment horizontal="left" vertical="center" wrapText="1"/>
    </xf>
    <xf numFmtId="0" fontId="23" fillId="9" borderId="0" xfId="4" applyFont="1" applyFill="1" applyAlignment="1">
      <alignment horizontal="left" vertical="center"/>
    </xf>
    <xf numFmtId="0" fontId="23" fillId="0" borderId="0" xfId="4" applyFont="1" applyAlignment="1">
      <alignment horizontal="left" vertical="center"/>
    </xf>
    <xf numFmtId="0" fontId="11" fillId="0" borderId="0" xfId="4" applyFont="1" applyAlignment="1">
      <alignment horizontal="left" vertical="center" wrapText="1"/>
    </xf>
    <xf numFmtId="0" fontId="14" fillId="3" borderId="4" xfId="8" applyFont="1" applyFill="1" applyBorder="1">
      <alignment horizontal="left" vertical="center" indent="1"/>
    </xf>
    <xf numFmtId="1" fontId="14" fillId="5" borderId="4" xfId="9" applyNumberFormat="1" applyFont="1" applyFill="1" applyAlignment="1">
      <alignment horizontal="left" vertical="center" wrapText="1" indent="1"/>
    </xf>
    <xf numFmtId="44" fontId="14" fillId="5" borderId="19" xfId="1" applyFont="1" applyFill="1" applyBorder="1" applyAlignment="1">
      <alignment horizontal="center" vertical="center"/>
    </xf>
    <xf numFmtId="0" fontId="14" fillId="5" borderId="19" xfId="9" applyNumberFormat="1" applyFont="1" applyFill="1" applyBorder="1">
      <alignment horizontal="center" vertical="center"/>
    </xf>
    <xf numFmtId="44" fontId="22" fillId="3" borderId="19" xfId="1" applyFont="1" applyFill="1" applyBorder="1" applyAlignment="1">
      <alignment horizontal="center" vertical="center"/>
    </xf>
    <xf numFmtId="0" fontId="9" fillId="5" borderId="19" xfId="9" applyNumberFormat="1" applyFont="1" applyFill="1" applyBorder="1">
      <alignment horizontal="center" vertical="center"/>
    </xf>
    <xf numFmtId="0" fontId="14" fillId="3" borderId="19" xfId="10" applyFont="1" applyFill="1" applyBorder="1" applyAlignment="1">
      <alignment horizontal="left" vertical="center" wrapText="1"/>
    </xf>
    <xf numFmtId="0" fontId="14" fillId="9" borderId="0" xfId="4" applyFont="1" applyFill="1" applyAlignment="1">
      <alignment vertical="center"/>
    </xf>
    <xf numFmtId="0" fontId="14" fillId="2" borderId="0" xfId="4" applyFont="1" applyFill="1" applyAlignment="1">
      <alignment vertical="center"/>
    </xf>
    <xf numFmtId="1" fontId="14" fillId="5" borderId="4" xfId="9" applyNumberFormat="1" applyFont="1" applyFill="1" applyAlignment="1">
      <alignment horizontal="left" vertical="center" indent="1"/>
    </xf>
    <xf numFmtId="44" fontId="14" fillId="5" borderId="16" xfId="1" applyFont="1" applyFill="1" applyBorder="1" applyAlignment="1">
      <alignment horizontal="center" vertical="center"/>
    </xf>
    <xf numFmtId="0" fontId="14" fillId="5" borderId="16" xfId="9" applyNumberFormat="1" applyFont="1" applyFill="1" applyBorder="1">
      <alignment horizontal="center" vertical="center"/>
    </xf>
    <xf numFmtId="44" fontId="22" fillId="3" borderId="16" xfId="1" applyFont="1" applyFill="1" applyBorder="1" applyAlignment="1">
      <alignment horizontal="center" vertical="center"/>
    </xf>
    <xf numFmtId="0" fontId="9" fillId="5" borderId="16" xfId="9" applyNumberFormat="1" applyFont="1" applyFill="1" applyBorder="1">
      <alignment horizontal="center" vertical="center"/>
    </xf>
    <xf numFmtId="0" fontId="14" fillId="3" borderId="16" xfId="10" applyFont="1" applyFill="1" applyBorder="1" applyAlignment="1">
      <alignment horizontal="left" vertical="center" wrapText="1"/>
    </xf>
    <xf numFmtId="0" fontId="14" fillId="2" borderId="7" xfId="4" applyFont="1" applyFill="1" applyBorder="1" applyAlignment="1">
      <alignment vertical="center"/>
    </xf>
    <xf numFmtId="0" fontId="14" fillId="2" borderId="20" xfId="4" applyFont="1" applyFill="1" applyBorder="1" applyAlignment="1">
      <alignment vertical="center"/>
    </xf>
    <xf numFmtId="0" fontId="14" fillId="2" borderId="3" xfId="4" applyFont="1" applyFill="1" applyBorder="1" applyAlignment="1">
      <alignment horizontal="left" vertical="center"/>
    </xf>
    <xf numFmtId="165" fontId="22" fillId="5" borderId="4" xfId="9" applyNumberFormat="1" applyFont="1" applyFill="1" applyAlignment="1">
      <alignment horizontal="left" vertical="center"/>
    </xf>
    <xf numFmtId="9" fontId="14" fillId="9" borderId="0" xfId="2" applyFont="1" applyFill="1" applyBorder="1" applyAlignment="1">
      <alignment vertical="center"/>
    </xf>
    <xf numFmtId="0" fontId="24" fillId="0" borderId="0" xfId="4" applyFont="1" applyAlignment="1">
      <alignment vertical="center"/>
    </xf>
    <xf numFmtId="0" fontId="1" fillId="9" borderId="0" xfId="7" applyFill="1" applyAlignment="1">
      <alignment horizontal="left" vertical="center"/>
    </xf>
    <xf numFmtId="0" fontId="14" fillId="0" borderId="0" xfId="4" applyFont="1" applyAlignment="1">
      <alignment vertical="center"/>
    </xf>
    <xf numFmtId="0" fontId="25" fillId="9" borderId="0" xfId="11" applyFont="1" applyFill="1" applyAlignment="1">
      <alignment horizontal="left" vertical="center"/>
    </xf>
    <xf numFmtId="0" fontId="24" fillId="2" borderId="0" xfId="4" applyFont="1" applyFill="1" applyAlignment="1">
      <alignment vertical="center"/>
    </xf>
    <xf numFmtId="0" fontId="14" fillId="3" borderId="16" xfId="8" applyFont="1" applyFill="1" applyBorder="1" applyAlignment="1">
      <alignment horizontal="left" vertical="center"/>
    </xf>
    <xf numFmtId="165" fontId="22" fillId="5" borderId="16" xfId="9" applyNumberFormat="1" applyFont="1" applyFill="1" applyBorder="1" applyAlignment="1">
      <alignment horizontal="left" vertical="center"/>
    </xf>
    <xf numFmtId="44" fontId="14" fillId="5" borderId="4" xfId="1" applyFont="1" applyFill="1" applyBorder="1" applyAlignment="1">
      <alignment horizontal="center" vertical="center"/>
    </xf>
    <xf numFmtId="0" fontId="14" fillId="5" borderId="4" xfId="9" applyNumberFormat="1" applyFont="1" applyFill="1">
      <alignment horizontal="center" vertical="center"/>
    </xf>
    <xf numFmtId="44" fontId="22" fillId="3" borderId="4" xfId="1" applyFont="1" applyFill="1" applyBorder="1" applyAlignment="1">
      <alignment horizontal="center" vertical="center"/>
    </xf>
    <xf numFmtId="0" fontId="9" fillId="5" borderId="4" xfId="9" applyNumberFormat="1" applyFont="1" applyFill="1">
      <alignment horizontal="center" vertical="center"/>
    </xf>
    <xf numFmtId="0" fontId="14" fillId="3" borderId="4" xfId="10" applyFont="1" applyFill="1" applyBorder="1" applyAlignment="1">
      <alignment horizontal="left" vertical="center" wrapText="1"/>
    </xf>
    <xf numFmtId="0" fontId="14" fillId="9" borderId="16" xfId="8" applyFont="1" applyFill="1" applyBorder="1" applyAlignment="1">
      <alignment horizontal="left" vertical="center"/>
    </xf>
    <xf numFmtId="165" fontId="22" fillId="9" borderId="6" xfId="9" applyNumberFormat="1" applyFont="1" applyFill="1" applyBorder="1" applyAlignment="1">
      <alignment horizontal="left" vertical="center"/>
    </xf>
    <xf numFmtId="166" fontId="14" fillId="9" borderId="0" xfId="9" applyNumberFormat="1" applyFont="1" applyFill="1" applyBorder="1">
      <alignment horizontal="center" vertical="center"/>
    </xf>
    <xf numFmtId="0" fontId="14" fillId="9" borderId="0" xfId="9" applyNumberFormat="1" applyFont="1" applyFill="1" applyBorder="1">
      <alignment horizontal="center" vertical="center"/>
    </xf>
    <xf numFmtId="166" fontId="14" fillId="9" borderId="0" xfId="10" applyNumberFormat="1" applyFont="1" applyFill="1" applyBorder="1">
      <alignment horizontal="center" vertical="center"/>
    </xf>
    <xf numFmtId="0" fontId="22" fillId="9" borderId="0" xfId="9" applyNumberFormat="1" applyFont="1" applyFill="1" applyBorder="1">
      <alignment horizontal="center" vertical="center"/>
    </xf>
    <xf numFmtId="0" fontId="14" fillId="9" borderId="0" xfId="10" applyFont="1" applyFill="1" applyBorder="1" applyAlignment="1">
      <alignment horizontal="left" vertical="center" wrapText="1"/>
    </xf>
    <xf numFmtId="0" fontId="26" fillId="0" borderId="0" xfId="4" applyFont="1" applyAlignment="1">
      <alignment horizontal="left" vertical="center"/>
    </xf>
    <xf numFmtId="0" fontId="22" fillId="2" borderId="4" xfId="10" applyFont="1" applyFill="1" applyBorder="1" applyAlignment="1">
      <alignment horizontal="left" vertical="center"/>
    </xf>
    <xf numFmtId="0" fontId="22" fillId="3" borderId="16" xfId="8" applyFont="1" applyFill="1" applyBorder="1" applyAlignment="1">
      <alignment horizontal="left" vertical="center"/>
    </xf>
    <xf numFmtId="0" fontId="22" fillId="3" borderId="20" xfId="8" applyFont="1" applyFill="1" applyBorder="1" applyAlignment="1">
      <alignment vertical="center"/>
    </xf>
    <xf numFmtId="0" fontId="22" fillId="3" borderId="20" xfId="8" applyFont="1" applyFill="1" applyBorder="1" applyAlignment="1">
      <alignment horizontal="left" vertical="center"/>
    </xf>
    <xf numFmtId="0" fontId="14" fillId="3" borderId="16" xfId="8" applyFont="1" applyFill="1" applyBorder="1">
      <alignment horizontal="left" vertical="center" indent="1"/>
    </xf>
    <xf numFmtId="0" fontId="27" fillId="0" borderId="0" xfId="4" applyFont="1" applyAlignment="1">
      <alignment vertical="center"/>
    </xf>
    <xf numFmtId="0" fontId="14" fillId="3" borderId="3" xfId="10" applyFont="1" applyFill="1" applyBorder="1" applyAlignment="1">
      <alignment horizontal="left" vertical="center" wrapText="1"/>
    </xf>
    <xf numFmtId="0" fontId="1" fillId="9" borderId="5" xfId="7" applyFill="1" applyBorder="1" applyAlignment="1">
      <alignment vertical="center"/>
    </xf>
    <xf numFmtId="0" fontId="1" fillId="9" borderId="19" xfId="7" applyFill="1" applyBorder="1" applyAlignment="1">
      <alignment vertical="center"/>
    </xf>
    <xf numFmtId="0" fontId="28" fillId="9" borderId="19" xfId="7" applyFont="1" applyFill="1" applyBorder="1" applyAlignment="1">
      <alignment horizontal="center" vertical="center"/>
    </xf>
    <xf numFmtId="0" fontId="25" fillId="9" borderId="4" xfId="11" applyFont="1" applyFill="1" applyBorder="1" applyAlignment="1">
      <alignment horizontal="left" vertical="center"/>
    </xf>
    <xf numFmtId="0" fontId="14" fillId="0" borderId="16" xfId="8" applyFont="1" applyFill="1" applyBorder="1" applyAlignment="1">
      <alignment horizontal="left" vertical="center"/>
    </xf>
    <xf numFmtId="165" fontId="22" fillId="0" borderId="16" xfId="9" applyNumberFormat="1" applyFont="1" applyFill="1" applyBorder="1" applyAlignment="1">
      <alignment horizontal="left" vertical="center"/>
    </xf>
    <xf numFmtId="166" fontId="14" fillId="0" borderId="16" xfId="9" applyNumberFormat="1" applyFont="1" applyFill="1" applyBorder="1">
      <alignment horizontal="center" vertical="center"/>
    </xf>
    <xf numFmtId="0" fontId="14" fillId="0" borderId="16" xfId="9" applyNumberFormat="1" applyFont="1" applyFill="1" applyBorder="1">
      <alignment horizontal="center" vertical="center"/>
    </xf>
    <xf numFmtId="166" fontId="14" fillId="0" borderId="16" xfId="10" applyNumberFormat="1" applyFont="1" applyFill="1" applyBorder="1">
      <alignment horizontal="center" vertical="center"/>
    </xf>
    <xf numFmtId="0" fontId="22" fillId="0" borderId="16" xfId="9" applyNumberFormat="1" applyFont="1" applyFill="1" applyBorder="1">
      <alignment horizontal="center" vertical="center"/>
    </xf>
    <xf numFmtId="0" fontId="14" fillId="0" borderId="16" xfId="10" applyFont="1" applyFill="1" applyBorder="1" applyAlignment="1">
      <alignment horizontal="left" vertical="center" wrapText="1"/>
    </xf>
    <xf numFmtId="0" fontId="25" fillId="9" borderId="8" xfId="11" applyFont="1" applyFill="1" applyBorder="1" applyAlignment="1">
      <alignment horizontal="left" vertical="center"/>
    </xf>
    <xf numFmtId="0" fontId="25" fillId="9" borderId="5" xfId="11" applyFont="1" applyFill="1" applyBorder="1" applyAlignment="1">
      <alignment horizontal="left" vertical="center"/>
    </xf>
    <xf numFmtId="0" fontId="1" fillId="9" borderId="16" xfId="7" applyFill="1" applyBorder="1" applyAlignment="1">
      <alignment vertical="center"/>
    </xf>
    <xf numFmtId="0" fontId="1" fillId="9" borderId="6" xfId="7" applyFill="1" applyBorder="1" applyAlignment="1">
      <alignment vertical="center"/>
    </xf>
    <xf numFmtId="0" fontId="28" fillId="9" borderId="0" xfId="7" applyFont="1" applyFill="1" applyAlignment="1">
      <alignment horizontal="center" vertical="center"/>
    </xf>
    <xf numFmtId="0" fontId="14" fillId="3" borderId="5" xfId="10" applyFont="1" applyFill="1" applyAlignment="1">
      <alignment horizontal="center" vertical="center" wrapText="1"/>
    </xf>
    <xf numFmtId="0" fontId="14" fillId="3" borderId="19" xfId="10" applyFont="1" applyFill="1" applyBorder="1" applyAlignment="1">
      <alignment horizontal="center" vertical="center" wrapText="1"/>
    </xf>
    <xf numFmtId="0" fontId="29" fillId="0" borderId="0" xfId="4" applyFont="1" applyAlignment="1">
      <alignment vertical="center"/>
    </xf>
    <xf numFmtId="1" fontId="22" fillId="9" borderId="16" xfId="9" applyNumberFormat="1" applyFont="1" applyFill="1" applyBorder="1" applyAlignment="1">
      <alignment horizontal="left" vertical="center"/>
    </xf>
    <xf numFmtId="166" fontId="22" fillId="9" borderId="16" xfId="9" applyNumberFormat="1" applyFont="1" applyFill="1" applyBorder="1">
      <alignment horizontal="center" vertical="center"/>
    </xf>
    <xf numFmtId="0" fontId="22" fillId="9" borderId="16" xfId="9" applyNumberFormat="1" applyFont="1" applyFill="1" applyBorder="1">
      <alignment horizontal="center" vertical="center"/>
    </xf>
    <xf numFmtId="166" fontId="14" fillId="9" borderId="16" xfId="10" applyNumberFormat="1" applyFont="1" applyFill="1" applyBorder="1">
      <alignment horizontal="center" vertical="center"/>
    </xf>
    <xf numFmtId="0" fontId="3" fillId="9" borderId="4" xfId="12" applyFont="1" applyFill="1" applyBorder="1" applyAlignment="1">
      <alignment horizontal="left" vertical="center"/>
    </xf>
    <xf numFmtId="0" fontId="30" fillId="9" borderId="4" xfId="7" applyFont="1" applyFill="1" applyBorder="1" applyAlignment="1">
      <alignment vertical="center"/>
    </xf>
    <xf numFmtId="0" fontId="31" fillId="0" borderId="0" xfId="4" applyFont="1" applyAlignment="1">
      <alignment vertical="center"/>
    </xf>
    <xf numFmtId="167" fontId="32" fillId="9" borderId="0" xfId="4" applyNumberFormat="1" applyFont="1" applyFill="1" applyAlignment="1">
      <alignment horizontal="left" vertical="center"/>
    </xf>
    <xf numFmtId="0" fontId="18" fillId="9" borderId="6" xfId="8" applyFont="1" applyFill="1" applyBorder="1" applyAlignment="1">
      <alignment horizontal="left" vertical="center"/>
    </xf>
    <xf numFmtId="0" fontId="18" fillId="9" borderId="18" xfId="8" applyFont="1" applyFill="1" applyBorder="1" applyAlignment="1">
      <alignment horizontal="left" vertical="center"/>
    </xf>
    <xf numFmtId="0" fontId="18" fillId="9" borderId="21" xfId="8" applyFont="1" applyFill="1" applyBorder="1" applyAlignment="1">
      <alignment horizontal="left" vertical="center"/>
    </xf>
    <xf numFmtId="0" fontId="18" fillId="9" borderId="7" xfId="8" applyFont="1" applyFill="1" applyAlignment="1">
      <alignment horizontal="left" vertical="center"/>
    </xf>
    <xf numFmtId="0" fontId="18" fillId="9" borderId="20" xfId="8" applyFont="1" applyFill="1" applyBorder="1" applyAlignment="1">
      <alignment horizontal="left" vertical="center"/>
    </xf>
    <xf numFmtId="0" fontId="18" fillId="9" borderId="3" xfId="8" applyFont="1" applyFill="1" applyBorder="1" applyAlignment="1">
      <alignment horizontal="left" vertical="center"/>
    </xf>
    <xf numFmtId="0" fontId="18" fillId="9" borderId="17" xfId="8" applyFont="1" applyFill="1" applyBorder="1" applyAlignment="1">
      <alignment horizontal="left" vertical="center"/>
    </xf>
    <xf numFmtId="0" fontId="18" fillId="9" borderId="22" xfId="8" applyFont="1" applyFill="1" applyBorder="1" applyAlignment="1">
      <alignment horizontal="left" vertical="center"/>
    </xf>
    <xf numFmtId="0" fontId="18" fillId="9" borderId="8" xfId="8" applyFont="1" applyFill="1" applyBorder="1" applyAlignment="1">
      <alignment horizontal="left" vertical="center"/>
    </xf>
    <xf numFmtId="0" fontId="14" fillId="3" borderId="4" xfId="8" applyFont="1" applyFill="1" applyBorder="1" applyAlignment="1">
      <alignment horizontal="left" vertical="center" wrapText="1" indent="1"/>
    </xf>
    <xf numFmtId="0" fontId="14" fillId="3" borderId="4" xfId="8" applyFont="1" applyFill="1" applyBorder="1" applyAlignment="1">
      <alignment horizontal="left" vertical="center"/>
    </xf>
    <xf numFmtId="44" fontId="14" fillId="3" borderId="4" xfId="1" applyFont="1" applyFill="1" applyBorder="1" applyAlignment="1">
      <alignment horizontal="center" vertical="center"/>
    </xf>
    <xf numFmtId="0" fontId="14" fillId="3" borderId="16" xfId="10" applyFont="1" applyFill="1" applyBorder="1" applyAlignment="1">
      <alignment horizontal="left" vertical="center" wrapText="1"/>
    </xf>
    <xf numFmtId="0" fontId="14" fillId="3" borderId="4" xfId="8" applyFont="1" applyFill="1" applyBorder="1" applyAlignment="1">
      <alignment horizontal="left" vertical="center" wrapText="1"/>
    </xf>
    <xf numFmtId="44" fontId="14" fillId="3" borderId="5" xfId="1" applyFont="1" applyFill="1" applyBorder="1" applyAlignment="1">
      <alignment horizontal="center" vertical="center"/>
    </xf>
    <xf numFmtId="44" fontId="14" fillId="3" borderId="19" xfId="1" applyFont="1" applyFill="1" applyBorder="1" applyAlignment="1">
      <alignment horizontal="center" vertical="center"/>
    </xf>
    <xf numFmtId="0" fontId="33" fillId="9" borderId="0" xfId="4" applyFont="1" applyFill="1" applyAlignment="1">
      <alignment vertical="center"/>
    </xf>
    <xf numFmtId="0" fontId="9" fillId="2" borderId="0" xfId="4" applyFont="1" applyFill="1" applyAlignment="1">
      <alignment vertical="center"/>
    </xf>
    <xf numFmtId="0" fontId="34" fillId="9" borderId="0" xfId="4" applyFont="1" applyFill="1" applyAlignment="1">
      <alignment horizontal="center" vertical="center"/>
    </xf>
    <xf numFmtId="0" fontId="35" fillId="9" borderId="0" xfId="4" applyFont="1" applyFill="1" applyAlignment="1">
      <alignment horizontal="center" vertical="center"/>
    </xf>
    <xf numFmtId="0" fontId="12" fillId="7" borderId="0" xfId="4" applyFont="1" applyFill="1" applyAlignment="1">
      <alignment horizontal="center" vertical="center"/>
    </xf>
    <xf numFmtId="0" fontId="36" fillId="9" borderId="0" xfId="4" applyFont="1" applyFill="1" applyAlignment="1">
      <alignment horizontal="center" vertical="center"/>
    </xf>
    <xf numFmtId="0" fontId="9" fillId="9" borderId="0" xfId="4" applyFont="1" applyFill="1" applyAlignment="1">
      <alignment horizontal="center" vertical="center"/>
    </xf>
    <xf numFmtId="168" fontId="9" fillId="0" borderId="0" xfId="4" applyNumberFormat="1" applyFont="1" applyAlignment="1">
      <alignment vertical="center"/>
    </xf>
    <xf numFmtId="0" fontId="9" fillId="9" borderId="0" xfId="4" applyFont="1" applyFill="1" applyAlignment="1">
      <alignment horizontal="center" vertical="center"/>
    </xf>
    <xf numFmtId="0" fontId="37" fillId="3" borderId="23" xfId="4" applyFont="1" applyFill="1" applyBorder="1" applyAlignment="1">
      <alignment horizontal="center" vertical="center"/>
    </xf>
    <xf numFmtId="0" fontId="37" fillId="3" borderId="24" xfId="4" applyFont="1" applyFill="1" applyBorder="1" applyAlignment="1">
      <alignment horizontal="center" vertical="center"/>
    </xf>
    <xf numFmtId="0" fontId="37" fillId="3" borderId="25" xfId="4" applyFont="1" applyFill="1" applyBorder="1" applyAlignment="1">
      <alignment horizontal="center" vertical="center"/>
    </xf>
    <xf numFmtId="0" fontId="38" fillId="9" borderId="0" xfId="4" applyFont="1" applyFill="1" applyAlignment="1">
      <alignment vertical="center"/>
    </xf>
    <xf numFmtId="169" fontId="38" fillId="9" borderId="0" xfId="4" applyNumberFormat="1" applyFont="1" applyFill="1" applyAlignment="1">
      <alignment vertical="top"/>
    </xf>
    <xf numFmtId="8" fontId="37" fillId="9" borderId="0" xfId="4" applyNumberFormat="1" applyFont="1" applyFill="1" applyAlignment="1">
      <alignment horizontal="right" vertical="top"/>
    </xf>
    <xf numFmtId="44" fontId="37" fillId="9" borderId="0" xfId="4" applyNumberFormat="1" applyFont="1" applyFill="1" applyAlignment="1">
      <alignment horizontal="left" vertical="top"/>
    </xf>
    <xf numFmtId="9" fontId="39" fillId="9" borderId="0" xfId="4" applyNumberFormat="1" applyFont="1" applyFill="1" applyAlignment="1">
      <alignment vertical="center"/>
    </xf>
    <xf numFmtId="170" fontId="38" fillId="9" borderId="0" xfId="4" applyNumberFormat="1" applyFont="1" applyFill="1" applyAlignment="1">
      <alignment vertical="top"/>
    </xf>
    <xf numFmtId="0" fontId="40" fillId="3" borderId="23" xfId="4" applyFont="1" applyFill="1" applyBorder="1" applyAlignment="1">
      <alignment horizontal="center" vertical="center" wrapText="1"/>
    </xf>
    <xf numFmtId="0" fontId="40" fillId="3" borderId="24" xfId="4" applyFont="1" applyFill="1" applyBorder="1" applyAlignment="1">
      <alignment horizontal="center" vertical="center"/>
    </xf>
    <xf numFmtId="0" fontId="40" fillId="3" borderId="25" xfId="4" applyFont="1" applyFill="1" applyBorder="1" applyAlignment="1">
      <alignment horizontal="center" vertical="center"/>
    </xf>
    <xf numFmtId="0" fontId="37" fillId="9" borderId="0" xfId="4" applyFont="1" applyFill="1" applyAlignment="1">
      <alignment vertical="center"/>
    </xf>
    <xf numFmtId="44" fontId="37" fillId="3" borderId="23" xfId="4" applyNumberFormat="1" applyFont="1" applyFill="1" applyBorder="1" applyAlignment="1">
      <alignment horizontal="center" vertical="center"/>
    </xf>
    <xf numFmtId="0" fontId="35" fillId="9" borderId="0" xfId="4" applyFont="1" applyFill="1" applyAlignment="1">
      <alignment horizontal="center" vertical="top"/>
    </xf>
    <xf numFmtId="0" fontId="38" fillId="9" borderId="0" xfId="4" applyFont="1" applyFill="1" applyAlignment="1">
      <alignment vertical="top"/>
    </xf>
    <xf numFmtId="0" fontId="9" fillId="9" borderId="0" xfId="4" applyFont="1" applyFill="1" applyAlignment="1">
      <alignment vertical="top"/>
    </xf>
    <xf numFmtId="0" fontId="9" fillId="2" borderId="0" xfId="4" applyFont="1" applyFill="1" applyAlignment="1">
      <alignment vertical="top"/>
    </xf>
    <xf numFmtId="0" fontId="9" fillId="0" borderId="0" xfId="4" applyFont="1" applyAlignment="1">
      <alignment vertical="top"/>
    </xf>
    <xf numFmtId="49" fontId="39" fillId="0" borderId="0" xfId="4" applyNumberFormat="1" applyFont="1" applyAlignment="1">
      <alignment vertical="top"/>
    </xf>
    <xf numFmtId="2" fontId="37" fillId="3" borderId="23" xfId="4" applyNumberFormat="1" applyFont="1" applyFill="1" applyBorder="1" applyAlignment="1">
      <alignment horizontal="center" vertical="center"/>
    </xf>
    <xf numFmtId="0" fontId="41" fillId="3" borderId="23" xfId="4" applyFont="1" applyFill="1" applyBorder="1" applyAlignment="1">
      <alignment horizontal="center" vertical="center" wrapText="1"/>
    </xf>
    <xf numFmtId="0" fontId="41" fillId="3" borderId="24" xfId="4" applyFont="1" applyFill="1" applyBorder="1" applyAlignment="1">
      <alignment horizontal="center" vertical="center" wrapText="1"/>
    </xf>
    <xf numFmtId="0" fontId="41" fillId="3" borderId="25" xfId="4" applyFont="1" applyFill="1" applyBorder="1" applyAlignment="1">
      <alignment horizontal="center" vertical="center" wrapText="1"/>
    </xf>
    <xf numFmtId="9" fontId="39" fillId="9" borderId="0" xfId="4" applyNumberFormat="1" applyFont="1" applyFill="1" applyAlignment="1">
      <alignment vertical="top"/>
    </xf>
    <xf numFmtId="0" fontId="36" fillId="9" borderId="0" xfId="4" applyFont="1" applyFill="1" applyAlignment="1">
      <alignment vertical="center"/>
    </xf>
    <xf numFmtId="0" fontId="42" fillId="9" borderId="0" xfId="4" applyFont="1" applyFill="1" applyAlignment="1">
      <alignment horizontal="left" vertical="center"/>
    </xf>
    <xf numFmtId="0" fontId="43" fillId="9" borderId="0" xfId="4" applyFont="1" applyFill="1" applyAlignment="1">
      <alignment vertical="center"/>
    </xf>
    <xf numFmtId="0" fontId="43" fillId="9" borderId="0" xfId="4" applyFont="1" applyFill="1" applyAlignment="1">
      <alignment horizontal="left" vertical="center" wrapText="1"/>
    </xf>
    <xf numFmtId="0" fontId="36" fillId="9" borderId="26" xfId="4" applyFont="1" applyFill="1" applyBorder="1" applyAlignment="1">
      <alignment horizontal="center" vertical="center"/>
    </xf>
    <xf numFmtId="0" fontId="43" fillId="9" borderId="26" xfId="4" applyFont="1" applyFill="1" applyBorder="1" applyAlignment="1">
      <alignment horizontal="left" vertical="center"/>
    </xf>
    <xf numFmtId="0" fontId="9" fillId="9" borderId="26" xfId="4" applyFont="1" applyFill="1" applyBorder="1" applyAlignment="1">
      <alignment vertical="center"/>
    </xf>
    <xf numFmtId="0" fontId="9" fillId="9" borderId="26" xfId="4" applyFont="1" applyFill="1" applyBorder="1" applyAlignment="1">
      <alignment horizontal="left" vertical="center"/>
    </xf>
    <xf numFmtId="0" fontId="44" fillId="9" borderId="26" xfId="4" applyFont="1" applyFill="1" applyBorder="1" applyAlignment="1">
      <alignment horizontal="left" vertical="center"/>
    </xf>
    <xf numFmtId="0" fontId="44" fillId="9" borderId="26" xfId="4" applyFont="1" applyFill="1" applyBorder="1" applyAlignment="1">
      <alignment vertical="center"/>
    </xf>
    <xf numFmtId="0" fontId="9" fillId="0" borderId="26" xfId="4" applyFont="1" applyBorder="1" applyAlignment="1">
      <alignment vertical="center"/>
    </xf>
    <xf numFmtId="0" fontId="44" fillId="9" borderId="26" xfId="4" applyFont="1" applyFill="1" applyBorder="1" applyAlignment="1">
      <alignment horizontal="right" vertical="center"/>
    </xf>
    <xf numFmtId="14" fontId="44" fillId="9" borderId="26" xfId="4" applyNumberFormat="1" applyFont="1" applyFill="1" applyBorder="1" applyAlignment="1">
      <alignment horizontal="left" vertical="center"/>
    </xf>
    <xf numFmtId="0" fontId="45" fillId="0" borderId="0" xfId="4" applyFont="1" applyAlignment="1">
      <alignment vertical="center"/>
    </xf>
    <xf numFmtId="0" fontId="46" fillId="7" borderId="0" xfId="4" applyFont="1" applyFill="1" applyAlignment="1">
      <alignment vertical="center"/>
    </xf>
    <xf numFmtId="0" fontId="47" fillId="7" borderId="0" xfId="4" applyFont="1" applyFill="1" applyAlignment="1">
      <alignment vertical="center"/>
    </xf>
    <xf numFmtId="0" fontId="46" fillId="7" borderId="0" xfId="4" applyFont="1" applyFill="1" applyAlignment="1">
      <alignment horizontal="left" vertical="center"/>
    </xf>
    <xf numFmtId="0" fontId="47" fillId="7" borderId="0" xfId="4" applyFont="1" applyFill="1" applyAlignment="1">
      <alignment horizontal="left" vertical="center"/>
    </xf>
    <xf numFmtId="0" fontId="44" fillId="9" borderId="0" xfId="4" applyFont="1" applyFill="1" applyAlignment="1">
      <alignment vertical="center"/>
    </xf>
    <xf numFmtId="49" fontId="46" fillId="7" borderId="0" xfId="13" applyNumberFormat="1" applyFont="1" applyFill="1" applyBorder="1" applyAlignment="1">
      <alignment vertical="center"/>
    </xf>
    <xf numFmtId="0" fontId="45" fillId="9" borderId="0" xfId="4" applyFont="1" applyFill="1" applyAlignment="1">
      <alignment vertical="center"/>
    </xf>
    <xf numFmtId="0" fontId="47" fillId="7" borderId="0" xfId="4" applyFont="1" applyFill="1" applyAlignment="1">
      <alignment horizontal="center" vertical="center"/>
    </xf>
    <xf numFmtId="0" fontId="48" fillId="9" borderId="0" xfId="4" applyFont="1" applyFill="1" applyAlignment="1">
      <alignment horizontal="right" vertical="center" wrapText="1"/>
    </xf>
    <xf numFmtId="167" fontId="9" fillId="9" borderId="0" xfId="13" applyNumberFormat="1" applyFont="1" applyFill="1" applyBorder="1" applyAlignment="1">
      <alignment horizontal="left" vertical="center"/>
    </xf>
    <xf numFmtId="0" fontId="49" fillId="9" borderId="0" xfId="4" applyFont="1" applyFill="1" applyAlignment="1">
      <alignment vertical="center"/>
    </xf>
    <xf numFmtId="0" fontId="9" fillId="9" borderId="0" xfId="4" applyFont="1" applyFill="1" applyAlignment="1">
      <alignment horizontal="right" vertical="center"/>
    </xf>
    <xf numFmtId="0" fontId="50" fillId="9" borderId="0" xfId="4" applyFont="1" applyFill="1" applyAlignment="1">
      <alignment horizontal="center" vertical="center"/>
    </xf>
    <xf numFmtId="0" fontId="33" fillId="0" borderId="0" xfId="4" applyFont="1" applyAlignment="1">
      <alignment vertical="center"/>
    </xf>
    <xf numFmtId="0" fontId="43" fillId="0" borderId="0" xfId="4" applyFont="1" applyAlignment="1">
      <alignment vertical="center"/>
    </xf>
    <xf numFmtId="0" fontId="38" fillId="0" borderId="0" xfId="8" applyFont="1" applyFill="1" applyBorder="1" applyAlignment="1">
      <alignment horizontal="center" vertical="center" wrapText="1"/>
    </xf>
    <xf numFmtId="0" fontId="51" fillId="0" borderId="0" xfId="9" applyNumberFormat="1" applyFont="1" applyFill="1" applyBorder="1">
      <alignment horizontal="center" vertical="center"/>
    </xf>
    <xf numFmtId="10" fontId="1" fillId="0" borderId="0" xfId="13" applyNumberFormat="1" applyFont="1" applyBorder="1" applyAlignment="1">
      <alignment vertical="center"/>
    </xf>
    <xf numFmtId="167" fontId="48" fillId="9" borderId="0" xfId="4" applyNumberFormat="1" applyFont="1" applyFill="1" applyAlignment="1">
      <alignment horizontal="left" vertical="center"/>
    </xf>
    <xf numFmtId="171" fontId="37" fillId="9" borderId="0" xfId="4" applyNumberFormat="1" applyFont="1" applyFill="1" applyAlignment="1">
      <alignment horizontal="right" vertical="top"/>
    </xf>
    <xf numFmtId="0" fontId="20" fillId="3" borderId="23" xfId="4" applyFont="1" applyFill="1" applyBorder="1" applyAlignment="1">
      <alignment horizontal="center" vertical="center" wrapText="1"/>
    </xf>
    <xf numFmtId="0" fontId="20" fillId="3" borderId="24" xfId="4" applyFont="1" applyFill="1" applyBorder="1" applyAlignment="1">
      <alignment horizontal="center" vertical="center" wrapText="1"/>
    </xf>
    <xf numFmtId="0" fontId="20" fillId="3" borderId="25" xfId="4" applyFont="1" applyFill="1" applyBorder="1" applyAlignment="1">
      <alignment horizontal="center" vertical="center" wrapText="1"/>
    </xf>
  </cellXfs>
  <cellStyles count="14">
    <cellStyle name="200, 16, 46 - HONDA Red" xfId="5" xr:uid="{6FE57440-43BB-40F3-B338-5EFDF06A70E5}"/>
    <cellStyle name="Currency" xfId="1" builtinId="4"/>
    <cellStyle name="Normal" xfId="0" builtinId="0"/>
    <cellStyle name="Normal 100" xfId="4" xr:uid="{618340A6-9BB1-49AB-9B1D-5A4B4D8CBF7E}"/>
    <cellStyle name="Normal 11" xfId="3" xr:uid="{BB62F51D-E367-4D14-995F-9259C8CF6797}"/>
    <cellStyle name="Normal 5 16 6" xfId="7" xr:uid="{492DC33F-2783-46D5-8E25-2C004B38EE2F}"/>
    <cellStyle name="Normal 5 2 2 2 4 2 2" xfId="11" xr:uid="{14980B54-C1F7-4A09-86DD-FE81916F169D}"/>
    <cellStyle name="Normal 5 4 9 2 5 10" xfId="12" xr:uid="{FFAC0257-35BD-4EAC-958B-1FD28194C9EF}"/>
    <cellStyle name="Percent" xfId="2" builtinId="5"/>
    <cellStyle name="Percent 2" xfId="13" xr:uid="{B4FF89DC-CAD6-42CD-9F53-C1129482D114}"/>
    <cellStyle name="sch-data" xfId="8" xr:uid="{9AF80316-98E2-4461-BEF4-E05FB2B594E6}"/>
    <cellStyle name="sch-heads" xfId="6" xr:uid="{FE51C104-9E01-447A-B414-20EE37B66B18}"/>
    <cellStyle name="sch-inputs" xfId="9" xr:uid="{08C42F15-1E1A-49E8-A77C-7E42253EF7F5}"/>
    <cellStyle name="sch-subheads" xfId="10" xr:uid="{46A92087-92F4-4ACC-B636-BF8825A531EA}"/>
  </cellStyles>
  <dxfs count="19">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drawings/_rels/drawing1.xml.rels><?xml version="1.0" encoding="UTF-8" standalone="yes"?>
<Relationships xmlns="http://schemas.openxmlformats.org/package/2006/relationships"><Relationship Id="rId3" Type="http://schemas.openxmlformats.org/officeDocument/2006/relationships/hyperlink" Target="#'25MY_CIV5D_TYPER_APP_FR'!A1"/><Relationship Id="rId2" Type="http://schemas.openxmlformats.org/officeDocument/2006/relationships/hyperlink" Target="#'25MY_CIV5D_TYPER_APP_EN'!A1"/><Relationship Id="rId1" Type="http://schemas.openxmlformats.org/officeDocument/2006/relationships/hyperlink" Target="#'25MY_CIV5D_SELL-EN'!A1"/><Relationship Id="rId4" Type="http://schemas.openxmlformats.org/officeDocument/2006/relationships/hyperlink" Target="#'25MY_CIV5D_SELL-FR'!A1"/></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_rels/drawing5.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15.png"/><Relationship Id="rId7" Type="http://schemas.openxmlformats.org/officeDocument/2006/relationships/image" Target="../media/image9.png"/><Relationship Id="rId2" Type="http://schemas.openxmlformats.org/officeDocument/2006/relationships/image" Target="../media/image14.png"/><Relationship Id="rId1" Type="http://schemas.openxmlformats.org/officeDocument/2006/relationships/image" Target="../media/image5.png"/><Relationship Id="rId6" Type="http://schemas.openxmlformats.org/officeDocument/2006/relationships/image" Target="../media/image6.png"/><Relationship Id="rId11" Type="http://schemas.openxmlformats.org/officeDocument/2006/relationships/image" Target="../media/image10.png"/><Relationship Id="rId5" Type="http://schemas.openxmlformats.org/officeDocument/2006/relationships/image" Target="../media/image4.jpeg"/><Relationship Id="rId10" Type="http://schemas.openxmlformats.org/officeDocument/2006/relationships/image" Target="../media/image13.png"/><Relationship Id="rId4" Type="http://schemas.openxmlformats.org/officeDocument/2006/relationships/image" Target="../media/image3.jpe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6</xdr:col>
      <xdr:colOff>617220</xdr:colOff>
      <xdr:row>3</xdr:row>
      <xdr:rowOff>58103</xdr:rowOff>
    </xdr:from>
    <xdr:to>
      <xdr:col>10</xdr:col>
      <xdr:colOff>193001</xdr:colOff>
      <xdr:row>5</xdr:row>
      <xdr:rowOff>138630</xdr:rowOff>
    </xdr:to>
    <xdr:sp macro="" textlink="">
      <xdr:nvSpPr>
        <xdr:cNvPr id="2" name="Rounded Rectangle 18">
          <a:hlinkClick xmlns:r="http://schemas.openxmlformats.org/officeDocument/2006/relationships" r:id="rId1"/>
          <a:extLst>
            <a:ext uri="{FF2B5EF4-FFF2-40B4-BE49-F238E27FC236}">
              <a16:creationId xmlns:a16="http://schemas.microsoft.com/office/drawing/2014/main" id="{E4A35F8C-993A-46ED-902F-28653F33F3FF}"/>
            </a:ext>
          </a:extLst>
        </xdr:cNvPr>
        <xdr:cNvSpPr/>
      </xdr:nvSpPr>
      <xdr:spPr>
        <a:xfrm>
          <a:off x="7618095" y="991553"/>
          <a:ext cx="2023706" cy="471052"/>
        </a:xfrm>
        <a:prstGeom prst="roundRect">
          <a:avLst/>
        </a:prstGeom>
        <a:solidFill>
          <a:srgbClr val="C8102E"/>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a:t>EN - SELL</a:t>
          </a:r>
          <a:r>
            <a:rPr lang="en-CA" sz="1200" b="1" baseline="0"/>
            <a:t> SHEET</a:t>
          </a:r>
          <a:endParaRPr lang="en-CA" sz="1200" b="1"/>
        </a:p>
      </xdr:txBody>
    </xdr:sp>
    <xdr:clientData/>
  </xdr:twoCellAnchor>
  <xdr:twoCellAnchor>
    <xdr:from>
      <xdr:col>6</xdr:col>
      <xdr:colOff>623410</xdr:colOff>
      <xdr:row>0</xdr:row>
      <xdr:rowOff>432434</xdr:rowOff>
    </xdr:from>
    <xdr:to>
      <xdr:col>10</xdr:col>
      <xdr:colOff>194905</xdr:colOff>
      <xdr:row>2</xdr:row>
      <xdr:rowOff>101958</xdr:rowOff>
    </xdr:to>
    <xdr:sp macro="" textlink="">
      <xdr:nvSpPr>
        <xdr:cNvPr id="3" name="Rounded Rectangle 44">
          <a:hlinkClick xmlns:r="http://schemas.openxmlformats.org/officeDocument/2006/relationships" r:id="rId2"/>
          <a:extLst>
            <a:ext uri="{FF2B5EF4-FFF2-40B4-BE49-F238E27FC236}">
              <a16:creationId xmlns:a16="http://schemas.microsoft.com/office/drawing/2014/main" id="{55B093B0-2226-4E3C-A0FB-E1F1312737F5}"/>
            </a:ext>
          </a:extLst>
        </xdr:cNvPr>
        <xdr:cNvSpPr/>
      </xdr:nvSpPr>
      <xdr:spPr>
        <a:xfrm>
          <a:off x="7624285" y="432434"/>
          <a:ext cx="2019420" cy="431524"/>
        </a:xfrm>
        <a:prstGeom prst="roundRect">
          <a:avLst/>
        </a:prstGeom>
        <a:solidFill>
          <a:srgbClr val="C8102E"/>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a:t>EN - APPLICATION CHART</a:t>
          </a:r>
        </a:p>
      </xdr:txBody>
    </xdr:sp>
    <xdr:clientData/>
  </xdr:twoCellAnchor>
  <xdr:twoCellAnchor>
    <xdr:from>
      <xdr:col>7</xdr:col>
      <xdr:colOff>0</xdr:colOff>
      <xdr:row>11</xdr:row>
      <xdr:rowOff>64769</xdr:rowOff>
    </xdr:from>
    <xdr:to>
      <xdr:col>10</xdr:col>
      <xdr:colOff>191096</xdr:colOff>
      <xdr:row>13</xdr:row>
      <xdr:rowOff>154346</xdr:rowOff>
    </xdr:to>
    <xdr:sp macro="" textlink="">
      <xdr:nvSpPr>
        <xdr:cNvPr id="4" name="Rounded Rectangle 12">
          <a:hlinkClick xmlns:r="http://schemas.openxmlformats.org/officeDocument/2006/relationships" r:id="rId3"/>
          <a:extLst>
            <a:ext uri="{FF2B5EF4-FFF2-40B4-BE49-F238E27FC236}">
              <a16:creationId xmlns:a16="http://schemas.microsoft.com/office/drawing/2014/main" id="{7F1D8D03-85DE-4D5F-B333-842C853B7C45}"/>
            </a:ext>
          </a:extLst>
        </xdr:cNvPr>
        <xdr:cNvSpPr/>
      </xdr:nvSpPr>
      <xdr:spPr>
        <a:xfrm>
          <a:off x="7620000" y="2369819"/>
          <a:ext cx="2019896" cy="422952"/>
        </a:xfrm>
        <a:prstGeom prst="roundRect">
          <a:avLst/>
        </a:prstGeom>
        <a:solidFill>
          <a:srgbClr val="032842"/>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baseline="0"/>
            <a:t>FR - CHARTE D'APPLICATION</a:t>
          </a:r>
          <a:endParaRPr lang="en-CA" sz="1200" b="1"/>
        </a:p>
      </xdr:txBody>
    </xdr:sp>
    <xdr:clientData/>
  </xdr:twoCellAnchor>
  <xdr:twoCellAnchor>
    <xdr:from>
      <xdr:col>7</xdr:col>
      <xdr:colOff>0</xdr:colOff>
      <xdr:row>14</xdr:row>
      <xdr:rowOff>87630</xdr:rowOff>
    </xdr:from>
    <xdr:to>
      <xdr:col>10</xdr:col>
      <xdr:colOff>193001</xdr:colOff>
      <xdr:row>17</xdr:row>
      <xdr:rowOff>9566</xdr:rowOff>
    </xdr:to>
    <xdr:sp macro="" textlink="">
      <xdr:nvSpPr>
        <xdr:cNvPr id="5" name="Rounded Rectangle 39">
          <a:hlinkClick xmlns:r="http://schemas.openxmlformats.org/officeDocument/2006/relationships" r:id="rId4"/>
          <a:extLst>
            <a:ext uri="{FF2B5EF4-FFF2-40B4-BE49-F238E27FC236}">
              <a16:creationId xmlns:a16="http://schemas.microsoft.com/office/drawing/2014/main" id="{D254F904-6B72-4DFB-8D2D-AA7280BE1941}"/>
            </a:ext>
          </a:extLst>
        </xdr:cNvPr>
        <xdr:cNvSpPr/>
      </xdr:nvSpPr>
      <xdr:spPr>
        <a:xfrm>
          <a:off x="7620000" y="2887980"/>
          <a:ext cx="2021801" cy="417236"/>
        </a:xfrm>
        <a:prstGeom prst="roundRect">
          <a:avLst/>
        </a:prstGeom>
        <a:solidFill>
          <a:srgbClr val="032842"/>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baseline="0"/>
            <a:t>FR - FICHE DE VENTE </a:t>
          </a:r>
          <a:endParaRPr lang="en-CA" sz="12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825500</xdr:colOff>
      <xdr:row>2</xdr:row>
      <xdr:rowOff>27589</xdr:rowOff>
    </xdr:from>
    <xdr:to>
      <xdr:col>16</xdr:col>
      <xdr:colOff>3160939</xdr:colOff>
      <xdr:row>6</xdr:row>
      <xdr:rowOff>138387</xdr:rowOff>
    </xdr:to>
    <xdr:pic>
      <xdr:nvPicPr>
        <xdr:cNvPr id="2" name="Picture 1">
          <a:extLst>
            <a:ext uri="{FF2B5EF4-FFF2-40B4-BE49-F238E27FC236}">
              <a16:creationId xmlns:a16="http://schemas.microsoft.com/office/drawing/2014/main" id="{87DB426F-5862-44B0-B649-F103ABB714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969750" y="637189"/>
          <a:ext cx="2335439" cy="14252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1357313</xdr:colOff>
      <xdr:row>2</xdr:row>
      <xdr:rowOff>99026</xdr:rowOff>
    </xdr:from>
    <xdr:to>
      <xdr:col>16</xdr:col>
      <xdr:colOff>3690938</xdr:colOff>
      <xdr:row>9</xdr:row>
      <xdr:rowOff>43137</xdr:rowOff>
    </xdr:to>
    <xdr:pic>
      <xdr:nvPicPr>
        <xdr:cNvPr id="2" name="Picture 1">
          <a:extLst>
            <a:ext uri="{FF2B5EF4-FFF2-40B4-BE49-F238E27FC236}">
              <a16:creationId xmlns:a16="http://schemas.microsoft.com/office/drawing/2014/main" id="{69FBA034-A6D3-490E-BCD5-407EFA78D7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787313" y="708626"/>
          <a:ext cx="2333625" cy="14204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12700</xdr:colOff>
      <xdr:row>12</xdr:row>
      <xdr:rowOff>27962</xdr:rowOff>
    </xdr:from>
    <xdr:to>
      <xdr:col>11</xdr:col>
      <xdr:colOff>2380</xdr:colOff>
      <xdr:row>13</xdr:row>
      <xdr:rowOff>44451</xdr:rowOff>
    </xdr:to>
    <xdr:pic>
      <xdr:nvPicPr>
        <xdr:cNvPr id="2" name="Picture 1">
          <a:extLst>
            <a:ext uri="{FF2B5EF4-FFF2-40B4-BE49-F238E27FC236}">
              <a16:creationId xmlns:a16="http://schemas.microsoft.com/office/drawing/2014/main" id="{0E0B48F3-5A12-4DA5-9011-BAE021BF734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8" t="9771" r="5100" b="6515"/>
        <a:stretch/>
      </xdr:blipFill>
      <xdr:spPr>
        <a:xfrm>
          <a:off x="4527550" y="6504962"/>
          <a:ext cx="2675730" cy="1921489"/>
        </a:xfrm>
        <a:prstGeom prst="rect">
          <a:avLst/>
        </a:prstGeom>
        <a:ln w="19050">
          <a:solidFill>
            <a:schemeClr val="tx1"/>
          </a:solidFill>
        </a:ln>
      </xdr:spPr>
    </xdr:pic>
    <xdr:clientData/>
  </xdr:twoCellAnchor>
  <xdr:twoCellAnchor editAs="oneCell">
    <xdr:from>
      <xdr:col>12</xdr:col>
      <xdr:colOff>38100</xdr:colOff>
      <xdr:row>16</xdr:row>
      <xdr:rowOff>172728</xdr:rowOff>
    </xdr:from>
    <xdr:to>
      <xdr:col>16</xdr:col>
      <xdr:colOff>1038</xdr:colOff>
      <xdr:row>18</xdr:row>
      <xdr:rowOff>53975</xdr:rowOff>
    </xdr:to>
    <xdr:pic>
      <xdr:nvPicPr>
        <xdr:cNvPr id="3" name="Picture 2">
          <a:extLst>
            <a:ext uri="{FF2B5EF4-FFF2-40B4-BE49-F238E27FC236}">
              <a16:creationId xmlns:a16="http://schemas.microsoft.com/office/drawing/2014/main" id="{54D863D9-A657-466A-943F-5CFAC915E82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67650" y="9145278"/>
          <a:ext cx="2648988" cy="1976747"/>
        </a:xfrm>
        <a:prstGeom prst="rect">
          <a:avLst/>
        </a:prstGeom>
        <a:noFill/>
        <a:ln w="19050">
          <a:solidFill>
            <a:schemeClr val="tx1"/>
          </a:solidFill>
        </a:ln>
      </xdr:spPr>
    </xdr:pic>
    <xdr:clientData/>
  </xdr:twoCellAnchor>
  <xdr:twoCellAnchor editAs="oneCell">
    <xdr:from>
      <xdr:col>15</xdr:col>
      <xdr:colOff>298451</xdr:colOff>
      <xdr:row>27</xdr:row>
      <xdr:rowOff>82550</xdr:rowOff>
    </xdr:from>
    <xdr:to>
      <xdr:col>16</xdr:col>
      <xdr:colOff>400051</xdr:colOff>
      <xdr:row>29</xdr:row>
      <xdr:rowOff>118718</xdr:rowOff>
    </xdr:to>
    <xdr:pic>
      <xdr:nvPicPr>
        <xdr:cNvPr id="4" name="Picture 3">
          <a:extLst>
            <a:ext uri="{FF2B5EF4-FFF2-40B4-BE49-F238E27FC236}">
              <a16:creationId xmlns:a16="http://schemas.microsoft.com/office/drawing/2014/main" id="{6F663CCC-A27A-4228-94EF-ABFD3B7EE32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09201" y="13531850"/>
          <a:ext cx="806450" cy="521943"/>
        </a:xfrm>
        <a:prstGeom prst="rect">
          <a:avLst/>
        </a:prstGeom>
      </xdr:spPr>
    </xdr:pic>
    <xdr:clientData/>
  </xdr:twoCellAnchor>
  <xdr:twoCellAnchor editAs="oneCell">
    <xdr:from>
      <xdr:col>12</xdr:col>
      <xdr:colOff>21056</xdr:colOff>
      <xdr:row>11</xdr:row>
      <xdr:rowOff>177801</xdr:rowOff>
    </xdr:from>
    <xdr:to>
      <xdr:col>15</xdr:col>
      <xdr:colOff>701675</xdr:colOff>
      <xdr:row>13</xdr:row>
      <xdr:rowOff>38101</xdr:rowOff>
    </xdr:to>
    <xdr:pic>
      <xdr:nvPicPr>
        <xdr:cNvPr id="5" name="Picture 4">
          <a:extLst>
            <a:ext uri="{FF2B5EF4-FFF2-40B4-BE49-F238E27FC236}">
              <a16:creationId xmlns:a16="http://schemas.microsoft.com/office/drawing/2014/main" id="{ADD4D540-67E3-421A-8A53-5B063EA6244A}"/>
            </a:ext>
          </a:extLst>
        </xdr:cNvPr>
        <xdr:cNvPicPr>
          <a:picLocks noChangeAspect="1"/>
        </xdr:cNvPicPr>
      </xdr:nvPicPr>
      <xdr:blipFill>
        <a:blip xmlns:r="http://schemas.openxmlformats.org/officeDocument/2006/relationships" r:embed="rId4"/>
        <a:stretch>
          <a:fillRect/>
        </a:stretch>
      </xdr:blipFill>
      <xdr:spPr>
        <a:xfrm>
          <a:off x="7850606" y="6464301"/>
          <a:ext cx="2661819" cy="1955800"/>
        </a:xfrm>
        <a:prstGeom prst="rect">
          <a:avLst/>
        </a:prstGeom>
        <a:ln w="19050">
          <a:solidFill>
            <a:schemeClr val="tx1"/>
          </a:solidFill>
        </a:ln>
      </xdr:spPr>
    </xdr:pic>
    <xdr:clientData/>
  </xdr:twoCellAnchor>
  <xdr:twoCellAnchor editAs="oneCell">
    <xdr:from>
      <xdr:col>9</xdr:col>
      <xdr:colOff>304800</xdr:colOff>
      <xdr:row>3</xdr:row>
      <xdr:rowOff>259709</xdr:rowOff>
    </xdr:from>
    <xdr:to>
      <xdr:col>16</xdr:col>
      <xdr:colOff>361950</xdr:colOff>
      <xdr:row>4</xdr:row>
      <xdr:rowOff>267031</xdr:rowOff>
    </xdr:to>
    <xdr:pic>
      <xdr:nvPicPr>
        <xdr:cNvPr id="6" name="Picture 5">
          <a:extLst>
            <a:ext uri="{FF2B5EF4-FFF2-40B4-BE49-F238E27FC236}">
              <a16:creationId xmlns:a16="http://schemas.microsoft.com/office/drawing/2014/main" id="{215F4943-8831-4CD3-9A87-50194105AA2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229350" y="964559"/>
          <a:ext cx="4648200" cy="2169497"/>
        </a:xfrm>
        <a:prstGeom prst="rect">
          <a:avLst/>
        </a:prstGeom>
      </xdr:spPr>
    </xdr:pic>
    <xdr:clientData/>
  </xdr:twoCellAnchor>
  <xdr:twoCellAnchor editAs="oneCell">
    <xdr:from>
      <xdr:col>1</xdr:col>
      <xdr:colOff>425450</xdr:colOff>
      <xdr:row>3</xdr:row>
      <xdr:rowOff>139796</xdr:rowOff>
    </xdr:from>
    <xdr:to>
      <xdr:col>9</xdr:col>
      <xdr:colOff>184151</xdr:colOff>
      <xdr:row>4</xdr:row>
      <xdr:rowOff>359530</xdr:rowOff>
    </xdr:to>
    <xdr:pic>
      <xdr:nvPicPr>
        <xdr:cNvPr id="7" name="Picture 6">
          <a:extLst>
            <a:ext uri="{FF2B5EF4-FFF2-40B4-BE49-F238E27FC236}">
              <a16:creationId xmlns:a16="http://schemas.microsoft.com/office/drawing/2014/main" id="{24AAEE68-2930-419B-94D7-EABCC091263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016000" y="844646"/>
          <a:ext cx="5092701" cy="2381909"/>
        </a:xfrm>
        <a:prstGeom prst="rect">
          <a:avLst/>
        </a:prstGeom>
      </xdr:spPr>
    </xdr:pic>
    <xdr:clientData/>
  </xdr:twoCellAnchor>
  <xdr:twoCellAnchor editAs="oneCell">
    <xdr:from>
      <xdr:col>2</xdr:col>
      <xdr:colOff>25400</xdr:colOff>
      <xdr:row>7</xdr:row>
      <xdr:rowOff>24058</xdr:rowOff>
    </xdr:from>
    <xdr:to>
      <xdr:col>6</xdr:col>
      <xdr:colOff>5556</xdr:colOff>
      <xdr:row>8</xdr:row>
      <xdr:rowOff>31544</xdr:rowOff>
    </xdr:to>
    <xdr:pic>
      <xdr:nvPicPr>
        <xdr:cNvPr id="8" name="Picture 7">
          <a:extLst>
            <a:ext uri="{FF2B5EF4-FFF2-40B4-BE49-F238E27FC236}">
              <a16:creationId xmlns:a16="http://schemas.microsoft.com/office/drawing/2014/main" id="{9FDC0BE2-F6CE-41E6-B9D0-D487AF5DDA07}"/>
            </a:ext>
          </a:extLst>
        </xdr:cNvPr>
        <xdr:cNvPicPr>
          <a:picLocks noChangeAspect="1"/>
        </xdr:cNvPicPr>
      </xdr:nvPicPr>
      <xdr:blipFill rotWithShape="1">
        <a:blip xmlns:r="http://schemas.openxmlformats.org/officeDocument/2006/relationships" r:embed="rId7"/>
        <a:srcRect l="1" r="1583"/>
        <a:stretch/>
      </xdr:blipFill>
      <xdr:spPr>
        <a:xfrm>
          <a:off x="1225550" y="3853108"/>
          <a:ext cx="2666206" cy="1912486"/>
        </a:xfrm>
        <a:prstGeom prst="rect">
          <a:avLst/>
        </a:prstGeom>
        <a:ln w="19050">
          <a:solidFill>
            <a:sysClr val="windowText" lastClr="000000"/>
          </a:solidFill>
        </a:ln>
      </xdr:spPr>
    </xdr:pic>
    <xdr:clientData/>
  </xdr:twoCellAnchor>
  <xdr:twoCellAnchor editAs="oneCell">
    <xdr:from>
      <xdr:col>7</xdr:col>
      <xdr:colOff>25400</xdr:colOff>
      <xdr:row>7</xdr:row>
      <xdr:rowOff>38101</xdr:rowOff>
    </xdr:from>
    <xdr:to>
      <xdr:col>11</xdr:col>
      <xdr:colOff>6002</xdr:colOff>
      <xdr:row>8</xdr:row>
      <xdr:rowOff>19051</xdr:rowOff>
    </xdr:to>
    <xdr:pic>
      <xdr:nvPicPr>
        <xdr:cNvPr id="9" name="Picture 8">
          <a:extLst>
            <a:ext uri="{FF2B5EF4-FFF2-40B4-BE49-F238E27FC236}">
              <a16:creationId xmlns:a16="http://schemas.microsoft.com/office/drawing/2014/main" id="{F8559C65-D524-4811-9B8B-A703A9694632}"/>
            </a:ext>
          </a:extLst>
        </xdr:cNvPr>
        <xdr:cNvPicPr>
          <a:picLocks noChangeAspect="1"/>
        </xdr:cNvPicPr>
      </xdr:nvPicPr>
      <xdr:blipFill rotWithShape="1">
        <a:blip xmlns:r="http://schemas.openxmlformats.org/officeDocument/2006/relationships" r:embed="rId8"/>
        <a:srcRect l="2321" r="5274" b="13335"/>
        <a:stretch/>
      </xdr:blipFill>
      <xdr:spPr>
        <a:xfrm>
          <a:off x="4540250" y="3867151"/>
          <a:ext cx="2666652" cy="1885950"/>
        </a:xfrm>
        <a:prstGeom prst="rect">
          <a:avLst/>
        </a:prstGeom>
        <a:ln w="19050">
          <a:solidFill>
            <a:schemeClr val="tx1"/>
          </a:solidFill>
        </a:ln>
      </xdr:spPr>
    </xdr:pic>
    <xdr:clientData/>
  </xdr:twoCellAnchor>
  <xdr:twoCellAnchor editAs="oneCell">
    <xdr:from>
      <xdr:col>2</xdr:col>
      <xdr:colOff>19049</xdr:colOff>
      <xdr:row>12</xdr:row>
      <xdr:rowOff>25401</xdr:rowOff>
    </xdr:from>
    <xdr:to>
      <xdr:col>6</xdr:col>
      <xdr:colOff>0</xdr:colOff>
      <xdr:row>13</xdr:row>
      <xdr:rowOff>44450</xdr:rowOff>
    </xdr:to>
    <xdr:pic>
      <xdr:nvPicPr>
        <xdr:cNvPr id="10" name="Picture 9">
          <a:extLst>
            <a:ext uri="{FF2B5EF4-FFF2-40B4-BE49-F238E27FC236}">
              <a16:creationId xmlns:a16="http://schemas.microsoft.com/office/drawing/2014/main" id="{B9532E29-F6E5-48FC-9814-9675A1CB28ED}"/>
            </a:ext>
          </a:extLst>
        </xdr:cNvPr>
        <xdr:cNvPicPr>
          <a:picLocks noChangeAspect="1"/>
        </xdr:cNvPicPr>
      </xdr:nvPicPr>
      <xdr:blipFill rotWithShape="1">
        <a:blip xmlns:r="http://schemas.openxmlformats.org/officeDocument/2006/relationships" r:embed="rId9"/>
        <a:srcRect l="6992" b="8537"/>
        <a:stretch/>
      </xdr:blipFill>
      <xdr:spPr>
        <a:xfrm>
          <a:off x="1219199" y="6502401"/>
          <a:ext cx="2667001" cy="1924049"/>
        </a:xfrm>
        <a:prstGeom prst="rect">
          <a:avLst/>
        </a:prstGeom>
        <a:ln w="19050">
          <a:solidFill>
            <a:sysClr val="windowText" lastClr="000000"/>
          </a:solidFill>
        </a:ln>
      </xdr:spPr>
    </xdr:pic>
    <xdr:clientData/>
  </xdr:twoCellAnchor>
  <xdr:twoCellAnchor editAs="oneCell">
    <xdr:from>
      <xdr:col>2</xdr:col>
      <xdr:colOff>25400</xdr:colOff>
      <xdr:row>16</xdr:row>
      <xdr:rowOff>184150</xdr:rowOff>
    </xdr:from>
    <xdr:to>
      <xdr:col>6</xdr:col>
      <xdr:colOff>5556</xdr:colOff>
      <xdr:row>18</xdr:row>
      <xdr:rowOff>50800</xdr:rowOff>
    </xdr:to>
    <xdr:pic>
      <xdr:nvPicPr>
        <xdr:cNvPr id="11" name="Picture 10">
          <a:extLst>
            <a:ext uri="{FF2B5EF4-FFF2-40B4-BE49-F238E27FC236}">
              <a16:creationId xmlns:a16="http://schemas.microsoft.com/office/drawing/2014/main" id="{8F31D8BD-8091-4884-8032-483E29B01303}"/>
            </a:ext>
          </a:extLst>
        </xdr:cNvPr>
        <xdr:cNvPicPr>
          <a:picLocks noChangeAspect="1"/>
        </xdr:cNvPicPr>
      </xdr:nvPicPr>
      <xdr:blipFill rotWithShape="1">
        <a:blip xmlns:r="http://schemas.openxmlformats.org/officeDocument/2006/relationships" r:embed="rId10"/>
        <a:srcRect l="2180" t="6005" r="3025" b="7271"/>
        <a:stretch/>
      </xdr:blipFill>
      <xdr:spPr>
        <a:xfrm>
          <a:off x="1225550" y="9156700"/>
          <a:ext cx="2666206" cy="1962150"/>
        </a:xfrm>
        <a:prstGeom prst="rect">
          <a:avLst/>
        </a:prstGeom>
        <a:ln w="19050">
          <a:solidFill>
            <a:sysClr val="windowText" lastClr="000000"/>
          </a:solidFill>
        </a:ln>
      </xdr:spPr>
    </xdr:pic>
    <xdr:clientData/>
  </xdr:twoCellAnchor>
  <xdr:twoCellAnchor editAs="oneCell">
    <xdr:from>
      <xdr:col>7</xdr:col>
      <xdr:colOff>25400</xdr:colOff>
      <xdr:row>16</xdr:row>
      <xdr:rowOff>184150</xdr:rowOff>
    </xdr:from>
    <xdr:to>
      <xdr:col>11</xdr:col>
      <xdr:colOff>2381</xdr:colOff>
      <xdr:row>18</xdr:row>
      <xdr:rowOff>50800</xdr:rowOff>
    </xdr:to>
    <xdr:pic>
      <xdr:nvPicPr>
        <xdr:cNvPr id="12" name="Picture 11">
          <a:extLst>
            <a:ext uri="{FF2B5EF4-FFF2-40B4-BE49-F238E27FC236}">
              <a16:creationId xmlns:a16="http://schemas.microsoft.com/office/drawing/2014/main" id="{2E34A48B-8584-485F-B698-D2D497F6B288}"/>
            </a:ext>
          </a:extLst>
        </xdr:cNvPr>
        <xdr:cNvPicPr>
          <a:picLocks noChangeAspect="1"/>
        </xdr:cNvPicPr>
      </xdr:nvPicPr>
      <xdr:blipFill rotWithShape="1">
        <a:blip xmlns:r="http://schemas.openxmlformats.org/officeDocument/2006/relationships" r:embed="rId11"/>
        <a:srcRect l="11860" t="-6250" r="6057" b="4606"/>
        <a:stretch/>
      </xdr:blipFill>
      <xdr:spPr>
        <a:xfrm>
          <a:off x="4540250" y="9156700"/>
          <a:ext cx="2663031" cy="1962150"/>
        </a:xfrm>
        <a:prstGeom prst="rect">
          <a:avLst/>
        </a:prstGeom>
        <a:ln w="19050">
          <a:solidFill>
            <a:sysClr val="windowText" lastClr="000000"/>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298451</xdr:colOff>
      <xdr:row>27</xdr:row>
      <xdr:rowOff>82550</xdr:rowOff>
    </xdr:from>
    <xdr:to>
      <xdr:col>16</xdr:col>
      <xdr:colOff>400051</xdr:colOff>
      <xdr:row>29</xdr:row>
      <xdr:rowOff>118718</xdr:rowOff>
    </xdr:to>
    <xdr:pic>
      <xdr:nvPicPr>
        <xdr:cNvPr id="2" name="Picture 1">
          <a:extLst>
            <a:ext uri="{FF2B5EF4-FFF2-40B4-BE49-F238E27FC236}">
              <a16:creationId xmlns:a16="http://schemas.microsoft.com/office/drawing/2014/main" id="{EA8EBE08-B2EC-4594-BF1F-733771B93B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09201" y="13541375"/>
          <a:ext cx="806450" cy="521943"/>
        </a:xfrm>
        <a:prstGeom prst="rect">
          <a:avLst/>
        </a:prstGeom>
      </xdr:spPr>
    </xdr:pic>
    <xdr:clientData/>
  </xdr:twoCellAnchor>
  <xdr:twoCellAnchor editAs="oneCell">
    <xdr:from>
      <xdr:col>9</xdr:col>
      <xdr:colOff>266700</xdr:colOff>
      <xdr:row>3</xdr:row>
      <xdr:rowOff>107213</xdr:rowOff>
    </xdr:from>
    <xdr:to>
      <xdr:col>16</xdr:col>
      <xdr:colOff>323850</xdr:colOff>
      <xdr:row>4</xdr:row>
      <xdr:rowOff>292335</xdr:rowOff>
    </xdr:to>
    <xdr:pic>
      <xdr:nvPicPr>
        <xdr:cNvPr id="3" name="Picture 2">
          <a:extLst>
            <a:ext uri="{FF2B5EF4-FFF2-40B4-BE49-F238E27FC236}">
              <a16:creationId xmlns:a16="http://schemas.microsoft.com/office/drawing/2014/main" id="{30AF4634-8959-441E-81CE-B5E59158F3D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91250" y="678713"/>
          <a:ext cx="4648200" cy="2166322"/>
        </a:xfrm>
        <a:prstGeom prst="rect">
          <a:avLst/>
        </a:prstGeom>
      </xdr:spPr>
    </xdr:pic>
    <xdr:clientData/>
  </xdr:twoCellAnchor>
  <xdr:twoCellAnchor editAs="oneCell">
    <xdr:from>
      <xdr:col>1</xdr:col>
      <xdr:colOff>387350</xdr:colOff>
      <xdr:row>2</xdr:row>
      <xdr:rowOff>304800</xdr:rowOff>
    </xdr:from>
    <xdr:to>
      <xdr:col>9</xdr:col>
      <xdr:colOff>146051</xdr:colOff>
      <xdr:row>4</xdr:row>
      <xdr:rowOff>384834</xdr:rowOff>
    </xdr:to>
    <xdr:pic>
      <xdr:nvPicPr>
        <xdr:cNvPr id="4" name="Picture 3">
          <a:extLst>
            <a:ext uri="{FF2B5EF4-FFF2-40B4-BE49-F238E27FC236}">
              <a16:creationId xmlns:a16="http://schemas.microsoft.com/office/drawing/2014/main" id="{21B85603-7DB8-44D7-BC1E-0F0D98E71B7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77900" y="561975"/>
          <a:ext cx="5092701" cy="2375559"/>
        </a:xfrm>
        <a:prstGeom prst="rect">
          <a:avLst/>
        </a:prstGeom>
      </xdr:spPr>
    </xdr:pic>
    <xdr:clientData/>
  </xdr:twoCellAnchor>
  <xdr:twoCellAnchor editAs="oneCell">
    <xdr:from>
      <xdr:col>6</xdr:col>
      <xdr:colOff>652464</xdr:colOff>
      <xdr:row>12</xdr:row>
      <xdr:rowOff>11841</xdr:rowOff>
    </xdr:from>
    <xdr:to>
      <xdr:col>11</xdr:col>
      <xdr:colOff>794</xdr:colOff>
      <xdr:row>13</xdr:row>
      <xdr:rowOff>28330</xdr:rowOff>
    </xdr:to>
    <xdr:pic>
      <xdr:nvPicPr>
        <xdr:cNvPr id="5" name="Picture 4">
          <a:extLst>
            <a:ext uri="{FF2B5EF4-FFF2-40B4-BE49-F238E27FC236}">
              <a16:creationId xmlns:a16="http://schemas.microsoft.com/office/drawing/2014/main" id="{C72D6DD5-FB3D-4572-9D34-251104E1E0E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10348" t="9771" r="5100" b="6515"/>
        <a:stretch/>
      </xdr:blipFill>
      <xdr:spPr>
        <a:xfrm>
          <a:off x="4510089" y="6174516"/>
          <a:ext cx="2689224" cy="1921489"/>
        </a:xfrm>
        <a:prstGeom prst="rect">
          <a:avLst/>
        </a:prstGeom>
        <a:ln w="19050">
          <a:solidFill>
            <a:schemeClr val="tx1"/>
          </a:solidFill>
        </a:ln>
      </xdr:spPr>
    </xdr:pic>
    <xdr:clientData/>
  </xdr:twoCellAnchor>
  <xdr:twoCellAnchor editAs="oneCell">
    <xdr:from>
      <xdr:col>12</xdr:col>
      <xdr:colOff>15876</xdr:colOff>
      <xdr:row>16</xdr:row>
      <xdr:rowOff>153432</xdr:rowOff>
    </xdr:from>
    <xdr:to>
      <xdr:col>15</xdr:col>
      <xdr:colOff>684458</xdr:colOff>
      <xdr:row>18</xdr:row>
      <xdr:rowOff>34679</xdr:rowOff>
    </xdr:to>
    <xdr:pic>
      <xdr:nvPicPr>
        <xdr:cNvPr id="6" name="Picture 5">
          <a:extLst>
            <a:ext uri="{FF2B5EF4-FFF2-40B4-BE49-F238E27FC236}">
              <a16:creationId xmlns:a16="http://schemas.microsoft.com/office/drawing/2014/main" id="{0DEF8798-2080-43EE-8780-5018E44E7AD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845426" y="8811657"/>
          <a:ext cx="2649782" cy="1976747"/>
        </a:xfrm>
        <a:prstGeom prst="rect">
          <a:avLst/>
        </a:prstGeom>
        <a:noFill/>
        <a:ln w="19050">
          <a:solidFill>
            <a:schemeClr val="tx1"/>
          </a:solidFill>
        </a:ln>
      </xdr:spPr>
    </xdr:pic>
    <xdr:clientData/>
  </xdr:twoCellAnchor>
  <xdr:twoCellAnchor editAs="oneCell">
    <xdr:from>
      <xdr:col>11</xdr:col>
      <xdr:colOff>652882</xdr:colOff>
      <xdr:row>11</xdr:row>
      <xdr:rowOff>161680</xdr:rowOff>
    </xdr:from>
    <xdr:to>
      <xdr:col>15</xdr:col>
      <xdr:colOff>701676</xdr:colOff>
      <xdr:row>13</xdr:row>
      <xdr:rowOff>21980</xdr:rowOff>
    </xdr:to>
    <xdr:pic>
      <xdr:nvPicPr>
        <xdr:cNvPr id="7" name="Picture 6">
          <a:extLst>
            <a:ext uri="{FF2B5EF4-FFF2-40B4-BE49-F238E27FC236}">
              <a16:creationId xmlns:a16="http://schemas.microsoft.com/office/drawing/2014/main" id="{4C17CE28-210B-4D4D-9F58-100C70F9FFB1}"/>
            </a:ext>
          </a:extLst>
        </xdr:cNvPr>
        <xdr:cNvPicPr>
          <a:picLocks noChangeAspect="1"/>
        </xdr:cNvPicPr>
      </xdr:nvPicPr>
      <xdr:blipFill>
        <a:blip xmlns:r="http://schemas.openxmlformats.org/officeDocument/2006/relationships" r:embed="rId6"/>
        <a:stretch>
          <a:fillRect/>
        </a:stretch>
      </xdr:blipFill>
      <xdr:spPr>
        <a:xfrm>
          <a:off x="7825207" y="6133855"/>
          <a:ext cx="2687219" cy="1955800"/>
        </a:xfrm>
        <a:prstGeom prst="rect">
          <a:avLst/>
        </a:prstGeom>
        <a:ln w="19050">
          <a:solidFill>
            <a:schemeClr val="tx1"/>
          </a:solidFill>
        </a:ln>
      </xdr:spPr>
    </xdr:pic>
    <xdr:clientData/>
  </xdr:twoCellAnchor>
  <xdr:twoCellAnchor editAs="oneCell">
    <xdr:from>
      <xdr:col>2</xdr:col>
      <xdr:colOff>31751</xdr:colOff>
      <xdr:row>7</xdr:row>
      <xdr:rowOff>6350</xdr:rowOff>
    </xdr:from>
    <xdr:to>
      <xdr:col>6</xdr:col>
      <xdr:colOff>3176</xdr:colOff>
      <xdr:row>8</xdr:row>
      <xdr:rowOff>13836</xdr:rowOff>
    </xdr:to>
    <xdr:pic>
      <xdr:nvPicPr>
        <xdr:cNvPr id="8" name="Picture 7">
          <a:extLst>
            <a:ext uri="{FF2B5EF4-FFF2-40B4-BE49-F238E27FC236}">
              <a16:creationId xmlns:a16="http://schemas.microsoft.com/office/drawing/2014/main" id="{EA4DCB5E-8F9E-45DD-A2B0-46E3400E987A}"/>
            </a:ext>
          </a:extLst>
        </xdr:cNvPr>
        <xdr:cNvPicPr>
          <a:picLocks noChangeAspect="1"/>
        </xdr:cNvPicPr>
      </xdr:nvPicPr>
      <xdr:blipFill rotWithShape="1">
        <a:blip xmlns:r="http://schemas.openxmlformats.org/officeDocument/2006/relationships" r:embed="rId7"/>
        <a:srcRect l="1" r="1583"/>
        <a:stretch/>
      </xdr:blipFill>
      <xdr:spPr>
        <a:xfrm>
          <a:off x="1231901" y="3521075"/>
          <a:ext cx="2657475" cy="1912486"/>
        </a:xfrm>
        <a:prstGeom prst="rect">
          <a:avLst/>
        </a:prstGeom>
        <a:ln w="19050">
          <a:solidFill>
            <a:sysClr val="windowText" lastClr="000000"/>
          </a:solidFill>
        </a:ln>
      </xdr:spPr>
    </xdr:pic>
    <xdr:clientData/>
  </xdr:twoCellAnchor>
  <xdr:twoCellAnchor editAs="oneCell">
    <xdr:from>
      <xdr:col>2</xdr:col>
      <xdr:colOff>12700</xdr:colOff>
      <xdr:row>12</xdr:row>
      <xdr:rowOff>9280</xdr:rowOff>
    </xdr:from>
    <xdr:to>
      <xdr:col>6</xdr:col>
      <xdr:colOff>1589</xdr:colOff>
      <xdr:row>13</xdr:row>
      <xdr:rowOff>28329</xdr:rowOff>
    </xdr:to>
    <xdr:pic>
      <xdr:nvPicPr>
        <xdr:cNvPr id="9" name="Picture 8">
          <a:extLst>
            <a:ext uri="{FF2B5EF4-FFF2-40B4-BE49-F238E27FC236}">
              <a16:creationId xmlns:a16="http://schemas.microsoft.com/office/drawing/2014/main" id="{02CB2523-BC70-4BE1-AC8F-73F42BC7A10E}"/>
            </a:ext>
          </a:extLst>
        </xdr:cNvPr>
        <xdr:cNvPicPr>
          <a:picLocks noChangeAspect="1"/>
        </xdr:cNvPicPr>
      </xdr:nvPicPr>
      <xdr:blipFill rotWithShape="1">
        <a:blip xmlns:r="http://schemas.openxmlformats.org/officeDocument/2006/relationships" r:embed="rId8"/>
        <a:srcRect l="6992" b="8537"/>
        <a:stretch/>
      </xdr:blipFill>
      <xdr:spPr>
        <a:xfrm>
          <a:off x="1212850" y="6171955"/>
          <a:ext cx="2674939" cy="1924049"/>
        </a:xfrm>
        <a:prstGeom prst="rect">
          <a:avLst/>
        </a:prstGeom>
        <a:ln w="19050">
          <a:solidFill>
            <a:sysClr val="windowText" lastClr="000000"/>
          </a:solidFill>
        </a:ln>
      </xdr:spPr>
    </xdr:pic>
    <xdr:clientData/>
  </xdr:twoCellAnchor>
  <xdr:twoCellAnchor editAs="oneCell">
    <xdr:from>
      <xdr:col>2</xdr:col>
      <xdr:colOff>19051</xdr:colOff>
      <xdr:row>16</xdr:row>
      <xdr:rowOff>164854</xdr:rowOff>
    </xdr:from>
    <xdr:to>
      <xdr:col>6</xdr:col>
      <xdr:colOff>1</xdr:colOff>
      <xdr:row>18</xdr:row>
      <xdr:rowOff>31504</xdr:rowOff>
    </xdr:to>
    <xdr:pic>
      <xdr:nvPicPr>
        <xdr:cNvPr id="10" name="Picture 9">
          <a:extLst>
            <a:ext uri="{FF2B5EF4-FFF2-40B4-BE49-F238E27FC236}">
              <a16:creationId xmlns:a16="http://schemas.microsoft.com/office/drawing/2014/main" id="{836361A2-E8C3-4CE8-B6CF-28A7A905C4DB}"/>
            </a:ext>
          </a:extLst>
        </xdr:cNvPr>
        <xdr:cNvPicPr>
          <a:picLocks noChangeAspect="1"/>
        </xdr:cNvPicPr>
      </xdr:nvPicPr>
      <xdr:blipFill rotWithShape="1">
        <a:blip xmlns:r="http://schemas.openxmlformats.org/officeDocument/2006/relationships" r:embed="rId9"/>
        <a:srcRect l="2180" t="6005" r="3025" b="7271"/>
        <a:stretch/>
      </xdr:blipFill>
      <xdr:spPr>
        <a:xfrm>
          <a:off x="1219201" y="8823079"/>
          <a:ext cx="2667000" cy="1962150"/>
        </a:xfrm>
        <a:prstGeom prst="rect">
          <a:avLst/>
        </a:prstGeom>
        <a:ln w="19050">
          <a:solidFill>
            <a:sysClr val="windowText" lastClr="000000"/>
          </a:solidFill>
        </a:ln>
      </xdr:spPr>
    </xdr:pic>
    <xdr:clientData/>
  </xdr:twoCellAnchor>
  <xdr:twoCellAnchor editAs="oneCell">
    <xdr:from>
      <xdr:col>7</xdr:col>
      <xdr:colOff>11114</xdr:colOff>
      <xdr:row>16</xdr:row>
      <xdr:rowOff>164854</xdr:rowOff>
    </xdr:from>
    <xdr:to>
      <xdr:col>11</xdr:col>
      <xdr:colOff>795</xdr:colOff>
      <xdr:row>18</xdr:row>
      <xdr:rowOff>31504</xdr:rowOff>
    </xdr:to>
    <xdr:pic>
      <xdr:nvPicPr>
        <xdr:cNvPr id="11" name="Picture 10">
          <a:extLst>
            <a:ext uri="{FF2B5EF4-FFF2-40B4-BE49-F238E27FC236}">
              <a16:creationId xmlns:a16="http://schemas.microsoft.com/office/drawing/2014/main" id="{1638CE12-91B6-4C37-8975-358453DE3275}"/>
            </a:ext>
          </a:extLst>
        </xdr:cNvPr>
        <xdr:cNvPicPr>
          <a:picLocks noChangeAspect="1"/>
        </xdr:cNvPicPr>
      </xdr:nvPicPr>
      <xdr:blipFill rotWithShape="1">
        <a:blip xmlns:r="http://schemas.openxmlformats.org/officeDocument/2006/relationships" r:embed="rId10"/>
        <a:srcRect l="11860" t="-6250" r="6057" b="4606"/>
        <a:stretch/>
      </xdr:blipFill>
      <xdr:spPr>
        <a:xfrm>
          <a:off x="4525964" y="8823079"/>
          <a:ext cx="2673350" cy="1962150"/>
        </a:xfrm>
        <a:prstGeom prst="rect">
          <a:avLst/>
        </a:prstGeom>
        <a:ln w="19050">
          <a:solidFill>
            <a:sysClr val="windowText" lastClr="000000"/>
          </a:solidFill>
        </a:ln>
      </xdr:spPr>
    </xdr:pic>
    <xdr:clientData/>
  </xdr:twoCellAnchor>
  <xdr:twoCellAnchor editAs="oneCell">
    <xdr:from>
      <xdr:col>7</xdr:col>
      <xdr:colOff>25400</xdr:colOff>
      <xdr:row>7</xdr:row>
      <xdr:rowOff>31751</xdr:rowOff>
    </xdr:from>
    <xdr:to>
      <xdr:col>10</xdr:col>
      <xdr:colOff>702121</xdr:colOff>
      <xdr:row>8</xdr:row>
      <xdr:rowOff>12701</xdr:rowOff>
    </xdr:to>
    <xdr:pic>
      <xdr:nvPicPr>
        <xdr:cNvPr id="12" name="Picture 11">
          <a:extLst>
            <a:ext uri="{FF2B5EF4-FFF2-40B4-BE49-F238E27FC236}">
              <a16:creationId xmlns:a16="http://schemas.microsoft.com/office/drawing/2014/main" id="{92EE0845-1FE2-468B-93F3-87013702AF34}"/>
            </a:ext>
          </a:extLst>
        </xdr:cNvPr>
        <xdr:cNvPicPr>
          <a:picLocks noChangeAspect="1"/>
        </xdr:cNvPicPr>
      </xdr:nvPicPr>
      <xdr:blipFill rotWithShape="1">
        <a:blip xmlns:r="http://schemas.openxmlformats.org/officeDocument/2006/relationships" r:embed="rId11"/>
        <a:srcRect l="2321" r="5274" b="13335"/>
        <a:stretch/>
      </xdr:blipFill>
      <xdr:spPr>
        <a:xfrm>
          <a:off x="4540250" y="3546476"/>
          <a:ext cx="2657921" cy="1885950"/>
        </a:xfrm>
        <a:prstGeom prst="rect">
          <a:avLst/>
        </a:prstGeom>
        <a:ln w="19050">
          <a:solidFill>
            <a:schemeClr val="tx1"/>
          </a:solidFill>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CDSSRV1\sh$all\Parts%20Marketing\ACCESSORY%20INFO\26MY%20ACCY%20LISTING\Honda\Civic%205D\26MY_CIV5D_TYPER_APP_SELL%20July%2021.xlsm" TargetMode="External"/><Relationship Id="rId1" Type="http://schemas.openxmlformats.org/officeDocument/2006/relationships/externalLinkPath" Target="26MY_CIV5D_TYPER_APP_SELL%20July%202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ll Sheet Formula"/>
      <sheetName val="Hierarchy"/>
      <sheetName val="26MY_CIV5D_DATA"/>
      <sheetName val="SELECT PROVINCE"/>
      <sheetName val="26MY_CIV5D_APP_EN"/>
      <sheetName val="26MY_CIV5D_APP_FR"/>
      <sheetName val="26MY_CIV5D_SELL-EN"/>
      <sheetName val="26MY_CIV5D_SELL-FR"/>
    </sheetNames>
    <sheetDataSet>
      <sheetData sheetId="0"/>
      <sheetData sheetId="1"/>
      <sheetData sheetId="2">
        <row r="1">
          <cell r="B1">
            <v>1</v>
          </cell>
          <cell r="C1">
            <v>2</v>
          </cell>
          <cell r="D1">
            <v>3</v>
          </cell>
          <cell r="E1">
            <v>4</v>
          </cell>
          <cell r="F1">
            <v>5</v>
          </cell>
          <cell r="G1">
            <v>6</v>
          </cell>
          <cell r="H1">
            <v>23</v>
          </cell>
          <cell r="I1">
            <v>24</v>
          </cell>
          <cell r="J1">
            <v>25</v>
          </cell>
          <cell r="K1">
            <v>26</v>
          </cell>
          <cell r="L1">
            <v>27</v>
          </cell>
          <cell r="M1">
            <v>28</v>
          </cell>
          <cell r="N1">
            <v>29</v>
          </cell>
          <cell r="O1">
            <v>30</v>
          </cell>
          <cell r="P1">
            <v>31</v>
          </cell>
          <cell r="Q1">
            <v>32</v>
          </cell>
          <cell r="R1">
            <v>33</v>
          </cell>
          <cell r="S1">
            <v>34</v>
          </cell>
          <cell r="T1">
            <v>35</v>
          </cell>
          <cell r="U1">
            <v>36</v>
          </cell>
          <cell r="V1">
            <v>37</v>
          </cell>
        </row>
        <row r="2">
          <cell r="B2" t="str">
            <v>Model Name</v>
          </cell>
          <cell r="C2" t="str">
            <v>Civic Hatch</v>
          </cell>
          <cell r="D2" t="str">
            <v>Civic à Hayon</v>
          </cell>
          <cell r="W2" t="str">
            <v>Yes</v>
          </cell>
          <cell r="X2" t="str">
            <v>Yes</v>
          </cell>
          <cell r="Y2" t="str">
            <v>Yes</v>
          </cell>
          <cell r="Z2" t="str">
            <v>Yes</v>
          </cell>
          <cell r="AA2" t="str">
            <v>Yes</v>
          </cell>
          <cell r="AB2" t="str">
            <v>Yes</v>
          </cell>
          <cell r="AC2" t="str">
            <v>Yes</v>
          </cell>
          <cell r="AD2" t="str">
            <v>Yes</v>
          </cell>
          <cell r="AE2" t="str">
            <v>Yes</v>
          </cell>
        </row>
        <row r="3">
          <cell r="B3" t="str">
            <v>Model Year</v>
          </cell>
          <cell r="C3">
            <v>2026</v>
          </cell>
          <cell r="W3" t="str">
            <v>No</v>
          </cell>
          <cell r="X3" t="str">
            <v>No</v>
          </cell>
          <cell r="Y3" t="str">
            <v>No</v>
          </cell>
          <cell r="Z3" t="str">
            <v>No</v>
          </cell>
          <cell r="AA3" t="str">
            <v>No</v>
          </cell>
          <cell r="AB3" t="str">
            <v>No</v>
          </cell>
          <cell r="AC3" t="str">
            <v>No</v>
          </cell>
          <cell r="AD3" t="str">
            <v>No</v>
          </cell>
          <cell r="AE3" t="str">
            <v>No</v>
          </cell>
        </row>
        <row r="4">
          <cell r="B4" t="str">
            <v>Publication Date</v>
          </cell>
          <cell r="C4">
            <v>45859</v>
          </cell>
          <cell r="D4" t="str">
            <v>yyyy/mm/dd</v>
          </cell>
          <cell r="M4" t="str">
            <v>* if it's "N/A" or "S" do not show on trim</v>
          </cell>
          <cell r="W4" t="str">
            <v>NEW</v>
          </cell>
          <cell r="X4" t="str">
            <v>NEW</v>
          </cell>
          <cell r="Y4" t="str">
            <v>NEW</v>
          </cell>
          <cell r="Z4" t="str">
            <v>NEW</v>
          </cell>
          <cell r="AA4" t="str">
            <v>NEW</v>
          </cell>
          <cell r="AB4" t="str">
            <v>NEW</v>
          </cell>
          <cell r="AC4" t="str">
            <v>NEW</v>
          </cell>
          <cell r="AD4" t="str">
            <v>NEW</v>
          </cell>
          <cell r="AE4" t="str">
            <v>NEW</v>
          </cell>
        </row>
        <row r="5">
          <cell r="M5" t="str">
            <v>Trim Application*</v>
          </cell>
        </row>
        <row r="6">
          <cell r="B6" t="str">
            <v xml:space="preserve">PARTS </v>
          </cell>
          <cell r="C6" t="str">
            <v xml:space="preserve">HAC </v>
          </cell>
          <cell r="L6" t="str">
            <v>YT</v>
          </cell>
          <cell r="P6" t="str">
            <v>SPORT</v>
          </cell>
          <cell r="Q6" t="str">
            <v>SPORT 
Hybride</v>
          </cell>
          <cell r="S6" t="str">
            <v>Sport Touring Hybride</v>
          </cell>
          <cell r="T6" t="str">
            <v>Type R</v>
          </cell>
          <cell r="W6" t="str">
            <v>Images</v>
          </cell>
          <cell r="AG6" t="str">
            <v>Wheels</v>
          </cell>
          <cell r="AH6" t="str">
            <v>Charging</v>
          </cell>
          <cell r="AI6" t="str">
            <v>Featured</v>
          </cell>
          <cell r="AJ6" t="str">
            <v xml:space="preserve">Included </v>
          </cell>
          <cell r="AK6" t="str">
            <v>Accessories</v>
          </cell>
        </row>
        <row r="7">
          <cell r="B7" t="str">
            <v>Part Number / 
Kit Part Number</v>
          </cell>
          <cell r="C7" t="str">
            <v>Part Number</v>
          </cell>
          <cell r="D7" t="str">
            <v>Item Name English</v>
          </cell>
          <cell r="E7" t="str">
            <v>Item Name French</v>
          </cell>
          <cell r="F7" t="str">
            <v xml:space="preserve">Description English </v>
          </cell>
          <cell r="G7" t="str">
            <v>Description French</v>
          </cell>
          <cell r="H7" t="str">
            <v>FRT</v>
          </cell>
          <cell r="I7" t="str">
            <v>Residual-ized $</v>
          </cell>
          <cell r="J7" t="str">
            <v>Dealer Net</v>
          </cell>
          <cell r="K7" t="str">
            <v xml:space="preserve">List Price </v>
          </cell>
          <cell r="L7" t="str">
            <v xml:space="preserve">Install Price </v>
          </cell>
          <cell r="P7" t="str">
            <v>SPORT</v>
          </cell>
          <cell r="Q7" t="str">
            <v>SPORT 
Hybrid</v>
          </cell>
          <cell r="S7" t="str">
            <v>Sport Touring Hybrid</v>
          </cell>
          <cell r="T7" t="str">
            <v>Type R</v>
          </cell>
          <cell r="U7" t="str">
            <v>Comments English</v>
          </cell>
          <cell r="V7" t="str">
            <v>Comments French</v>
          </cell>
          <cell r="W7" t="str">
            <v>SiteCore</v>
          </cell>
          <cell r="X7" t="str">
            <v>Overlay 1</v>
          </cell>
          <cell r="Y7" t="str">
            <v>Overlay 2</v>
          </cell>
          <cell r="Z7" t="str">
            <v>Overlay 3</v>
          </cell>
          <cell r="AA7" t="str">
            <v>Overlay 4</v>
          </cell>
          <cell r="AB7" t="str">
            <v>Overlay 5</v>
          </cell>
          <cell r="AC7" t="str">
            <v>Overlay 6</v>
          </cell>
          <cell r="AD7" t="str">
            <v>Overlay 7</v>
          </cell>
          <cell r="AE7" t="str">
            <v>Overlay 8</v>
          </cell>
          <cell r="AF7" t="str">
            <v>Display Order</v>
          </cell>
          <cell r="AK7" t="str">
            <v>Safety &amp; Exterior Protection</v>
          </cell>
          <cell r="AL7" t="str">
            <v>Winter Season</v>
          </cell>
          <cell r="AM7" t="str">
            <v>Exterior &amp; Interior Utility</v>
          </cell>
          <cell r="AN7" t="str">
            <v>Interior Styling</v>
          </cell>
          <cell r="AO7" t="str">
            <v xml:space="preserve">Exterior Styling </v>
          </cell>
          <cell r="AP7" t="str">
            <v>Misc-ellaneous</v>
          </cell>
          <cell r="AR7" t="str">
            <v>Dependancies</v>
          </cell>
          <cell r="AS7" t="str">
            <v>Exclusions</v>
          </cell>
        </row>
        <row r="8">
          <cell r="B8" t="str">
            <v>25CIV-ENK-WTPK</v>
          </cell>
          <cell r="C8" t="str">
            <v>25CIV-ENK-WTPK</v>
          </cell>
          <cell r="D8" t="str">
            <v>16” Enkei M52 Wheels &amp; Michelin X-ICE Snow Tire Package</v>
          </cell>
          <cell r="E8" t="str">
            <v>Ensemble de roues Enkei M52 de 16 po et de pneus Michelin X-ICE Snow</v>
          </cell>
          <cell r="F8" t="str">
            <v>These attractive &amp; custom Enkei M52 wheels are hub centric and compatible with your factory lug nuts. Compliment these wheels with the Michelin X-ICE Snow tires for the ultimate traction &amp; style during our Canadian winters. In addition, purchasing a set of 4 Michelin X-ICE Snow tires at the time of a new vehicle purchase or lease qualifies for up to a $70 consumer rebate. See dealer for more details.</v>
          </cell>
          <cell r="G8" t="str">
            <v>Ces attrayantes et distinctives roues Enkei M52 sont centrées sur le moyeu et compatibles avec les écrous de roue d’origine de votre véhicule. Jumelez ces roues aux pneus Michelin X ICE Snow pour un style et une adhérence convenant parfaitement à nos hivers canadiens. De plus, l’achat d’un ensemble de 4 pneus Michelin X ICE Snow au moment de l’achat ou de la location d’un véhicule neuf est admissible à un rabais au consommateur de 70 $. Consultez le concessionnaire pour plus de détails.</v>
          </cell>
          <cell r="H8">
            <v>1.2</v>
          </cell>
          <cell r="J8">
            <v>1556.88</v>
          </cell>
          <cell r="K8">
            <v>1980</v>
          </cell>
          <cell r="L8">
            <v>2181.6</v>
          </cell>
          <cell r="P8" t="str">
            <v>•</v>
          </cell>
          <cell r="Q8" t="str">
            <v>N/A</v>
          </cell>
          <cell r="S8" t="str">
            <v>N/A</v>
          </cell>
          <cell r="T8" t="str">
            <v>N/A</v>
          </cell>
          <cell r="U8" t="str">
            <v xml:space="preserve">Priced as a set of 4 wheels. </v>
          </cell>
          <cell r="V8" t="str">
            <v>Prix établi pour ensemble de 4 pneus.</v>
          </cell>
          <cell r="AF8">
            <v>102</v>
          </cell>
          <cell r="AI8" t="str">
            <v>•</v>
          </cell>
          <cell r="AK8" t="str">
            <v>•</v>
          </cell>
        </row>
        <row r="9">
          <cell r="B9" t="str">
            <v>25CIV-STL-WTPK</v>
          </cell>
          <cell r="C9" t="str">
            <v>25CIV-STL-WTPK</v>
          </cell>
          <cell r="D9" t="str">
            <v>16” Winter Steel Wheels &amp; Michelin X-ICE Snow Tire Package</v>
          </cell>
          <cell r="E9" t="str">
            <v>Ensemble de roues d’hiver de 16 po en acier et de pneus Michelin X-ICE Snow</v>
          </cell>
          <cell r="F9" t="str">
            <v>Steel wheels offer great value and allow you to save your factory wheels from our harsh Canadian winters. Compliment these wheels with the Michelin X-ICE Snow tires for the ultimate traction &amp; style during our Canadian winters. In addition, purchasing a set of 4 Michelin X-ICE Snow tires at the time of a new vehicle purchase or lease qualifies for up to a $70 consumer rebate. See dealer for more details.</v>
          </cell>
          <cell r="G9" t="str">
            <v>Des roues en acier offrent un excellent rapport qualité-prix et vous permettent de préserver les roues d’origine de votre véhicule de nos rigoureux hivers canadiens. Jumelez ces roues aux pneus Michelin X ICE Snow pour un une adhérence optimale lors de nos hivers canadiens. De plus, l’achat d’un ensemble de 4 pneus Michelin X ICE Snow au moment de l’achat ou de la location d’un véhicule neuf est admissible à un rabais au consommateur de 70 $. Consultez le concessionnaire pour plus de détails.</v>
          </cell>
          <cell r="H9">
            <v>1.2</v>
          </cell>
          <cell r="J9">
            <v>1124.48</v>
          </cell>
          <cell r="K9">
            <v>1492.48</v>
          </cell>
          <cell r="L9">
            <v>1694.08</v>
          </cell>
          <cell r="P9" t="str">
            <v>•</v>
          </cell>
          <cell r="Q9" t="str">
            <v>N/A</v>
          </cell>
          <cell r="S9" t="str">
            <v>N/A</v>
          </cell>
          <cell r="T9" t="str">
            <v>N/A</v>
          </cell>
          <cell r="U9" t="str">
            <v xml:space="preserve">Priced as a set of 4 wheels. </v>
          </cell>
          <cell r="V9" t="str">
            <v>Prix établi pour ensemble de 4 pneus.</v>
          </cell>
          <cell r="AF9">
            <v>101</v>
          </cell>
          <cell r="AI9" t="str">
            <v>•</v>
          </cell>
          <cell r="AK9" t="str">
            <v>•</v>
          </cell>
        </row>
        <row r="10">
          <cell r="B10" t="str">
            <v>480-670-6545-SP or 480-670-6545-GB</v>
          </cell>
          <cell r="C10" t="str">
            <v>N/A only used for app chart</v>
          </cell>
          <cell r="D10" t="str">
            <v>16" Enkei M52 Wheels - Silver or Gloss Black</v>
          </cell>
        </row>
        <row r="11">
          <cell r="B11" t="str">
            <v>480-670-6545-SP ou 480-670-6545-GB</v>
          </cell>
          <cell r="C11" t="str">
            <v>N/A only used for app chart</v>
          </cell>
          <cell r="E11" t="str">
            <v>Roues Enkei M52 de 16 po - argent ou noir brillant</v>
          </cell>
        </row>
        <row r="12">
          <cell r="B12">
            <v>34417</v>
          </cell>
          <cell r="C12" t="str">
            <v>N/A only used for app chart</v>
          </cell>
          <cell r="D12" t="str">
            <v>Michelin X-ICE Snow Tires - 215/55/16</v>
          </cell>
          <cell r="E12" t="str">
            <v>Pneus Michelin X-ICE Snow - 215/55/16</v>
          </cell>
          <cell r="J12">
            <v>812.88</v>
          </cell>
          <cell r="K12">
            <v>980</v>
          </cell>
        </row>
        <row r="13">
          <cell r="B13" t="str">
            <v>25CIV5-ARO-PK</v>
          </cell>
          <cell r="C13" t="str">
            <v>25CIV-5AR-NH883</v>
          </cell>
          <cell r="D13" t="str">
            <v xml:space="preserve">Aero Kit </v>
          </cell>
          <cell r="E13" t="str">
            <v>Ensemble Aero</v>
          </cell>
          <cell r="F13" t="str">
            <v>Enhance the styling of your Civic Hatch with the Aero Kit. Includes body coloured front underbody spoiler and HPD Tailgate Spoiler.  All packaged together with a 10% discount.</v>
          </cell>
          <cell r="G13" t="str">
            <v>Améliorez le style de votre Civic Hatch avec le Kit Aero. Comprend un déflecteur de bas de caisse avant de couleur assortie à la carrosserie et déflecteur de hayon HPD. Le tout est offert sous forme d’ensemble avec un rabais de 10 %.</v>
          </cell>
          <cell r="H13">
            <v>2.2000000000000002</v>
          </cell>
          <cell r="J13">
            <v>643.5</v>
          </cell>
          <cell r="K13">
            <v>1072.8</v>
          </cell>
          <cell r="L13">
            <v>1442.4</v>
          </cell>
          <cell r="P13" t="str">
            <v>•</v>
          </cell>
          <cell r="Q13" t="str">
            <v>•</v>
          </cell>
          <cell r="S13" t="str">
            <v>•</v>
          </cell>
          <cell r="T13" t="str">
            <v>N/A</v>
          </cell>
          <cell r="U13" t="str">
            <v>10% Discount Applied.  
Includes body coloured front underbody spoiler and tailgate spoiler.</v>
          </cell>
          <cell r="V13" t="str">
            <v>Rabais de 10 % appliqué.
Comprend déflecteur de bas de caisse avant de la couleur de la carrosserie et un becquet de hayon.</v>
          </cell>
          <cell r="AF13">
            <v>110</v>
          </cell>
          <cell r="AI13" t="str">
            <v>•</v>
          </cell>
          <cell r="AO13" t="str">
            <v>•</v>
          </cell>
          <cell r="AS13" t="str">
            <v>Front Underbody Spoiler - 08F01-T20-130A
Tailgate Spoiler, HPD - 08F02-T47-130</v>
          </cell>
        </row>
        <row r="14">
          <cell r="B14" t="str">
            <v>25CIV-5AR-NH883</v>
          </cell>
          <cell r="D14" t="str">
            <v>Platinum White Pearl (NH-883P)</v>
          </cell>
          <cell r="E14" t="str">
            <v>Blanc platine nacré (NH-883P)</v>
          </cell>
          <cell r="H14">
            <v>2.2000000000000002</v>
          </cell>
          <cell r="J14">
            <v>643.5</v>
          </cell>
          <cell r="K14">
            <v>1072.8</v>
          </cell>
          <cell r="L14">
            <v>1442.4</v>
          </cell>
          <cell r="P14" t="str">
            <v>•</v>
          </cell>
          <cell r="Q14" t="str">
            <v>•</v>
          </cell>
          <cell r="S14" t="str">
            <v>•</v>
          </cell>
          <cell r="T14" t="str">
            <v>N/A</v>
          </cell>
        </row>
        <row r="15">
          <cell r="B15" t="str">
            <v>25CIV-5AR-NH932</v>
          </cell>
          <cell r="D15" t="str">
            <v>Solar Reflection Silver (NH-932M)</v>
          </cell>
          <cell r="E15" t="str">
            <v>Refl et solaire argent métallisé (NH-932M)</v>
          </cell>
          <cell r="H15">
            <v>2.2000000000000002</v>
          </cell>
          <cell r="J15">
            <v>643.5</v>
          </cell>
          <cell r="K15">
            <v>1072.8</v>
          </cell>
          <cell r="L15">
            <v>1442.4</v>
          </cell>
          <cell r="P15" t="str">
            <v>•</v>
          </cell>
          <cell r="Q15" t="str">
            <v>•</v>
          </cell>
          <cell r="S15" t="str">
            <v>•</v>
          </cell>
          <cell r="T15" t="str">
            <v>N/A</v>
          </cell>
        </row>
        <row r="16">
          <cell r="B16" t="str">
            <v>25CIV-5AR-NH904</v>
          </cell>
          <cell r="D16" t="str">
            <v>Meteoroid Gray Pearl (NH-904M)</v>
          </cell>
          <cell r="E16" t="str">
            <v>Gris météore nacré (NH-904M)</v>
          </cell>
          <cell r="H16">
            <v>2.2000000000000002</v>
          </cell>
          <cell r="J16">
            <v>643.5</v>
          </cell>
          <cell r="K16">
            <v>1072.8</v>
          </cell>
          <cell r="L16">
            <v>1442.4</v>
          </cell>
          <cell r="P16" t="str">
            <v>N/A</v>
          </cell>
          <cell r="Q16" t="str">
            <v>•</v>
          </cell>
          <cell r="S16" t="str">
            <v>N/A</v>
          </cell>
          <cell r="T16" t="str">
            <v>N/A</v>
          </cell>
        </row>
        <row r="17">
          <cell r="B17" t="str">
            <v>25CIV-5AR-NH912</v>
          </cell>
          <cell r="D17" t="str">
            <v>Urban Grey Pearl (NH-912P)</v>
          </cell>
          <cell r="E17" t="str">
            <v>Gris urbain nacré  (NH-912P)</v>
          </cell>
          <cell r="H17">
            <v>2.2000000000000002</v>
          </cell>
          <cell r="J17">
            <v>643.5</v>
          </cell>
          <cell r="K17">
            <v>1072.8</v>
          </cell>
          <cell r="L17">
            <v>1442.4</v>
          </cell>
          <cell r="P17" t="str">
            <v>N/A</v>
          </cell>
          <cell r="Q17" t="str">
            <v>N/A</v>
          </cell>
          <cell r="S17" t="str">
            <v>•</v>
          </cell>
          <cell r="T17" t="str">
            <v>N/A</v>
          </cell>
        </row>
        <row r="18">
          <cell r="B18" t="str">
            <v>25CIV-5AR-NH731</v>
          </cell>
          <cell r="D18" t="str">
            <v>Crystal Black Pearl (NH-731P)</v>
          </cell>
          <cell r="E18" t="str">
            <v>Noir cristal nacré (NH-731P)</v>
          </cell>
          <cell r="H18">
            <v>2.2000000000000002</v>
          </cell>
          <cell r="J18">
            <v>643.5</v>
          </cell>
          <cell r="K18">
            <v>1072.8</v>
          </cell>
          <cell r="L18">
            <v>1442.4</v>
          </cell>
          <cell r="P18" t="str">
            <v>•</v>
          </cell>
          <cell r="Q18" t="str">
            <v>•</v>
          </cell>
          <cell r="S18" t="str">
            <v>•</v>
          </cell>
          <cell r="T18" t="str">
            <v>N/A</v>
          </cell>
        </row>
        <row r="19">
          <cell r="B19" t="str">
            <v>25CIV-5AR-R513</v>
          </cell>
          <cell r="D19" t="str">
            <v>Rallye Red (R-513)</v>
          </cell>
          <cell r="E19" t="str">
            <v>Rouge rallye (R-513)</v>
          </cell>
          <cell r="H19">
            <v>2.2000000000000002</v>
          </cell>
          <cell r="J19">
            <v>643.5</v>
          </cell>
          <cell r="K19">
            <v>1072.8</v>
          </cell>
          <cell r="L19">
            <v>1442.4</v>
          </cell>
          <cell r="P19" t="str">
            <v>N/A</v>
          </cell>
          <cell r="Q19" t="str">
            <v>•</v>
          </cell>
          <cell r="S19" t="str">
            <v>•</v>
          </cell>
          <cell r="T19" t="str">
            <v>N/A</v>
          </cell>
        </row>
        <row r="20">
          <cell r="B20" t="str">
            <v>25CIV-5AR-B637</v>
          </cell>
          <cell r="D20" t="str">
            <v>Boost Blue Pearl (B-637P)</v>
          </cell>
          <cell r="E20" t="str">
            <v>Bleu turbo nacré (B-637P)</v>
          </cell>
          <cell r="H20">
            <v>2.2000000000000002</v>
          </cell>
          <cell r="J20">
            <v>643.5</v>
          </cell>
          <cell r="K20">
            <v>1072.8</v>
          </cell>
          <cell r="L20">
            <v>1442.4</v>
          </cell>
          <cell r="P20" t="str">
            <v>N/A</v>
          </cell>
          <cell r="Q20" t="str">
            <v>N/A</v>
          </cell>
          <cell r="S20" t="str">
            <v>•</v>
          </cell>
          <cell r="T20" t="str">
            <v>N/A</v>
          </cell>
        </row>
        <row r="21">
          <cell r="B21" t="str">
            <v>22CIV-COLD-PK20</v>
          </cell>
          <cell r="C21" t="str">
            <v>22CIV-COLD-PK20</v>
          </cell>
          <cell r="D21" t="str">
            <v>Cold Weather Package - 2.0L</v>
          </cell>
          <cell r="E21" t="str">
            <v>Ensemble de temps froid - 2,0 L</v>
          </cell>
          <cell r="F21" t="str">
            <v>Package includes: Engine Block Heater and Auto Battery Charger/Maintainer. Packaged together with a 5% discount.</v>
          </cell>
          <cell r="G21" t="str">
            <v>L’ensemble inclut : Chauffe-moteur et chargeur/mainteneur automatique de batterie de 12 V Optimate. Offerts en ensemble avec une remise de 5 %.</v>
          </cell>
          <cell r="H21">
            <v>1.4</v>
          </cell>
          <cell r="J21">
            <v>224.2</v>
          </cell>
          <cell r="K21">
            <v>374.29999999999995</v>
          </cell>
          <cell r="L21">
            <v>609.5</v>
          </cell>
          <cell r="P21" t="str">
            <v>•</v>
          </cell>
          <cell r="Q21" t="str">
            <v>•</v>
          </cell>
          <cell r="S21" t="str">
            <v>•</v>
          </cell>
          <cell r="T21" t="str">
            <v>N/A</v>
          </cell>
          <cell r="U21" t="str">
            <v>5% Discount Applied.</v>
          </cell>
          <cell r="V21" t="str">
            <v>Rabais de 5 % appliqué.</v>
          </cell>
          <cell r="AF21">
            <v>116</v>
          </cell>
          <cell r="AI21" t="str">
            <v>•</v>
          </cell>
          <cell r="AK21" t="str">
            <v>•</v>
          </cell>
          <cell r="AS21" t="str">
            <v>Engine Block Heater - 2.0L - 08T44-SNA-302
Optimate 12V Auto Battery Charger/Maintainer - 31670-BMS-004H</v>
          </cell>
        </row>
        <row r="22">
          <cell r="B22" t="str">
            <v>23CIV-COLD-TR</v>
          </cell>
          <cell r="C22" t="str">
            <v>23CIV-COLD-TR</v>
          </cell>
          <cell r="D22" t="str">
            <v>Cold Weather Package - Type R</v>
          </cell>
          <cell r="E22" t="str">
            <v>Ensemble de temps froid - Type R</v>
          </cell>
          <cell r="F22" t="str">
            <v>Package includes: Engine Block Heater and Auto Battery Charger/Maintainer. Packaged together with a 5% discount.</v>
          </cell>
          <cell r="G22" t="str">
            <v>L’ensemble inclut : Chauffe-moteur et chargeur/mainteneur automatique de batterie de 12 V Optimate. Offerts en ensemble avec une remise de 5 %.</v>
          </cell>
          <cell r="H22">
            <v>1.4</v>
          </cell>
          <cell r="J22">
            <v>269.8</v>
          </cell>
          <cell r="K22">
            <v>450.29999999999995</v>
          </cell>
          <cell r="L22">
            <v>685.5</v>
          </cell>
          <cell r="P22" t="str">
            <v>N/A</v>
          </cell>
          <cell r="Q22" t="str">
            <v>N/A</v>
          </cell>
          <cell r="S22" t="str">
            <v>N/A</v>
          </cell>
          <cell r="T22" t="str">
            <v>•</v>
          </cell>
          <cell r="U22" t="str">
            <v>5% Discount Applied.</v>
          </cell>
          <cell r="V22" t="str">
            <v>Rabais de 5 % appliqué.</v>
          </cell>
          <cell r="AF22">
            <v>117</v>
          </cell>
          <cell r="AK22" t="str">
            <v>•</v>
          </cell>
          <cell r="AS22" t="str">
            <v>Engine Block Heater Type R -  08T44-TGH-300  
Optimate 12V Auto Battery Charger/Maintainer - 31670-BMS-004H</v>
          </cell>
        </row>
        <row r="23">
          <cell r="B23" t="str">
            <v>25CIV5D-PRO-PET</v>
          </cell>
          <cell r="C23" t="str">
            <v>25CIV5D-PRO-PET</v>
          </cell>
          <cell r="D23" t="str">
            <v>Protection Package - Petrol</v>
          </cell>
          <cell r="E23" t="str">
            <v xml:space="preserve">Ensemble de protection - Petrol </v>
          </cell>
          <cell r="F23" t="str">
            <v>Package includes: All-Season Floor Mats, Rear Splash Guards, and Trunk Tray.</v>
          </cell>
          <cell r="G23" t="str">
            <v>L’ensemble inclut : Tapis toutes saisons, garde-boue arrière, et plateau de coffre.</v>
          </cell>
          <cell r="H23">
            <v>0.60000000000000009</v>
          </cell>
          <cell r="J23">
            <v>288.90000000000003</v>
          </cell>
          <cell r="K23">
            <v>536</v>
          </cell>
          <cell r="L23">
            <v>636.79999999999995</v>
          </cell>
          <cell r="P23" t="str">
            <v>•</v>
          </cell>
          <cell r="Q23" t="str">
            <v>N/A</v>
          </cell>
          <cell r="S23" t="str">
            <v>N/A</v>
          </cell>
          <cell r="T23" t="str">
            <v>N/A</v>
          </cell>
          <cell r="AF23">
            <v>103</v>
          </cell>
          <cell r="AI23" t="str">
            <v>•</v>
          </cell>
          <cell r="AL23" t="str">
            <v>•</v>
          </cell>
          <cell r="AS23" t="str">
            <v>Floor Mats - All-Season - 08P17-T20-110
Trunk Tray  -  08U45-T47-100B
Rear Splash Guards  -  08P09-T47-300</v>
          </cell>
        </row>
        <row r="24">
          <cell r="B24" t="str">
            <v>25CIV5-PRO-HYB</v>
          </cell>
          <cell r="C24" t="str">
            <v>25CIV5-PRO-HYB</v>
          </cell>
          <cell r="D24" t="str">
            <v>Protection Package - Hybrid</v>
          </cell>
          <cell r="E24" t="str">
            <v>Ensemble de protection - Hybrid</v>
          </cell>
          <cell r="F24" t="str">
            <v>Package includes: All-Season Floor Mats, Rear Splash Guards, and Trunk Tray.</v>
          </cell>
          <cell r="G24" t="str">
            <v>L’ensemble inclut : Tapis toutes saisons, garde-boue arrière, et plateau de coffre.</v>
          </cell>
          <cell r="H24">
            <v>0.60000000000000009</v>
          </cell>
          <cell r="J24">
            <v>288.90000000000003</v>
          </cell>
          <cell r="K24">
            <v>536</v>
          </cell>
          <cell r="L24">
            <v>636.79999999999995</v>
          </cell>
          <cell r="P24" t="str">
            <v>N/A</v>
          </cell>
          <cell r="Q24" t="str">
            <v>•</v>
          </cell>
          <cell r="S24" t="str">
            <v>•</v>
          </cell>
          <cell r="T24" t="str">
            <v>N/A</v>
          </cell>
          <cell r="AF24">
            <v>104</v>
          </cell>
          <cell r="AI24" t="str">
            <v>•</v>
          </cell>
          <cell r="AL24" t="str">
            <v>•</v>
          </cell>
          <cell r="AS24" t="str">
            <v>Floor Mats Hybrid - All-Season - 08P17-T20-110A
Trunk Tray -  08U45-T47-100
Rear Splash Guards  -  08P09-T47-300</v>
          </cell>
        </row>
        <row r="25">
          <cell r="B25" t="str">
            <v>23TYPER-PROPK</v>
          </cell>
          <cell r="C25" t="str">
            <v>23TYPER-PROPK</v>
          </cell>
          <cell r="D25" t="str">
            <v>Protection Package - Type R</v>
          </cell>
          <cell r="E25" t="str">
            <v>Ensemble de protection - Type R</v>
          </cell>
          <cell r="F25" t="str">
            <v>Package includes: All-Season Floor Mats, and Cargo Tray.</v>
          </cell>
          <cell r="G25" t="str">
            <v>L’ensemble inclut : Tapis toutes saisons et plateau de coffre.</v>
          </cell>
          <cell r="H25">
            <v>0.2</v>
          </cell>
          <cell r="J25">
            <v>238.5</v>
          </cell>
          <cell r="K25">
            <v>442</v>
          </cell>
          <cell r="L25">
            <v>475.6</v>
          </cell>
          <cell r="P25" t="str">
            <v>N/A</v>
          </cell>
          <cell r="Q25" t="str">
            <v>N/A</v>
          </cell>
          <cell r="S25" t="str">
            <v>N/A</v>
          </cell>
          <cell r="T25" t="str">
            <v>•</v>
          </cell>
          <cell r="AF25">
            <v>105</v>
          </cell>
          <cell r="AI25" t="str">
            <v>•</v>
          </cell>
          <cell r="AS25" t="str">
            <v>Floor Mats All-Season Type R  -  08P17-T20-110
Cargo Tray Type R  -  08U45-T60-100</v>
          </cell>
        </row>
        <row r="26">
          <cell r="B26" t="str">
            <v>25CIV5-PRO-FLM</v>
          </cell>
          <cell r="C26" t="str">
            <v>25CIV5-PRO-FLM</v>
          </cell>
          <cell r="D26" t="str">
            <v>Protection Package - Film</v>
          </cell>
          <cell r="E26" t="str">
            <v>Ensemble de protection - Film</v>
          </cell>
          <cell r="F26" t="str">
            <v>Package includes: Door Edge and Door Sill Protection Films, and Rear Bumper Applique.</v>
          </cell>
          <cell r="G26" t="str">
            <v>L’ensemble inclut : Pellicule pour rebord de portière, pellicule de protection de seuil de portière, et pellicule pour pare-chocs arrière.</v>
          </cell>
          <cell r="H26">
            <v>1</v>
          </cell>
          <cell r="J26">
            <v>198.9</v>
          </cell>
          <cell r="K26">
            <v>319.5</v>
          </cell>
          <cell r="L26">
            <v>487.5</v>
          </cell>
          <cell r="P26" t="str">
            <v>•</v>
          </cell>
          <cell r="Q26" t="str">
            <v>•</v>
          </cell>
          <cell r="S26" t="str">
            <v>•</v>
          </cell>
          <cell r="T26" t="str">
            <v>N/A</v>
          </cell>
          <cell r="U26" t="str">
            <v>10% Discount Applied.  Cannot be installed with Door Edge Guards</v>
          </cell>
          <cell r="V26" t="str">
            <v>Rabais de 10 % appliqué.
Ne peut être installé simultanément avec protecteurs de bordure de porte.</v>
          </cell>
          <cell r="AF26">
            <v>120</v>
          </cell>
          <cell r="AI26" t="str">
            <v>•</v>
          </cell>
          <cell r="AL26" t="str">
            <v>•</v>
          </cell>
          <cell r="AS26" t="str">
            <v>Door Edge Film - 08P20-T20-100A
Door Sill Protection Film - 08P04-T20-100
08P01-T47-100	Rear Bumper Protector</v>
          </cell>
        </row>
        <row r="28">
          <cell r="B28" t="str">
            <v>42700-TBA-A12</v>
          </cell>
          <cell r="C28" t="str">
            <v>42700-TBA-A12</v>
          </cell>
          <cell r="D28" t="str">
            <v>16” Winter Steel Wheels</v>
          </cell>
          <cell r="E28" t="str">
            <v>Roues d’hiver de 16 po en acier</v>
          </cell>
          <cell r="F28" t="str">
            <v>Steel wheels offer great value and allow you to save your factory wheels from our harsh Canadian winters. Price listed excludes winter tires and installation. Set of 4.</v>
          </cell>
          <cell r="G28" t="str">
            <v>Des roues en acier offrent un excellent rapport qualité-prix et vous permettent de préserver les roues d’origine de votre véhicule de nos rigoureux hivers canadiens. Le prix indiqué exclut les pneus d'hiver et l'installation. Ensemble de quatre.</v>
          </cell>
          <cell r="H28">
            <v>1.6</v>
          </cell>
          <cell r="J28">
            <v>311.60000000000002</v>
          </cell>
          <cell r="K28">
            <v>512.48</v>
          </cell>
          <cell r="L28">
            <v>781.28</v>
          </cell>
          <cell r="P28" t="str">
            <v>•</v>
          </cell>
          <cell r="Q28" t="str">
            <v>N/A</v>
          </cell>
          <cell r="S28" t="str">
            <v>N/A</v>
          </cell>
          <cell r="T28" t="str">
            <v>N/A</v>
          </cell>
          <cell r="U28" t="str">
            <v>Priced as a set of 4 wheels.  Tires sold separately.</v>
          </cell>
          <cell r="V28" t="str">
            <v>Prix pour un ensemble de 4 roues.  Pneus vendus séparément.</v>
          </cell>
          <cell r="AF28">
            <v>210</v>
          </cell>
          <cell r="AG28" t="str">
            <v>•</v>
          </cell>
          <cell r="AK28" t="str">
            <v>•</v>
          </cell>
        </row>
        <row r="29">
          <cell r="B29" t="str">
            <v>480-670-6545GB</v>
          </cell>
          <cell r="C29" t="str">
            <v>480-670-6545GB</v>
          </cell>
          <cell r="D29" t="str">
            <v>16" Enkei M52 Wheel - Gloss Black</v>
          </cell>
          <cell r="E29" t="str">
            <v xml:space="preserve">Jantes Enkei M52 de 16 po noir lustré </v>
          </cell>
          <cell r="F29" t="str">
            <v>Look great all year round with a custom set of attractive winter alloy wheels. Designed &amp; Approved for your Honda, these attractive and strong Enkei alloy wheels are compatible with your factory lug nuts &amp; feature a unique hub centric design. Priced as a set of 4 wheels. Tires sold separately.</v>
          </cell>
          <cell r="G29" t="str">
            <v>Vous aurez fière allure tout au long de l'année avec un ensemble personnalisé de jantes en alliage pour l'hiver. Conçues et approuvées pour votre Honda, ces jantes en alliage Enkei robustes et attrayantes sont compatibles avec vos écrous de roue d'origine et présentent une conception unique centrée sur le moyeu. Prix pour un jeu de 4 jantes. Pneus vendus séparément.</v>
          </cell>
          <cell r="H29">
            <v>1.6</v>
          </cell>
          <cell r="J29">
            <v>744</v>
          </cell>
          <cell r="K29">
            <v>1000</v>
          </cell>
          <cell r="L29">
            <v>1268.8</v>
          </cell>
          <cell r="P29" t="str">
            <v>T</v>
          </cell>
          <cell r="Q29" t="str">
            <v>N/A</v>
          </cell>
          <cell r="S29" t="str">
            <v>N/A</v>
          </cell>
          <cell r="T29" t="str">
            <v>N/A</v>
          </cell>
          <cell r="U29" t="str">
            <v>Priced as a set of 4 wheels.  Tires sold separately.</v>
          </cell>
          <cell r="V29" t="str">
            <v>Prix pour un ensemble de 4 roues.  Pneus vendus séparément.</v>
          </cell>
          <cell r="AF29">
            <v>211</v>
          </cell>
          <cell r="AG29" t="str">
            <v>•</v>
          </cell>
          <cell r="AK29" t="str">
            <v>•</v>
          </cell>
        </row>
        <row r="30">
          <cell r="B30" t="str">
            <v>480-670-6545SP</v>
          </cell>
          <cell r="C30" t="str">
            <v>480-670-6545SP</v>
          </cell>
          <cell r="D30" t="str">
            <v>16" Enkei M52 Wheel - Silver</v>
          </cell>
          <cell r="E30" t="str">
            <v xml:space="preserve">Jantes Enkei M52 de 16 po argent </v>
          </cell>
          <cell r="F30" t="str">
            <v>Look great all year round with a custom set of attractive winter alloy wheels. Designed &amp; Approved for your Honda, these attractive and strong Enkei alloy wheels are compatible with your factory lug nuts &amp; feature a unique hub centric design. Priced as a set of 4 wheels. Tires sold separately.</v>
          </cell>
          <cell r="G30" t="str">
            <v>Vous aurez fière allure tout au long de l'année avec un ensemble personnalisé de jantes en alliage pour l'hiver. Conçues et approuvées pour votre Honda, ces jantes en alliage Enkei robustes et attrayantes sont compatibles avec vos écrous de roue d'origine et présentent une conception unique centrée sur le moyeu. Prix pour un jeu de 4 jantes. Pneus vendus séparément.</v>
          </cell>
          <cell r="H30">
            <v>1.6</v>
          </cell>
          <cell r="J30">
            <v>744</v>
          </cell>
          <cell r="K30">
            <v>1000</v>
          </cell>
          <cell r="L30">
            <v>1268.8</v>
          </cell>
          <cell r="P30" t="str">
            <v>T</v>
          </cell>
          <cell r="Q30" t="str">
            <v>N/A</v>
          </cell>
          <cell r="S30" t="str">
            <v>N/A</v>
          </cell>
          <cell r="T30" t="str">
            <v>N/A</v>
          </cell>
          <cell r="U30" t="str">
            <v>Priced as a set of 4 wheels.  Tires sold separately.</v>
          </cell>
          <cell r="V30" t="str">
            <v>Prix pour un ensemble de 4 roues.  Pneus vendus séparément.</v>
          </cell>
          <cell r="AF30">
            <v>212</v>
          </cell>
          <cell r="AG30" t="str">
            <v>•</v>
          </cell>
          <cell r="AK30" t="str">
            <v>•</v>
          </cell>
        </row>
        <row r="31">
          <cell r="B31" t="str">
            <v>509-775-6545BH</v>
          </cell>
          <cell r="C31" t="str">
            <v>509-775-6545BH</v>
          </cell>
          <cell r="D31" t="str">
            <v>17" Enkei Draco Wheel, Gloss Black</v>
          </cell>
          <cell r="E31" t="str">
            <v>Jantes Enkei de 17 po noir lustré</v>
          </cell>
          <cell r="F31" t="str">
            <v>Look great all year round with a custom set of attractive winter alloy wheels. Designed &amp; Approved for your Honda, these attractive and strong Enkei alloy wheels are compatible with your factory lug nuts &amp; feature a unique hub centric design. Priced as a set of 4 wheels. Tires sold separately.</v>
          </cell>
          <cell r="G31" t="str">
            <v>Vous aurez fière allure tout au long de l'année avec un ensemble personnalisé de jantes en alliage pour l'hiver. Conçues et approuvées pour votre Honda, ces jantes en alliage Enkei robustes et attrayantes sont compatibles avec vos écrous de roue d'origine et présentent une conception unique centrée sur le moyeu. Prix pour un jeu de 4 jantes. Pneus vendus séparément.</v>
          </cell>
          <cell r="H31">
            <v>1.6</v>
          </cell>
          <cell r="J31">
            <v>832</v>
          </cell>
          <cell r="K31">
            <v>1116</v>
          </cell>
          <cell r="L31">
            <v>1384.8</v>
          </cell>
          <cell r="P31" t="str">
            <v>T</v>
          </cell>
          <cell r="Q31" t="str">
            <v>N/A</v>
          </cell>
          <cell r="S31" t="str">
            <v>N/A</v>
          </cell>
          <cell r="T31" t="str">
            <v>N/A</v>
          </cell>
          <cell r="U31" t="str">
            <v>Priced as a set of 4 wheels.  Tires sold separately.</v>
          </cell>
          <cell r="V31" t="str">
            <v>Prix pour un ensemble de 4 roues.  Pneus vendus séparément.</v>
          </cell>
          <cell r="AF31">
            <v>213</v>
          </cell>
          <cell r="AG31" t="str">
            <v>•</v>
          </cell>
        </row>
        <row r="32">
          <cell r="B32" t="str">
            <v>509-775-6545SH</v>
          </cell>
          <cell r="C32" t="str">
            <v>509-775-6545SH</v>
          </cell>
          <cell r="D32" t="str">
            <v>17" Enkei Draco Wheel, Silver</v>
          </cell>
          <cell r="E32" t="str">
            <v>Jantes Enkei de 17 po argent</v>
          </cell>
          <cell r="F32" t="str">
            <v>Look great all year round with a custom set of attractive winter alloy wheels. Designed &amp; Approved for your Honda, these attractive and strong Enkei alloy wheels are compatible with your factory lug nuts &amp; feature a unique hub centric design. Priced as a set of 4 wheels. Tires sold separately.</v>
          </cell>
          <cell r="G32" t="str">
            <v>Vous aurez fière allure tout au long de l'année avec un ensemble personnalisé de jantes en alliage pour l'hiver. Conçues et approuvées pour votre Honda, ces jantes en alliage Enkei robustes et attrayantes sont compatibles avec vos écrous de roue d'origine et présentent une conception unique centrée sur le moyeu. Prix pour un jeu de 4 jantes. Pneus vendus séparément.</v>
          </cell>
          <cell r="H32">
            <v>1.6</v>
          </cell>
          <cell r="J32">
            <v>832</v>
          </cell>
          <cell r="K32">
            <v>1116</v>
          </cell>
          <cell r="L32">
            <v>1384.8</v>
          </cell>
          <cell r="P32" t="str">
            <v>T</v>
          </cell>
          <cell r="Q32" t="str">
            <v>N/A</v>
          </cell>
          <cell r="S32" t="str">
            <v>N/A</v>
          </cell>
          <cell r="T32" t="str">
            <v>N/A</v>
          </cell>
          <cell r="U32" t="str">
            <v>Priced as a set of 4 wheels.  Tires sold separately.</v>
          </cell>
          <cell r="V32" t="str">
            <v>Prix pour un ensemble de 4 roues.  Pneus vendus séparément.</v>
          </cell>
          <cell r="AF32">
            <v>214</v>
          </cell>
          <cell r="AG32" t="str">
            <v>•</v>
          </cell>
        </row>
        <row r="33">
          <cell r="B33" t="str">
            <v>08W18-T20-100</v>
          </cell>
          <cell r="C33" t="str">
            <v>08W18-T20-100</v>
          </cell>
          <cell r="D33" t="str">
            <v>18" Alloy Wheel  - Black</v>
          </cell>
          <cell r="E33" t="str">
            <v>Jantes de 18 pouces noir</v>
          </cell>
          <cell r="F33" t="str">
            <v>Attract even more attention with these stunning 18" Alloy Wheels structurally matched to the original vehicle design so that handling remains undisturbed. Priced as a set of 4. Recommended tires sold separately.</v>
          </cell>
          <cell r="G33" t="str">
            <v>Attirez encore plus l’attention avec ces superbes jantes  de 18 pouces  dont la structure est adaptée à la conception originale du véhicule afin que la maniabilité reste inchangée. Prix pour ensemble de 4. Pneus recommandés vendus séparément</v>
          </cell>
          <cell r="H33">
            <v>1.6</v>
          </cell>
          <cell r="J33">
            <v>2256</v>
          </cell>
          <cell r="K33">
            <v>3472</v>
          </cell>
          <cell r="L33">
            <v>3740.8</v>
          </cell>
          <cell r="P33" t="str">
            <v>E</v>
          </cell>
          <cell r="Q33" t="str">
            <v>E</v>
          </cell>
          <cell r="S33" t="str">
            <v>E</v>
          </cell>
          <cell r="T33" t="str">
            <v>N/A</v>
          </cell>
          <cell r="U33" t="str">
            <v>Priced as a set of 4 wheels.  Tires sold separately.</v>
          </cell>
          <cell r="V33" t="str">
            <v>Prix pour un ensemble de 4 roues.  Pneus vendus séparément.</v>
          </cell>
          <cell r="AF33">
            <v>215</v>
          </cell>
          <cell r="AG33" t="str">
            <v>•</v>
          </cell>
        </row>
        <row r="34">
          <cell r="B34" t="str">
            <v>08W19-T60-100</v>
          </cell>
          <cell r="C34" t="str">
            <v>08W18-T20-100</v>
          </cell>
          <cell r="D34" t="str">
            <v>19" Light Weight Alloy Wheel</v>
          </cell>
          <cell r="F34" t="str">
            <v>Stronger, lighter, and visually distinct, these Alloy Wheels are everything you want rolled into an impressive presentation. 5.29 pounds lighter than OEM wheels. Distinct Shark Gray metallic-finish, laser-etched logo</v>
          </cell>
          <cell r="H34">
            <v>1.6</v>
          </cell>
          <cell r="J34">
            <v>4544</v>
          </cell>
          <cell r="K34">
            <v>6472</v>
          </cell>
          <cell r="L34">
            <v>6740.8</v>
          </cell>
          <cell r="P34" t="str">
            <v>N/A</v>
          </cell>
          <cell r="Q34" t="str">
            <v>N/A</v>
          </cell>
          <cell r="S34" t="str">
            <v>N/A</v>
          </cell>
          <cell r="T34" t="str">
            <v>E</v>
          </cell>
          <cell r="U34" t="str">
            <v>Priced as a set of 4 wheels.  Tires sold separately. Laser-etched logo &amp; shark gray metallic finish</v>
          </cell>
          <cell r="V34" t="str">
            <v>Prix pour un ensemble de 4 roues.  Pneus vendus séparément.</v>
          </cell>
          <cell r="AF34">
            <v>217</v>
          </cell>
          <cell r="AG34" t="str">
            <v>•</v>
          </cell>
        </row>
        <row r="35">
          <cell r="B35" t="str">
            <v>08W42-S2A-101</v>
          </cell>
          <cell r="C35" t="str">
            <v>08W42-S2A-101</v>
          </cell>
          <cell r="D35" t="str">
            <v>Wheel Locks - Black</v>
          </cell>
          <cell r="E35" t="str">
            <v>Écrous de roue antivols - Noirs</v>
          </cell>
          <cell r="F35" t="str">
            <v>A great way to help ensure that your wheels stay on your vehicle where they belong.</v>
          </cell>
          <cell r="G35" t="str">
            <v>Un excellent moyen de vous assurer que les roues demeurent sur votre véhicule là où elles devraient se trouver.</v>
          </cell>
          <cell r="H35">
            <v>0.2</v>
          </cell>
          <cell r="J35">
            <v>59</v>
          </cell>
          <cell r="K35">
            <v>98</v>
          </cell>
          <cell r="L35">
            <v>131.6</v>
          </cell>
          <cell r="P35" t="str">
            <v>•</v>
          </cell>
          <cell r="Q35" t="str">
            <v>•</v>
          </cell>
          <cell r="S35" t="str">
            <v>•</v>
          </cell>
          <cell r="T35" t="str">
            <v>•</v>
          </cell>
          <cell r="AF35">
            <v>220</v>
          </cell>
          <cell r="AK35" t="str">
            <v>•</v>
          </cell>
          <cell r="AS35" t="str">
            <v>08W42-SCV-302	Wheel Locks - Chrome</v>
          </cell>
        </row>
        <row r="36">
          <cell r="B36" t="str">
            <v>08W42-SCV-302</v>
          </cell>
          <cell r="C36" t="str">
            <v>08W42-SCV-302</v>
          </cell>
          <cell r="D36" t="str">
            <v>Wheel Locks - Chrome</v>
          </cell>
          <cell r="E36" t="str">
            <v>Écrous de roue antivols - Chromés</v>
          </cell>
          <cell r="F36" t="str">
            <v>A great way to help ensure that your wheels stay on your vehicle where they belong. Chrome-plated triple-nickel finish for a brilliant shine and corrosion prevention</v>
          </cell>
          <cell r="G36" t="str">
            <v>Un excellent moyen de vous assurer que les roues demeurent sur votre véhicule, où elles devraient se trouver. La finition chromée triple nickel procure un éclat brillant et une prévention contre la corrosion.</v>
          </cell>
          <cell r="H36">
            <v>0.2</v>
          </cell>
          <cell r="J36">
            <v>52</v>
          </cell>
          <cell r="K36">
            <v>87</v>
          </cell>
          <cell r="L36">
            <v>120.6</v>
          </cell>
          <cell r="P36" t="str">
            <v>•</v>
          </cell>
          <cell r="Q36" t="str">
            <v>•</v>
          </cell>
          <cell r="S36" t="str">
            <v>•</v>
          </cell>
          <cell r="T36" t="str">
            <v>N/A</v>
          </cell>
          <cell r="AF36">
            <v>221</v>
          </cell>
          <cell r="AK36" t="str">
            <v>•</v>
          </cell>
          <cell r="AS36" t="str">
            <v>08W42-S2A-101	Wheel Locks - Black</v>
          </cell>
        </row>
        <row r="37">
          <cell r="B37" t="str">
            <v>08W42-TGG-100</v>
          </cell>
          <cell r="C37" t="str">
            <v>08W42-TGG-101</v>
          </cell>
          <cell r="D37" t="str">
            <v>Wheel Lug Nuts - Black</v>
          </cell>
          <cell r="E37" t="str">
            <v>Écrous de roue - Noir</v>
          </cell>
          <cell r="F37" t="str">
            <v>Create a different look with a set of black lug nuts. Each package has a quantity of 4 lugs.</v>
          </cell>
          <cell r="G37" t="str">
            <v>Créez un aspect différent grâce à cet ensemble d’écrous de roue noirs qui complète les roues en alliage du véhicule. Chaque paquet contient 4 écrous de roue.</v>
          </cell>
          <cell r="H37">
            <v>0.2</v>
          </cell>
          <cell r="J37">
            <v>55</v>
          </cell>
          <cell r="K37">
            <v>88</v>
          </cell>
          <cell r="L37">
            <v>121.6</v>
          </cell>
          <cell r="P37" t="str">
            <v>•</v>
          </cell>
          <cell r="Q37" t="str">
            <v>•</v>
          </cell>
          <cell r="S37" t="str">
            <v>•</v>
          </cell>
          <cell r="T37" t="str">
            <v>N/A</v>
          </cell>
          <cell r="U37" t="str">
            <v>Includes: 1 set (i.e. 4 lug nuts).
A complete install requires 5 sets (i.e. 20 lug nuts) for 4 wheels.</v>
          </cell>
          <cell r="V37" t="str">
            <v>Inclut 4 écrous de roue en 1 jeu.
L'installation complète nécessite 5 jeux pour 4 roues (20 écrous de roue).</v>
          </cell>
          <cell r="AF37">
            <v>222</v>
          </cell>
          <cell r="AO37" t="str">
            <v>•</v>
          </cell>
        </row>
        <row r="38">
          <cell r="B38" t="str">
            <v>08P20-T20-100A</v>
          </cell>
          <cell r="C38" t="str">
            <v>08P20-T20-100A</v>
          </cell>
          <cell r="D38" t="str">
            <v>Door Edge Film</v>
          </cell>
          <cell r="E38" t="str">
            <v>Pellicule pour rebord de portière</v>
          </cell>
          <cell r="F38" t="str">
            <v>Help protect against unsightly nicks and scrapes around your door edges.</v>
          </cell>
          <cell r="G38" t="str">
            <v>La pellicule aide à protéger les surfaces des rebords de portières contre des égratignures et éraflures inesthétiques.</v>
          </cell>
          <cell r="H38">
            <v>0.5</v>
          </cell>
          <cell r="J38">
            <v>65</v>
          </cell>
          <cell r="K38">
            <v>108</v>
          </cell>
          <cell r="L38">
            <v>192</v>
          </cell>
          <cell r="P38" t="str">
            <v>•</v>
          </cell>
          <cell r="Q38" t="str">
            <v>•</v>
          </cell>
          <cell r="S38" t="str">
            <v>•</v>
          </cell>
          <cell r="T38" t="str">
            <v>N/A</v>
          </cell>
          <cell r="U38" t="str">
            <v>Cannot be installed with Door Edge Guards</v>
          </cell>
          <cell r="V38" t="str">
            <v>Ne peut être installé simultanément avec protecteurs de bordure de porte.</v>
          </cell>
          <cell r="AF38">
            <v>308</v>
          </cell>
          <cell r="AL38" t="str">
            <v>•</v>
          </cell>
          <cell r="AS38" t="str">
            <v>25CIV5-PRO-FLM	Protection Package - Film
08P20-T20-130	Door Edge Guards</v>
          </cell>
        </row>
        <row r="39">
          <cell r="B39" t="str">
            <v>08R04-T47-100A</v>
          </cell>
          <cell r="C39" t="str">
            <v>08R04-T47-100A</v>
          </cell>
          <cell r="D39" t="str">
            <v>Door Visors - Black</v>
          </cell>
          <cell r="E39" t="str">
            <v>Déflecteurs de portières - noir</v>
          </cell>
          <cell r="F39" t="str">
            <v>A great way to enjoy some fresh air even when the weather may not be ideal.</v>
          </cell>
          <cell r="G39" t="str">
            <v>Une excellente façon de profiter de l’air frais même lorsque la météo n’est pas au rendez-vous.</v>
          </cell>
          <cell r="H39">
            <v>0.5</v>
          </cell>
          <cell r="J39">
            <v>201</v>
          </cell>
          <cell r="K39">
            <v>335</v>
          </cell>
          <cell r="L39">
            <v>419</v>
          </cell>
          <cell r="P39" t="str">
            <v>•</v>
          </cell>
          <cell r="Q39" t="str">
            <v>•</v>
          </cell>
          <cell r="S39" t="str">
            <v>•</v>
          </cell>
          <cell r="T39" t="str">
            <v>•</v>
          </cell>
          <cell r="AF39">
            <v>270</v>
          </cell>
          <cell r="AL39" t="str">
            <v>•</v>
          </cell>
        </row>
        <row r="40">
          <cell r="B40" t="str">
            <v>08F20-T47-100E</v>
          </cell>
          <cell r="C40" t="str">
            <v>08F20-T47-100E</v>
          </cell>
          <cell r="D40" t="str">
            <v xml:space="preserve">Black Emblem H-Mark </v>
          </cell>
          <cell r="E40" t="str">
            <v xml:space="preserve">Emblèmes « H » noirs </v>
          </cell>
          <cell r="F40" t="str">
            <v>If attention to detail is important to you then you’re sure to love the look of the Black H-Mark emblems.  Includes front and rear emblems</v>
          </cell>
          <cell r="G40" t="str">
            <v>Si l’attention aux détails est importante pour vous, alors vous aimerez certainement l’allure des emblèmes « H » noirs. Comprend les emblèmes avant et arrière.</v>
          </cell>
          <cell r="H40">
            <v>0.7</v>
          </cell>
          <cell r="J40">
            <v>0</v>
          </cell>
          <cell r="K40">
            <v>0</v>
          </cell>
          <cell r="L40">
            <v>117.6</v>
          </cell>
          <cell r="P40" t="str">
            <v>•</v>
          </cell>
          <cell r="Q40" t="str">
            <v>•</v>
          </cell>
          <cell r="S40" t="str">
            <v>•</v>
          </cell>
          <cell r="T40" t="str">
            <v>N/A</v>
          </cell>
          <cell r="U40" t="str">
            <v>Front and Rear H-Mark Logo.</v>
          </cell>
          <cell r="V40" t="str">
            <v>Logo H-Mark à l'avant et à l'arrière.</v>
          </cell>
          <cell r="AF40">
            <v>240</v>
          </cell>
          <cell r="AO40" t="str">
            <v>•</v>
          </cell>
          <cell r="AS40" t="str">
            <v>25CIV5-MBM-SPT	Black Emblem Set - SPORT
25CIV5-MBM-SPHY	Black Emblem Set - Sport Hybrid</v>
          </cell>
        </row>
        <row r="41">
          <cell r="B41" t="str">
            <v>08P47-T20-300</v>
          </cell>
          <cell r="C41" t="str">
            <v>08P47-T20-300</v>
          </cell>
          <cell r="D41" t="str">
            <v>Hood Protector</v>
          </cell>
          <cell r="E41" t="str">
            <v>Protecteur de capot</v>
          </cell>
          <cell r="F41" t="str">
            <v>The Hood Protector redirects dirt, insects, and minor road debris to help keep the windshield clean and protect the hood’s finish.</v>
          </cell>
          <cell r="G41" t="str">
            <v>Le protecteur de capot redirige la saleté, les insectes et les petits débris de la route pour aider à garder votre pare-brise propre et à protéger le fini du capot.</v>
          </cell>
          <cell r="H41">
            <v>0.6</v>
          </cell>
          <cell r="J41">
            <v>215</v>
          </cell>
          <cell r="K41">
            <v>358</v>
          </cell>
          <cell r="L41">
            <v>458.8</v>
          </cell>
          <cell r="P41" t="str">
            <v>•</v>
          </cell>
          <cell r="Q41" t="str">
            <v>•</v>
          </cell>
          <cell r="S41" t="str">
            <v>•</v>
          </cell>
          <cell r="T41" t="str">
            <v>N/A</v>
          </cell>
          <cell r="AF41">
            <v>273</v>
          </cell>
          <cell r="AM41" t="str">
            <v>•</v>
          </cell>
        </row>
        <row r="42">
          <cell r="B42" t="str">
            <v>08R01-T20-300</v>
          </cell>
          <cell r="C42" t="str">
            <v>08R01-T20-300</v>
          </cell>
          <cell r="D42" t="str">
            <v>Moonroof Visor</v>
          </cell>
          <cell r="E42" t="str">
            <v>Déflecteur de toit ouvrant</v>
          </cell>
          <cell r="F42" t="str">
            <v>The Moonroof Visor helps reduce wind noise and glare for a more comfortable and enjoyable driving experience.</v>
          </cell>
          <cell r="G42" t="str">
            <v>Le déflecteur de toit contribue à réduire le bruit du vent et l'éblouissement pour une expérience de conduite plus confortable et plus agréable.</v>
          </cell>
          <cell r="H42">
            <v>0.3</v>
          </cell>
          <cell r="J42">
            <v>169</v>
          </cell>
          <cell r="K42">
            <v>282</v>
          </cell>
          <cell r="L42">
            <v>332.4</v>
          </cell>
          <cell r="P42" t="str">
            <v>•</v>
          </cell>
          <cell r="Q42" t="str">
            <v>•</v>
          </cell>
          <cell r="S42" t="str">
            <v>•</v>
          </cell>
          <cell r="T42" t="str">
            <v>N/A</v>
          </cell>
          <cell r="AF42">
            <v>272</v>
          </cell>
          <cell r="AM42" t="str">
            <v>•</v>
          </cell>
        </row>
        <row r="43">
          <cell r="B43" t="str">
            <v>08P01-T47-100</v>
          </cell>
          <cell r="C43" t="str">
            <v>08P01-T47-100</v>
          </cell>
          <cell r="D43" t="str">
            <v>Rear Bumper Protector</v>
          </cell>
          <cell r="E43" t="str">
            <v>Protection de pare-chocs arrière</v>
          </cell>
          <cell r="F43" t="str">
            <v>The Rear Bumper Protector enhances your exterior while helping to prevent scratches when loading and unloading. Constructed of brushed stainless steel. Tested for extreme temperatures.</v>
          </cell>
          <cell r="G43" t="str">
            <v>Le déflecteur de hayon donne une allure encore plus sportive et unique au style aérodynamique de la Civic. Couleur assortie aux spécifications de la couleur d’origine pour une apparence personnalisée. Fait de résine ABS moulée par injection offrant de la durabilité et un ajustement parfait. Matériel d’installation conçu et fabriqué spécialement pour chaque véhicule. Les emblèmes de couleur noir lustré sont disponibles comme accessoires séparés.</v>
          </cell>
          <cell r="H43">
            <v>0.1</v>
          </cell>
          <cell r="J43">
            <v>56</v>
          </cell>
          <cell r="K43">
            <v>80</v>
          </cell>
          <cell r="L43">
            <v>96.8</v>
          </cell>
          <cell r="P43" t="str">
            <v>•</v>
          </cell>
          <cell r="Q43" t="str">
            <v>•</v>
          </cell>
          <cell r="S43" t="str">
            <v>•</v>
          </cell>
          <cell r="T43" t="str">
            <v>N/A</v>
          </cell>
          <cell r="AF43">
            <v>307</v>
          </cell>
          <cell r="AM43" t="str">
            <v>•</v>
          </cell>
          <cell r="AS43" t="str">
            <v>25CIV5-PRO-FLM	Protection Package - Film</v>
          </cell>
        </row>
        <row r="44">
          <cell r="B44" t="str">
            <v>08P09-T47-300</v>
          </cell>
          <cell r="C44" t="str">
            <v>08P09-T47-300</v>
          </cell>
          <cell r="D44" t="str">
            <v>Splash Guards - Rear</v>
          </cell>
          <cell r="E44" t="str">
            <v>Garde-boue arrière</v>
          </cell>
          <cell r="F44" t="str">
            <v>Rear Splash Guards are a nice finishing touch. They give your Civic a great look and help protect your paint from chips and stains.</v>
          </cell>
          <cell r="G44" t="str">
            <v>Les garde-boue arrière ajoutent une touche finale soignée. Les garde-boue procurent une belle apparence à votre Civic et contribuent à protéger la peinture contre les éclats et les taches.</v>
          </cell>
          <cell r="H44">
            <v>0.4</v>
          </cell>
          <cell r="J44">
            <v>61</v>
          </cell>
          <cell r="K44">
            <v>102</v>
          </cell>
          <cell r="L44">
            <v>169.2</v>
          </cell>
          <cell r="P44" t="str">
            <v>•</v>
          </cell>
          <cell r="Q44" t="str">
            <v>•</v>
          </cell>
          <cell r="S44" t="str">
            <v>•</v>
          </cell>
          <cell r="T44" t="str">
            <v>N/A</v>
          </cell>
          <cell r="AF44">
            <v>256</v>
          </cell>
          <cell r="AM44" t="str">
            <v>•</v>
          </cell>
          <cell r="AS44" t="str">
            <v>25CIV5D-PRO-PET	Protection Package - Petrol
25CIV5-PRO-HYB	Protection Package - Hybrid</v>
          </cell>
        </row>
        <row r="45">
          <cell r="B45" t="str">
            <v>08F01-T20-XXXX</v>
          </cell>
          <cell r="C45" t="str">
            <v>08F01-T20-130A</v>
          </cell>
          <cell r="D45" t="str">
            <v>Front Underbody Spoiler</v>
          </cell>
          <cell r="E45" t="str">
            <v>Déflecteur de bas de caisse avant</v>
          </cell>
          <cell r="F45" t="str">
            <v>Turn heads with accentuated aerodynamic styling created by the Rear Underbody Spoiler. It adds a sleek, sporty, low-profile custom look.  Complete the look with the addition of the side and rear underbody spoilers - sold separately.</v>
          </cell>
          <cell r="G45" t="str">
            <v>Faites tourner les têtes avec ce déflecteur de bas de caisse avant qui donne un style aérodynamique accentué. Il procure une touche personnalisée élégante qui confère une allure sportive et un profil abaissé.  . Complétez l’apparence en ajoutant des déflecteurs de bas de caisse latéraux et arrière (vendus séparément).</v>
          </cell>
          <cell r="H45">
            <v>1</v>
          </cell>
          <cell r="J45">
            <v>255</v>
          </cell>
          <cell r="K45">
            <v>425</v>
          </cell>
          <cell r="L45">
            <v>593</v>
          </cell>
          <cell r="P45" t="str">
            <v>•</v>
          </cell>
          <cell r="Q45" t="str">
            <v>•</v>
          </cell>
          <cell r="S45" t="str">
            <v>•</v>
          </cell>
          <cell r="T45" t="str">
            <v>N/A</v>
          </cell>
          <cell r="AF45">
            <v>232</v>
          </cell>
          <cell r="AO45" t="str">
            <v>•</v>
          </cell>
          <cell r="AS45" t="str">
            <v xml:space="preserve">25CIV-5AR-NH883	Aero Kit </v>
          </cell>
        </row>
        <row r="46">
          <cell r="B46" t="str">
            <v>08F01-T20-130A</v>
          </cell>
          <cell r="C46" t="str">
            <v>N/A</v>
          </cell>
          <cell r="D46" t="str">
            <v>Platinum White Pearl (NH-883P)</v>
          </cell>
          <cell r="E46" t="str">
            <v>Blanc platine nacré (NH-883P)</v>
          </cell>
          <cell r="H46">
            <v>1</v>
          </cell>
          <cell r="J46">
            <v>255</v>
          </cell>
          <cell r="K46">
            <v>425</v>
          </cell>
          <cell r="L46">
            <v>593</v>
          </cell>
          <cell r="P46" t="str">
            <v>•</v>
          </cell>
          <cell r="Q46" t="str">
            <v>•</v>
          </cell>
          <cell r="S46" t="str">
            <v>•</v>
          </cell>
          <cell r="T46" t="str">
            <v>N/A</v>
          </cell>
        </row>
        <row r="47">
          <cell r="B47" t="str">
            <v>08F01-T20-1Z0A</v>
          </cell>
          <cell r="C47" t="str">
            <v>N/A</v>
          </cell>
          <cell r="D47" t="str">
            <v>Solar Reflection Silver (NH-932M)</v>
          </cell>
          <cell r="E47" t="str">
            <v>Refl et solaire argent métallisé (NH-932M)</v>
          </cell>
          <cell r="H47">
            <v>1</v>
          </cell>
          <cell r="J47">
            <v>255</v>
          </cell>
          <cell r="K47">
            <v>425</v>
          </cell>
          <cell r="L47">
            <v>593</v>
          </cell>
          <cell r="P47" t="str">
            <v>•</v>
          </cell>
          <cell r="Q47" t="str">
            <v>•</v>
          </cell>
          <cell r="S47" t="str">
            <v>•</v>
          </cell>
          <cell r="T47" t="str">
            <v>N/A</v>
          </cell>
        </row>
        <row r="48">
          <cell r="B48" t="str">
            <v>08F01-T20-170A</v>
          </cell>
          <cell r="C48" t="str">
            <v>N/A</v>
          </cell>
          <cell r="D48" t="str">
            <v>Meteoroid Gray Pearl (NH-904M)</v>
          </cell>
          <cell r="E48" t="str">
            <v>Gris météore nacré (NH-904M)</v>
          </cell>
          <cell r="H48">
            <v>1</v>
          </cell>
          <cell r="J48">
            <v>255</v>
          </cell>
          <cell r="K48">
            <v>425</v>
          </cell>
          <cell r="L48">
            <v>593</v>
          </cell>
          <cell r="P48" t="str">
            <v>N/A</v>
          </cell>
          <cell r="Q48" t="str">
            <v>•</v>
          </cell>
          <cell r="S48" t="str">
            <v>N/A</v>
          </cell>
          <cell r="T48" t="str">
            <v>N/A</v>
          </cell>
        </row>
        <row r="49">
          <cell r="B49" t="str">
            <v>08F01-T20-180A</v>
          </cell>
          <cell r="C49" t="str">
            <v>N/A</v>
          </cell>
          <cell r="D49" t="str">
            <v>Crystal Black Pearl (NH-731P)</v>
          </cell>
          <cell r="E49" t="str">
            <v>Noir cristal nacré (NH-731P)</v>
          </cell>
          <cell r="H49">
            <v>1</v>
          </cell>
          <cell r="J49">
            <v>255</v>
          </cell>
          <cell r="K49">
            <v>425</v>
          </cell>
          <cell r="L49">
            <v>593</v>
          </cell>
          <cell r="P49" t="str">
            <v>•</v>
          </cell>
          <cell r="Q49" t="str">
            <v>•</v>
          </cell>
          <cell r="S49" t="str">
            <v>•</v>
          </cell>
          <cell r="T49" t="str">
            <v>N/A</v>
          </cell>
        </row>
        <row r="50">
          <cell r="B50" t="str">
            <v>08F01-T20-190A</v>
          </cell>
          <cell r="C50" t="str">
            <v>N/A</v>
          </cell>
          <cell r="D50" t="str">
            <v>Rallye Red (R-513)</v>
          </cell>
          <cell r="E50" t="str">
            <v>Rouge rallye (R-513)</v>
          </cell>
          <cell r="H50">
            <v>1</v>
          </cell>
          <cell r="J50">
            <v>255</v>
          </cell>
          <cell r="K50">
            <v>425</v>
          </cell>
          <cell r="L50">
            <v>593</v>
          </cell>
          <cell r="P50" t="str">
            <v>N/A</v>
          </cell>
          <cell r="Q50" t="str">
            <v>•</v>
          </cell>
          <cell r="S50" t="str">
            <v>•</v>
          </cell>
          <cell r="T50" t="str">
            <v>N/A</v>
          </cell>
        </row>
        <row r="51">
          <cell r="B51" t="str">
            <v>08F01-T20-1U0A</v>
          </cell>
          <cell r="C51" t="str">
            <v>N/A</v>
          </cell>
          <cell r="D51" t="str">
            <v>Boost Blue Pearl (B-637P)</v>
          </cell>
          <cell r="E51" t="str">
            <v>Bleu turbo nacré (B-637P)</v>
          </cell>
          <cell r="H51">
            <v>1</v>
          </cell>
          <cell r="J51">
            <v>255</v>
          </cell>
          <cell r="K51">
            <v>425</v>
          </cell>
          <cell r="L51">
            <v>593</v>
          </cell>
          <cell r="P51" t="str">
            <v>N/A</v>
          </cell>
          <cell r="Q51" t="str">
            <v>N/A</v>
          </cell>
          <cell r="S51" t="str">
            <v>•</v>
          </cell>
          <cell r="T51" t="str">
            <v>N/A</v>
          </cell>
        </row>
        <row r="52">
          <cell r="B52" t="str">
            <v>08P05-T20-XXXX</v>
          </cell>
          <cell r="C52" t="str">
            <v>08P05-T20-130</v>
          </cell>
          <cell r="D52" t="str">
            <v>Body Side Moulding</v>
          </cell>
          <cell r="E52" t="str">
            <v>Moulure latérale</v>
          </cell>
          <cell r="F52" t="str">
            <v>Body Side Moulding accentuates the styling of the Civic and is ideally positioned where the side panel extends out the most, in order to help protect against door dings and scratches.</v>
          </cell>
          <cell r="G52" t="str">
            <v>Non seulement la moulure latérale accentue le style du Civic, son positionnement est idéal à l’endroit où les panneaux latéraux sont le plus en saillie, contribuant à protéger les portières des bosselures et des égratignures.</v>
          </cell>
          <cell r="H52">
            <v>0.4</v>
          </cell>
          <cell r="J52">
            <v>209</v>
          </cell>
          <cell r="K52">
            <v>348</v>
          </cell>
          <cell r="L52">
            <v>415.2</v>
          </cell>
          <cell r="P52" t="str">
            <v>•</v>
          </cell>
          <cell r="Q52" t="str">
            <v>•</v>
          </cell>
          <cell r="S52" t="str">
            <v>•</v>
          </cell>
          <cell r="T52" t="str">
            <v>N/A</v>
          </cell>
          <cell r="W52" t="str">
            <v>Yes</v>
          </cell>
          <cell r="AF52">
            <v>260</v>
          </cell>
          <cell r="AK52" t="str">
            <v>•</v>
          </cell>
        </row>
        <row r="53">
          <cell r="B53" t="str">
            <v>08P05-T20-130</v>
          </cell>
          <cell r="C53" t="str">
            <v>N/A</v>
          </cell>
          <cell r="D53" t="str">
            <v>Platinum White Pearl (NH-883P)</v>
          </cell>
          <cell r="E53" t="str">
            <v>Blanc platine nacré (NH-883P)</v>
          </cell>
          <cell r="H53">
            <v>0.4</v>
          </cell>
          <cell r="J53">
            <v>209</v>
          </cell>
          <cell r="K53">
            <v>348</v>
          </cell>
          <cell r="L53">
            <v>415.2</v>
          </cell>
          <cell r="P53" t="str">
            <v>•</v>
          </cell>
          <cell r="Q53" t="str">
            <v>•</v>
          </cell>
          <cell r="S53" t="str">
            <v>•</v>
          </cell>
          <cell r="T53" t="str">
            <v>N/A</v>
          </cell>
        </row>
        <row r="54">
          <cell r="B54" t="str">
            <v>08P05-T20-1Z0</v>
          </cell>
          <cell r="C54" t="str">
            <v>N/A</v>
          </cell>
          <cell r="D54" t="str">
            <v>Solar Reflection Silver (NH-932M)</v>
          </cell>
          <cell r="E54" t="str">
            <v>Refl et solaire argent métallisé (NH-932M)</v>
          </cell>
          <cell r="H54">
            <v>0.4</v>
          </cell>
          <cell r="J54">
            <v>209</v>
          </cell>
          <cell r="K54">
            <v>348</v>
          </cell>
          <cell r="L54">
            <v>415.2</v>
          </cell>
          <cell r="P54" t="str">
            <v>•</v>
          </cell>
          <cell r="Q54" t="str">
            <v>N/A</v>
          </cell>
          <cell r="S54" t="str">
            <v>N/A</v>
          </cell>
          <cell r="T54" t="str">
            <v>N/A</v>
          </cell>
        </row>
        <row r="55">
          <cell r="B55" t="str">
            <v>08P05-T20-170</v>
          </cell>
          <cell r="C55" t="str">
            <v>N/A</v>
          </cell>
          <cell r="D55" t="str">
            <v>Meteoroid Gray Pearl (NH-904M)</v>
          </cell>
          <cell r="E55" t="str">
            <v>Gris météore nacré (NH-904M)</v>
          </cell>
          <cell r="H55">
            <v>0.4</v>
          </cell>
          <cell r="J55">
            <v>209</v>
          </cell>
          <cell r="K55">
            <v>348</v>
          </cell>
          <cell r="L55">
            <v>415.2</v>
          </cell>
          <cell r="P55" t="str">
            <v>N/A</v>
          </cell>
          <cell r="Q55" t="str">
            <v>•</v>
          </cell>
          <cell r="S55" t="str">
            <v>N/A</v>
          </cell>
          <cell r="T55" t="str">
            <v>N/A</v>
          </cell>
        </row>
        <row r="56">
          <cell r="B56" t="str">
            <v>08P05-T20-180</v>
          </cell>
          <cell r="C56" t="str">
            <v>N/A</v>
          </cell>
          <cell r="D56" t="str">
            <v>Crystal Black Pearl (NH-731P)</v>
          </cell>
          <cell r="E56" t="str">
            <v>Noir cristal nacré (NH-731P)</v>
          </cell>
          <cell r="H56">
            <v>0.4</v>
          </cell>
          <cell r="J56">
            <v>209</v>
          </cell>
          <cell r="K56">
            <v>348</v>
          </cell>
          <cell r="L56">
            <v>415.2</v>
          </cell>
          <cell r="P56" t="str">
            <v>•</v>
          </cell>
          <cell r="Q56" t="str">
            <v>•</v>
          </cell>
          <cell r="S56" t="str">
            <v>•</v>
          </cell>
          <cell r="T56" t="str">
            <v>N/A</v>
          </cell>
        </row>
        <row r="57">
          <cell r="B57" t="str">
            <v>08P05-T20-190</v>
          </cell>
          <cell r="C57" t="str">
            <v>N/A</v>
          </cell>
          <cell r="D57" t="str">
            <v>Rallye Red (R-513)</v>
          </cell>
          <cell r="E57" t="str">
            <v>Rouge rallye (R-513)</v>
          </cell>
          <cell r="H57">
            <v>0.4</v>
          </cell>
          <cell r="J57">
            <v>209</v>
          </cell>
          <cell r="K57">
            <v>348</v>
          </cell>
          <cell r="L57">
            <v>415.2</v>
          </cell>
          <cell r="P57" t="str">
            <v>N/A</v>
          </cell>
          <cell r="Q57" t="str">
            <v>•</v>
          </cell>
          <cell r="S57" t="str">
            <v>•</v>
          </cell>
          <cell r="T57" t="str">
            <v>N/A</v>
          </cell>
        </row>
        <row r="58">
          <cell r="B58" t="str">
            <v>08P05-T20-1U0</v>
          </cell>
          <cell r="C58" t="str">
            <v>N/A</v>
          </cell>
          <cell r="D58" t="str">
            <v>Boost Blue Pearl (B-637P)</v>
          </cell>
          <cell r="E58" t="str">
            <v>Bleu turbo nacré (B-637P)</v>
          </cell>
          <cell r="H58">
            <v>0.4</v>
          </cell>
          <cell r="J58">
            <v>209</v>
          </cell>
          <cell r="K58">
            <v>348</v>
          </cell>
          <cell r="L58">
            <v>415.2</v>
          </cell>
          <cell r="P58" t="str">
            <v>N/A</v>
          </cell>
          <cell r="Q58" t="str">
            <v>N/A</v>
          </cell>
          <cell r="S58" t="str">
            <v>•</v>
          </cell>
          <cell r="T58" t="str">
            <v>N/A</v>
          </cell>
        </row>
        <row r="59">
          <cell r="B59" t="str">
            <v>08P20-T20-XXXX</v>
          </cell>
          <cell r="C59" t="str">
            <v>08P20-T20-130</v>
          </cell>
          <cell r="D59" t="str">
            <v>Door Edge Guards</v>
          </cell>
          <cell r="E59" t="str">
            <v>Protecteurs de bordure de porte</v>
          </cell>
          <cell r="F59" t="str">
            <v>Door Edge Guards help protect your doors from nicks and scrapes that can be expensive to repair.</v>
          </cell>
          <cell r="G59" t="str">
            <v>Les protecteurs de rebords de portières aident à protéger les portières de votre véhicule contre les égratignures et éraflures dont la réparation serait coûteuse.</v>
          </cell>
          <cell r="H59">
            <v>0.4</v>
          </cell>
          <cell r="J59">
            <v>136</v>
          </cell>
          <cell r="K59">
            <v>194</v>
          </cell>
          <cell r="L59">
            <v>261.2</v>
          </cell>
          <cell r="P59" t="str">
            <v>•</v>
          </cell>
          <cell r="Q59" t="str">
            <v>•</v>
          </cell>
          <cell r="S59" t="str">
            <v>•</v>
          </cell>
          <cell r="T59" t="str">
            <v>N/A</v>
          </cell>
          <cell r="U59" t="str">
            <v>Cannot be installed with Door Edge Film</v>
          </cell>
          <cell r="V59" t="str">
            <v>Ne peut être installé simultanément avec pellicule pour rebord de portière</v>
          </cell>
          <cell r="W59" t="str">
            <v>Yes</v>
          </cell>
          <cell r="AF59">
            <v>330</v>
          </cell>
          <cell r="AK59" t="str">
            <v>•</v>
          </cell>
          <cell r="AS59" t="str">
            <v>Door Sill Protection Film - 08P04-T20-100
08P20-T20-100A	Door Edge Film</v>
          </cell>
        </row>
        <row r="60">
          <cell r="B60" t="str">
            <v>08P20-T20-130</v>
          </cell>
          <cell r="C60" t="str">
            <v>N/A</v>
          </cell>
          <cell r="D60" t="str">
            <v>Platinum White Pearl (NH-883P)</v>
          </cell>
          <cell r="E60" t="str">
            <v>Blanc platine nacré (NH-883P)</v>
          </cell>
          <cell r="H60">
            <v>0.4</v>
          </cell>
          <cell r="J60">
            <v>136</v>
          </cell>
          <cell r="K60">
            <v>194</v>
          </cell>
          <cell r="L60">
            <v>261.2</v>
          </cell>
          <cell r="P60" t="str">
            <v>•</v>
          </cell>
          <cell r="Q60" t="str">
            <v>•</v>
          </cell>
          <cell r="S60" t="str">
            <v>•</v>
          </cell>
          <cell r="T60" t="str">
            <v>N/A</v>
          </cell>
        </row>
        <row r="61">
          <cell r="B61" t="str">
            <v>08P20-T20-1Z0</v>
          </cell>
          <cell r="C61" t="str">
            <v>N/A</v>
          </cell>
          <cell r="D61" t="str">
            <v>Solar Reflection Silver (NH-932M)</v>
          </cell>
          <cell r="E61" t="str">
            <v>Refl et solaire argent métallisé (NH-932M)</v>
          </cell>
          <cell r="H61">
            <v>0.4</v>
          </cell>
          <cell r="J61">
            <v>136</v>
          </cell>
          <cell r="K61">
            <v>194</v>
          </cell>
          <cell r="L61">
            <v>261.2</v>
          </cell>
          <cell r="P61" t="str">
            <v>•</v>
          </cell>
          <cell r="Q61" t="str">
            <v>N/A</v>
          </cell>
          <cell r="S61" t="str">
            <v>N/A</v>
          </cell>
          <cell r="T61" t="str">
            <v>N/A</v>
          </cell>
        </row>
        <row r="62">
          <cell r="B62" t="str">
            <v>08P20-T20-170</v>
          </cell>
          <cell r="C62" t="str">
            <v>N/A</v>
          </cell>
          <cell r="D62" t="str">
            <v>Meteoroid Gray Pearl (NH-904M)</v>
          </cell>
          <cell r="E62" t="str">
            <v>Gris météore nacré (NH-904M)</v>
          </cell>
          <cell r="H62">
            <v>0.4</v>
          </cell>
          <cell r="J62">
            <v>48.99</v>
          </cell>
          <cell r="K62">
            <v>73.989999999999995</v>
          </cell>
          <cell r="L62">
            <v>141.19</v>
          </cell>
          <cell r="P62" t="str">
            <v>N/A</v>
          </cell>
          <cell r="Q62" t="str">
            <v>•</v>
          </cell>
          <cell r="S62" t="str">
            <v>N/A</v>
          </cell>
          <cell r="T62" t="str">
            <v>N/A</v>
          </cell>
        </row>
        <row r="63">
          <cell r="B63" t="str">
            <v>08P20-T20-180</v>
          </cell>
          <cell r="C63" t="str">
            <v>N/A</v>
          </cell>
          <cell r="D63" t="str">
            <v>Crystal Black Pearl (NH-731P)</v>
          </cell>
          <cell r="E63" t="str">
            <v>Noir cristal nacré (NH-731P)</v>
          </cell>
          <cell r="H63">
            <v>0.4</v>
          </cell>
          <cell r="J63">
            <v>136</v>
          </cell>
          <cell r="K63">
            <v>194</v>
          </cell>
          <cell r="L63">
            <v>261.2</v>
          </cell>
          <cell r="P63" t="str">
            <v>•</v>
          </cell>
          <cell r="Q63" t="str">
            <v>•</v>
          </cell>
          <cell r="S63" t="str">
            <v>•</v>
          </cell>
          <cell r="T63" t="str">
            <v>N/A</v>
          </cell>
        </row>
        <row r="64">
          <cell r="B64" t="str">
            <v>08P20-T20-190</v>
          </cell>
          <cell r="C64" t="str">
            <v>N/A</v>
          </cell>
          <cell r="D64" t="str">
            <v>Rallye Red (R-513)</v>
          </cell>
          <cell r="E64" t="str">
            <v>Rouge rallye (R-513)</v>
          </cell>
          <cell r="H64">
            <v>0.4</v>
          </cell>
          <cell r="J64">
            <v>136</v>
          </cell>
          <cell r="K64">
            <v>194</v>
          </cell>
          <cell r="L64">
            <v>261.2</v>
          </cell>
          <cell r="P64" t="str">
            <v>N/A</v>
          </cell>
          <cell r="Q64" t="str">
            <v>•</v>
          </cell>
          <cell r="S64" t="str">
            <v>•</v>
          </cell>
          <cell r="T64" t="str">
            <v>N/A</v>
          </cell>
        </row>
        <row r="65">
          <cell r="B65" t="str">
            <v>08P20-T20-1U0 </v>
          </cell>
          <cell r="C65" t="str">
            <v>N/A</v>
          </cell>
          <cell r="D65" t="str">
            <v>Boost Blue Pearl (B-637P)</v>
          </cell>
          <cell r="E65" t="str">
            <v>Bleu turbo nacré (B-637P)</v>
          </cell>
          <cell r="H65">
            <v>0.4</v>
          </cell>
          <cell r="J65" t="e">
            <v>#N/A</v>
          </cell>
          <cell r="K65" t="e">
            <v>#N/A</v>
          </cell>
          <cell r="L65" t="e">
            <v>#N/A</v>
          </cell>
          <cell r="P65" t="str">
            <v>N/A</v>
          </cell>
          <cell r="Q65" t="str">
            <v>N/A</v>
          </cell>
          <cell r="S65" t="str">
            <v>•</v>
          </cell>
          <cell r="T65" t="str">
            <v>N/A</v>
          </cell>
        </row>
        <row r="66">
          <cell r="B66" t="str">
            <v>08F02-T47-XXX</v>
          </cell>
          <cell r="C66" t="str">
            <v>08F02-T47-130</v>
          </cell>
          <cell r="D66" t="str">
            <v>Tailgate Spoiler, HPD</v>
          </cell>
          <cell r="E66" t="str">
            <v>Déflecteur de hayon - HPD</v>
          </cell>
          <cell r="F66" t="str">
            <v>The Tailgate Spoiler complements the aerodynamic styling of the Civic for an even sportier, unique look. Color-matched to original color specifications for a custom-finished look. Injection-molded ABS for durability and a perfect fit. Installation hardware designed and engineered specially for each vehicle. Gloss Black Emblems available as a separate accessory.</v>
          </cell>
          <cell r="G66" t="str">
            <v>Le déflecteur de hayon donne une allure encore plus sportive et unique au style aérodynamique de la Civic. Couleur assortie aux spécifications de la couleur d’origine pour une apparence personnalisée. Fait de résine ABS moulée par injection offrant de la durabilité et un ajustement parfait. Matériel d’installation conçu et fabriqué spécialement pour chaque véhicule. Les emblèmes de couleur noir lustré sont disponibles comme accessoires séparés.</v>
          </cell>
          <cell r="H66">
            <v>1.2</v>
          </cell>
          <cell r="J66">
            <v>460</v>
          </cell>
          <cell r="K66">
            <v>767</v>
          </cell>
          <cell r="L66">
            <v>968.6</v>
          </cell>
          <cell r="P66" t="str">
            <v>•</v>
          </cell>
          <cell r="Q66" t="str">
            <v>•</v>
          </cell>
          <cell r="S66" t="str">
            <v>•</v>
          </cell>
          <cell r="T66" t="str">
            <v>N/A</v>
          </cell>
          <cell r="W66" t="str">
            <v>Yes</v>
          </cell>
          <cell r="AF66">
            <v>235</v>
          </cell>
          <cell r="AO66" t="str">
            <v>•</v>
          </cell>
          <cell r="AS66" t="str">
            <v xml:space="preserve">25CIV-5AR-NH883	Aero Kit </v>
          </cell>
        </row>
        <row r="67">
          <cell r="B67" t="str">
            <v>08F02-T47-130</v>
          </cell>
          <cell r="C67" t="str">
            <v>N/A</v>
          </cell>
          <cell r="D67" t="str">
            <v>Platinum White Pearl (NH-883P)</v>
          </cell>
          <cell r="E67" t="str">
            <v>Blanc platine nacré (NH-883P)</v>
          </cell>
          <cell r="H67">
            <v>1.2</v>
          </cell>
          <cell r="J67">
            <v>460</v>
          </cell>
          <cell r="K67">
            <v>767</v>
          </cell>
          <cell r="L67">
            <v>968.6</v>
          </cell>
          <cell r="P67" t="str">
            <v>•</v>
          </cell>
          <cell r="Q67" t="str">
            <v>•</v>
          </cell>
          <cell r="S67" t="str">
            <v>•</v>
          </cell>
          <cell r="T67" t="str">
            <v>N/A</v>
          </cell>
        </row>
        <row r="68">
          <cell r="B68" t="str">
            <v>08F02-T47-1Z0</v>
          </cell>
          <cell r="C68" t="str">
            <v>N/A</v>
          </cell>
          <cell r="D68" t="str">
            <v>Solar Reflection Silver (NH-932M)</v>
          </cell>
          <cell r="E68" t="str">
            <v>Refl et solaire argent métallisé (NH-932M)</v>
          </cell>
          <cell r="H68">
            <v>1.2</v>
          </cell>
          <cell r="J68">
            <v>460</v>
          </cell>
          <cell r="K68">
            <v>767</v>
          </cell>
          <cell r="L68">
            <v>968.6</v>
          </cell>
          <cell r="P68" t="str">
            <v>•</v>
          </cell>
          <cell r="Q68" t="str">
            <v>N/A</v>
          </cell>
          <cell r="S68" t="str">
            <v>N/A</v>
          </cell>
          <cell r="T68" t="str">
            <v>N/A</v>
          </cell>
        </row>
        <row r="69">
          <cell r="B69" t="str">
            <v>08F02-T47-170</v>
          </cell>
          <cell r="C69" t="str">
            <v>N/A</v>
          </cell>
          <cell r="D69" t="str">
            <v>Meteriod Gray Pearl (NH-904M)</v>
          </cell>
          <cell r="E69" t="str">
            <v>Gris météore nacré (NH-904M)</v>
          </cell>
          <cell r="H69">
            <v>1.2</v>
          </cell>
          <cell r="J69">
            <v>460</v>
          </cell>
          <cell r="K69">
            <v>767</v>
          </cell>
          <cell r="L69">
            <v>968.6</v>
          </cell>
          <cell r="P69" t="str">
            <v>N/A</v>
          </cell>
          <cell r="Q69" t="str">
            <v>•</v>
          </cell>
          <cell r="S69" t="str">
            <v>N/A</v>
          </cell>
          <cell r="T69" t="str">
            <v>N/A</v>
          </cell>
        </row>
        <row r="70">
          <cell r="B70" t="str">
            <v>08F02-T47-180</v>
          </cell>
          <cell r="C70" t="str">
            <v>N/A</v>
          </cell>
          <cell r="D70" t="str">
            <v>Crystal Black Pearl (NH-731P)</v>
          </cell>
          <cell r="E70" t="str">
            <v>Noir cristal nacré (NH-731P)</v>
          </cell>
          <cell r="H70">
            <v>1.2</v>
          </cell>
          <cell r="J70">
            <v>460</v>
          </cell>
          <cell r="K70">
            <v>767</v>
          </cell>
          <cell r="L70">
            <v>968.6</v>
          </cell>
          <cell r="P70" t="str">
            <v>•</v>
          </cell>
          <cell r="Q70" t="str">
            <v>•</v>
          </cell>
          <cell r="S70" t="str">
            <v>•</v>
          </cell>
          <cell r="T70" t="str">
            <v>N/A</v>
          </cell>
        </row>
        <row r="71">
          <cell r="B71" t="str">
            <v>08F02-T47-190</v>
          </cell>
          <cell r="C71" t="str">
            <v>N/A</v>
          </cell>
          <cell r="D71" t="str">
            <v>Rallye Red (R-513)</v>
          </cell>
          <cell r="E71" t="str">
            <v>Rouge rallye (R-513)</v>
          </cell>
          <cell r="H71">
            <v>1.2</v>
          </cell>
          <cell r="J71">
            <v>460</v>
          </cell>
          <cell r="K71">
            <v>767</v>
          </cell>
          <cell r="L71">
            <v>968.6</v>
          </cell>
          <cell r="P71" t="str">
            <v>N/A</v>
          </cell>
          <cell r="Q71" t="str">
            <v>•</v>
          </cell>
          <cell r="S71" t="str">
            <v>•</v>
          </cell>
          <cell r="T71" t="str">
            <v>N/A</v>
          </cell>
        </row>
        <row r="72">
          <cell r="B72" t="str">
            <v>08F02-T47-1U0</v>
          </cell>
          <cell r="C72" t="str">
            <v>N/A</v>
          </cell>
          <cell r="D72" t="str">
            <v>Boost Blue Pearl (B-637P)</v>
          </cell>
          <cell r="E72" t="str">
            <v>Bleu turbo nacré (B-637P)</v>
          </cell>
          <cell r="H72">
            <v>1.2</v>
          </cell>
          <cell r="J72">
            <v>460</v>
          </cell>
          <cell r="K72">
            <v>767</v>
          </cell>
          <cell r="L72">
            <v>968.6</v>
          </cell>
          <cell r="P72" t="str">
            <v>N/A</v>
          </cell>
          <cell r="Q72" t="str">
            <v>N/A</v>
          </cell>
          <cell r="S72" t="str">
            <v>•</v>
          </cell>
          <cell r="T72" t="str">
            <v>N/A</v>
          </cell>
        </row>
        <row r="73">
          <cell r="B73" t="str">
            <v>08U25-S3Y-305</v>
          </cell>
          <cell r="C73" t="str">
            <v>08U25-S3Y-305</v>
          </cell>
          <cell r="D73" t="str">
            <v>Ashtray</v>
          </cell>
          <cell r="E73" t="str">
            <v>Cendrier de type porte-gobelet</v>
          </cell>
          <cell r="F73" t="str">
            <v>Front seat passengers can enjoy the added convenience of an ashtray.</v>
          </cell>
          <cell r="G73" t="str">
            <v>Les passagers avant apprécieront la commodité d'un cendrier.</v>
          </cell>
          <cell r="H73">
            <v>0</v>
          </cell>
          <cell r="J73">
            <v>39</v>
          </cell>
          <cell r="K73">
            <v>65</v>
          </cell>
          <cell r="L73">
            <v>65</v>
          </cell>
          <cell r="P73" t="str">
            <v>•</v>
          </cell>
          <cell r="Q73" t="str">
            <v>•</v>
          </cell>
          <cell r="S73" t="str">
            <v>•</v>
          </cell>
          <cell r="T73" t="str">
            <v>•</v>
          </cell>
          <cell r="W73" t="str">
            <v>Yes</v>
          </cell>
          <cell r="AF73">
            <v>331</v>
          </cell>
          <cell r="AM73" t="str">
            <v>•</v>
          </cell>
        </row>
        <row r="74">
          <cell r="B74" t="str">
            <v>08L96-T47-100</v>
          </cell>
          <cell r="C74" t="str">
            <v>08L96-T47-100</v>
          </cell>
          <cell r="D74" t="str">
            <v>Cargo Net</v>
          </cell>
          <cell r="E74" t="str">
            <v>Filet de retenue</v>
          </cell>
          <cell r="F74" t="str">
            <v>The Cargo Net helps keep your grocery bags upright and holds most loose items securely in place.</v>
          </cell>
          <cell r="G74" t="str">
            <v>Le filet d'arrimage contribue à garder vos sacs d’épicerie à la verticale et garde en place la plupart des articles en toute sécurité.</v>
          </cell>
          <cell r="H74">
            <v>0.4</v>
          </cell>
          <cell r="J74">
            <v>54</v>
          </cell>
          <cell r="K74">
            <v>77</v>
          </cell>
          <cell r="L74">
            <v>144.19999999999999</v>
          </cell>
          <cell r="P74" t="str">
            <v>•</v>
          </cell>
          <cell r="Q74" t="str">
            <v>•</v>
          </cell>
          <cell r="S74" t="str">
            <v>•</v>
          </cell>
          <cell r="T74" t="str">
            <v>•</v>
          </cell>
          <cell r="W74" t="str">
            <v>Yes</v>
          </cell>
          <cell r="AF74">
            <v>315</v>
          </cell>
          <cell r="AM74" t="str">
            <v>•</v>
          </cell>
        </row>
        <row r="75">
          <cell r="B75" t="str">
            <v>08P04-T20-100</v>
          </cell>
          <cell r="C75" t="str">
            <v>08P04-T20-100</v>
          </cell>
          <cell r="D75" t="str">
            <v>Door Sill Protection Film</v>
          </cell>
          <cell r="E75" t="str">
            <v>Pellicule de protection de seuil de portière</v>
          </cell>
          <cell r="F75" t="str">
            <v>The Door Sill Protection Film helps provide the lower door lining with protection from scuffing. Includes front and rear films. Includes front and rear films.</v>
          </cell>
          <cell r="G75" t="str">
            <v>La pellicule de protection de seuil de portière aide à protéger des éraflures la garniture inférieure de portière. Comprend les pellicules avant et arrière.</v>
          </cell>
          <cell r="H75">
            <v>0.4</v>
          </cell>
          <cell r="J75">
            <v>100</v>
          </cell>
          <cell r="K75">
            <v>167</v>
          </cell>
          <cell r="L75">
            <v>234.2</v>
          </cell>
          <cell r="P75" t="str">
            <v>•</v>
          </cell>
          <cell r="Q75" t="str">
            <v>•</v>
          </cell>
          <cell r="S75" t="str">
            <v>•</v>
          </cell>
          <cell r="T75" t="str">
            <v>N/A</v>
          </cell>
          <cell r="W75" t="str">
            <v>Yes</v>
          </cell>
          <cell r="AF75">
            <v>306</v>
          </cell>
          <cell r="AK75" t="str">
            <v>•</v>
          </cell>
          <cell r="AS75" t="str">
            <v>Door Edge Guards - 08P20-T20-130
25CIV5-PRO-FLM	Protection Package - Film</v>
          </cell>
        </row>
        <row r="76">
          <cell r="B76" t="str">
            <v>08P17-T20-110</v>
          </cell>
          <cell r="C76" t="str">
            <v>08P17-T20-110</v>
          </cell>
          <cell r="D76" t="str">
            <v>Floor Mats - All-Season</v>
          </cell>
          <cell r="E76" t="str">
            <v>Tapis toutes saisons</v>
          </cell>
          <cell r="F76" t="str">
            <v>The extended sidewalls of the High Wall All-Season Floor Mats add extra protection to shield your original carpets from the wear and tear of everyday driving.</v>
          </cell>
          <cell r="G76" t="str">
            <v>Les hautes parois des tapis toutes saisons offrent une protection accrue de la moquette d’origine contre l’usure et la détérioration dues à la conduite quotidienne.</v>
          </cell>
          <cell r="H76">
            <v>0.1</v>
          </cell>
          <cell r="J76">
            <v>145</v>
          </cell>
          <cell r="K76">
            <v>242</v>
          </cell>
          <cell r="L76">
            <v>258.8</v>
          </cell>
          <cell r="P76" t="str">
            <v>•</v>
          </cell>
          <cell r="Q76" t="str">
            <v>•</v>
          </cell>
          <cell r="S76" t="str">
            <v>•</v>
          </cell>
          <cell r="T76" t="str">
            <v>•</v>
          </cell>
          <cell r="U76" t="str">
            <v>Includes Front and Rear.</v>
          </cell>
          <cell r="V76" t="str">
            <v>Inclut avant et arrière.</v>
          </cell>
          <cell r="W76" t="str">
            <v>Yes</v>
          </cell>
          <cell r="AF76">
            <v>201</v>
          </cell>
          <cell r="AM76" t="str">
            <v>•</v>
          </cell>
          <cell r="AS76" t="str">
            <v>25CIV5D-PRO-PET	Protection Package - Petrol</v>
          </cell>
        </row>
        <row r="77">
          <cell r="B77" t="str">
            <v>08P17-T20-110A</v>
          </cell>
          <cell r="C77" t="str">
            <v>08P17-T20-110A</v>
          </cell>
          <cell r="D77" t="str">
            <v>Floor Mats Hybrid - All-Season</v>
          </cell>
          <cell r="E77" t="str">
            <v>Tapis toutes saisons - Hybrid</v>
          </cell>
          <cell r="F77" t="str">
            <v>The extended sidewalls of the High Wall All-Season Floor Mats add extra protection to shield your original carpets from the wear and tear of everyday driving.</v>
          </cell>
          <cell r="G77" t="str">
            <v>Les hautes parois des tapis toutes saisons offrent une protection accrue de la moquette d’origine contre l’usure et la détérioration dues à la conduite quotidienne.</v>
          </cell>
          <cell r="H77">
            <v>0.1</v>
          </cell>
          <cell r="J77">
            <v>145</v>
          </cell>
          <cell r="K77">
            <v>242</v>
          </cell>
          <cell r="L77">
            <v>258.8</v>
          </cell>
          <cell r="P77" t="str">
            <v>N/A</v>
          </cell>
          <cell r="Q77" t="str">
            <v>•</v>
          </cell>
          <cell r="S77" t="str">
            <v>•</v>
          </cell>
          <cell r="T77" t="str">
            <v>N/A</v>
          </cell>
          <cell r="U77" t="str">
            <v>Includes Front and Rear.</v>
          </cell>
          <cell r="V77" t="str">
            <v>Inclut avant et arrière.</v>
          </cell>
          <cell r="W77" t="str">
            <v>Yes</v>
          </cell>
          <cell r="AF77">
            <v>202</v>
          </cell>
          <cell r="AM77" t="str">
            <v>•</v>
          </cell>
          <cell r="AS77" t="str">
            <v>25CIV5-PRO-HYB	Protection Package - Hybrid</v>
          </cell>
        </row>
        <row r="78">
          <cell r="B78" t="str">
            <v>08P15-T20-110</v>
          </cell>
          <cell r="C78" t="str">
            <v>08P15-T20-110</v>
          </cell>
          <cell r="D78" t="str">
            <v>Floor Mats - Carpet</v>
          </cell>
          <cell r="E78" t="str">
            <v>Tapis de moquette</v>
          </cell>
          <cell r="F78" t="str">
            <v>Contoured High-Wall Carpet Floor Mats offer protection, durability and easy cleaning, all while maintaining the feeling of carpeting underfoot.  These floor mats are designed with surrounding walls that corral dirt and debris for simplified cleaning and are contoured specifically for a perfect fit.</v>
          </cell>
          <cell r="G78" t="str">
            <v>Les tapis en moquette à hautes parois profilées offrent protection, durabilité et facilité de nettoyage, tout en conservant la sensation de la moquette sous les pieds.  Ces tapis sont conçus avec des parois qui retiennent la saleté et les débris pour un nettoyage plus facile et sont spécialement profilés pour un ajustement parfait.</v>
          </cell>
          <cell r="H78">
            <v>0.1</v>
          </cell>
          <cell r="J78">
            <v>231</v>
          </cell>
          <cell r="K78">
            <v>385</v>
          </cell>
          <cell r="L78">
            <v>401.8</v>
          </cell>
          <cell r="P78" t="str">
            <v>•</v>
          </cell>
          <cell r="Q78" t="str">
            <v>•</v>
          </cell>
          <cell r="S78" t="str">
            <v>•</v>
          </cell>
          <cell r="T78" t="str">
            <v>N/A</v>
          </cell>
          <cell r="U78" t="str">
            <v>Includes Front and Rear.</v>
          </cell>
          <cell r="V78" t="str">
            <v>Inclut avant et arrière.</v>
          </cell>
          <cell r="W78" t="str">
            <v>Yes</v>
          </cell>
          <cell r="AF78">
            <v>318</v>
          </cell>
          <cell r="AN78" t="str">
            <v>•</v>
          </cell>
        </row>
        <row r="79">
          <cell r="B79" t="str">
            <v>08R13-T47-100</v>
          </cell>
          <cell r="C79" t="str">
            <v>08R13-T47-100</v>
          </cell>
          <cell r="D79" t="str">
            <v>Rear Passenger Window Shade</v>
          </cell>
          <cell r="E79" t="str">
            <v>Pare-soleil pour glaces latérales arrière</v>
          </cell>
          <cell r="F79" t="str">
            <v>The Rear Passenger Window Shade provides added comfort for your rear seated passengers by shielding them from the sun’s heat and glare. Includes left and right side shade.</v>
          </cell>
          <cell r="G79" t="str">
            <v>Les pare-soleil pour glaces latérales arrière offrent un confort accru pour vos passagers arrière, en fournissant une protection contre l’éblouissement et la chaleur du soleil. Inclut le côté gauche et droit.</v>
          </cell>
          <cell r="H79">
            <v>0.5</v>
          </cell>
          <cell r="J79">
            <v>203</v>
          </cell>
          <cell r="K79">
            <v>312</v>
          </cell>
          <cell r="L79">
            <v>396</v>
          </cell>
          <cell r="P79" t="str">
            <v>•</v>
          </cell>
          <cell r="Q79" t="str">
            <v>•</v>
          </cell>
          <cell r="S79" t="str">
            <v>•</v>
          </cell>
          <cell r="T79" t="str">
            <v>•</v>
          </cell>
          <cell r="U79" t="str">
            <v>Includes Left and Right Side.</v>
          </cell>
          <cell r="V79" t="str">
            <v>Inclut le côté gauche et droit.</v>
          </cell>
          <cell r="W79" t="str">
            <v>Yes</v>
          </cell>
          <cell r="AF79">
            <v>316</v>
          </cell>
          <cell r="AM79" t="str">
            <v>•</v>
          </cell>
        </row>
        <row r="80">
          <cell r="B80" t="str">
            <v>08U45-T47-100</v>
          </cell>
          <cell r="C80" t="str">
            <v>08U45-T47-100</v>
          </cell>
          <cell r="D80" t="str">
            <v>Cargo Tray</v>
          </cell>
          <cell r="E80" t="str">
            <v>Plateau de coffre</v>
          </cell>
          <cell r="F80" t="str">
            <v>The things you haul in your trunk often spill, leave stains, or otherwise mar the original carpeting, making a Trunk Tray a wise investment.</v>
          </cell>
          <cell r="G80" t="str">
            <v>Il arrive souvent que les objets que vous transportez dans votre coffre se renversent, laissent des taches ou abîment la moquette d’origine, faisant du plateau de coffre un investissement judicieux.</v>
          </cell>
          <cell r="H80">
            <v>0.1</v>
          </cell>
          <cell r="J80">
            <v>115</v>
          </cell>
          <cell r="K80">
            <v>192</v>
          </cell>
          <cell r="L80">
            <v>208.8</v>
          </cell>
          <cell r="P80" t="str">
            <v>•</v>
          </cell>
          <cell r="Q80" t="str">
            <v>N/A</v>
          </cell>
          <cell r="S80" t="str">
            <v>N/A</v>
          </cell>
          <cell r="T80" t="str">
            <v>N/A</v>
          </cell>
          <cell r="W80" t="str">
            <v>Yes</v>
          </cell>
          <cell r="AF80">
            <v>203</v>
          </cell>
          <cell r="AM80" t="str">
            <v>•</v>
          </cell>
          <cell r="AS80" t="str">
            <v>25CIV5D-PRO-PET	Protection Package - Petrol</v>
          </cell>
        </row>
        <row r="81">
          <cell r="B81" t="str">
            <v>08U45-T47-100B</v>
          </cell>
          <cell r="C81" t="str">
            <v>08U45-T47-100B</v>
          </cell>
          <cell r="D81" t="str">
            <v>Cargo Tray</v>
          </cell>
          <cell r="E81" t="str">
            <v>Plateau de coffre</v>
          </cell>
          <cell r="F81" t="str">
            <v>The things you haul in your trunk often spill, leave stains, or otherwise mar the original carpeting, making a Trunk Tray a wise investment.</v>
          </cell>
          <cell r="G81" t="str">
            <v>Il arrive souvent que les objets que vous transportez dans votre coffre se renversent, laissent des taches ou abîment la moquette d’origine, faisant du plateau de coffre un investissement judicieux.</v>
          </cell>
          <cell r="H81">
            <v>0.1</v>
          </cell>
          <cell r="J81">
            <v>115</v>
          </cell>
          <cell r="K81">
            <v>192</v>
          </cell>
          <cell r="L81">
            <v>208.8</v>
          </cell>
          <cell r="P81" t="str">
            <v>N/A</v>
          </cell>
          <cell r="Q81" t="str">
            <v>•</v>
          </cell>
          <cell r="S81" t="str">
            <v>•</v>
          </cell>
          <cell r="T81" t="str">
            <v>N/A</v>
          </cell>
          <cell r="W81" t="str">
            <v>Yes</v>
          </cell>
          <cell r="AF81">
            <v>205</v>
          </cell>
          <cell r="AM81" t="str">
            <v>•</v>
          </cell>
          <cell r="AS81" t="str">
            <v>25CIV5-PRO-HYB	Protection Package - Hybrid</v>
          </cell>
        </row>
        <row r="82">
          <cell r="B82" t="str">
            <v>08U45-T20-300A</v>
          </cell>
          <cell r="C82" t="str">
            <v>08U45-T20-300A</v>
          </cell>
          <cell r="D82" t="str">
            <v>Cargo Tray Dividers</v>
          </cell>
          <cell r="E82" t="str">
            <v>Séparateurs de plateau de coffre</v>
          </cell>
          <cell r="F82" t="str">
            <v>Small items will stay right where you put them, neat and organized, with these easy-to-use Cargo Tray Dividers.</v>
          </cell>
          <cell r="G82" t="str">
            <v>Les petits articles resteront là où vous les avez rangés, ordonnés et bien organisés, grâce à ces séparateurs de plateau de coffre faciles à utiliser.</v>
          </cell>
          <cell r="H82">
            <v>0.1</v>
          </cell>
          <cell r="J82">
            <v>75</v>
          </cell>
          <cell r="K82">
            <v>125</v>
          </cell>
          <cell r="L82">
            <v>141.80000000000001</v>
          </cell>
          <cell r="P82" t="str">
            <v>•</v>
          </cell>
          <cell r="Q82" t="str">
            <v>•</v>
          </cell>
          <cell r="S82" t="str">
            <v>•</v>
          </cell>
          <cell r="T82" t="str">
            <v>•</v>
          </cell>
          <cell r="U82" t="str">
            <v>Dividers Only.</v>
          </cell>
          <cell r="V82" t="str">
            <v>Séparateurs seulement.</v>
          </cell>
          <cell r="W82" t="str">
            <v>Yes</v>
          </cell>
          <cell r="AF82">
            <v>310</v>
          </cell>
          <cell r="AM82" t="str">
            <v>•</v>
          </cell>
          <cell r="AR82" t="str">
            <v>Cargo Tray - 08U45-T47-100</v>
          </cell>
        </row>
        <row r="83">
          <cell r="B83" t="str">
            <v>08T44-SNA-302</v>
          </cell>
          <cell r="C83" t="str">
            <v>08T44-SNA-302</v>
          </cell>
          <cell r="D83" t="str">
            <v>Engine Block Heater - 2.0L</v>
          </cell>
          <cell r="E83" t="str">
            <v>Chauffe-moteur - 2,0 L</v>
          </cell>
          <cell r="F83" t="str">
            <v>Don't let the cold Canadian winters stop you from enjoying your new car. The addition of the Engine Block Heater will help ensure a smooth start even on the coldest days.</v>
          </cell>
          <cell r="G83" t="str">
            <v>Ne laissez pas nos hivers froids vous priver du plaisir de votre voiture. L'ajout du chauffe-bloc aidera à assurer le démarrage de votre voiture, même aux températures les plus basses.</v>
          </cell>
          <cell r="H83">
            <v>1.4</v>
          </cell>
          <cell r="J83">
            <v>145</v>
          </cell>
          <cell r="K83">
            <v>242</v>
          </cell>
          <cell r="L83">
            <v>477.2</v>
          </cell>
          <cell r="P83" t="str">
            <v>•</v>
          </cell>
          <cell r="Q83" t="str">
            <v>•</v>
          </cell>
          <cell r="S83" t="str">
            <v>•</v>
          </cell>
          <cell r="T83" t="str">
            <v>N/A</v>
          </cell>
          <cell r="W83" t="str">
            <v>Yes</v>
          </cell>
          <cell r="AF83">
            <v>251</v>
          </cell>
          <cell r="AL83" t="str">
            <v>•</v>
          </cell>
          <cell r="AS83" t="str">
            <v>22CIV-COLD-PK20	Cold Weather Package - 2.0L</v>
          </cell>
        </row>
        <row r="84">
          <cell r="B84" t="str">
            <v>08E12-T20-100B</v>
          </cell>
          <cell r="C84" t="str">
            <v>08E12-T20-100B</v>
          </cell>
          <cell r="D84" t="str">
            <v>Illuminated Door Sill Trim</v>
          </cell>
          <cell r="E84" t="str">
            <v>Garniture de seuil de portière illuminée</v>
          </cell>
          <cell r="F84" t="str">
            <v>The Illuminated Door Sill Trim dresses up the interior while helping protect the lower door sill from scuff marks. Includes front and rear trims. Front illumination only.</v>
          </cell>
          <cell r="G84" t="str">
            <v>La garniture de seuil de portière illuminée rend l’habitacle plus attrayant tout en protégeant le seuil de portière des éraflures. Comprend les garnitures avant et arrière. Éclairage avant seulement.</v>
          </cell>
          <cell r="H84">
            <v>1.1000000000000001</v>
          </cell>
          <cell r="J84">
            <v>249</v>
          </cell>
          <cell r="K84">
            <v>415</v>
          </cell>
          <cell r="L84">
            <v>599.79999999999995</v>
          </cell>
          <cell r="P84" t="str">
            <v>•</v>
          </cell>
          <cell r="Q84" t="str">
            <v>•</v>
          </cell>
          <cell r="S84" t="str">
            <v>•</v>
          </cell>
          <cell r="T84" t="str">
            <v>N/A</v>
          </cell>
          <cell r="U84" t="str">
            <v xml:space="preserve">Includes Front and Rear trims. Front illumination Only.  </v>
          </cell>
          <cell r="V84" t="str">
            <v>Inclut avant et arrière garniture. Éclairage avant seulement.</v>
          </cell>
          <cell r="W84" t="str">
            <v>Yes</v>
          </cell>
          <cell r="AF84">
            <v>301</v>
          </cell>
          <cell r="AN84" t="str">
            <v>•</v>
          </cell>
        </row>
        <row r="85">
          <cell r="B85" t="str">
            <v>31670-BMS-004H</v>
          </cell>
          <cell r="C85" t="str">
            <v>31670-BMS-004H</v>
          </cell>
          <cell r="D85" t="str">
            <v>Optimate 12V Auto Battery Charger/Maintainer</v>
          </cell>
          <cell r="E85" t="str">
            <v>Chargeur/mainteneur de batterie automobile 12 V Optimate</v>
          </cell>
          <cell r="F85" t="str">
            <v>Extended battery life by charging/maintaining a Honda battery to ideal charge levels.</v>
          </cell>
          <cell r="G85" t="str">
            <v>Vie prolongée de la batterie Honda en maintenant la charge au niveau ideal.</v>
          </cell>
          <cell r="H85">
            <v>0</v>
          </cell>
          <cell r="J85">
            <v>91</v>
          </cell>
          <cell r="K85">
            <v>152</v>
          </cell>
          <cell r="L85">
            <v>152</v>
          </cell>
          <cell r="P85" t="str">
            <v>•</v>
          </cell>
          <cell r="Q85" t="str">
            <v>•</v>
          </cell>
          <cell r="S85" t="str">
            <v>•</v>
          </cell>
          <cell r="T85" t="str">
            <v>•</v>
          </cell>
          <cell r="W85" t="str">
            <v>Yes</v>
          </cell>
          <cell r="AF85">
            <v>252</v>
          </cell>
          <cell r="AL85" t="str">
            <v>•</v>
          </cell>
          <cell r="AS85" t="str">
            <v>22CIV-COLD-PK20	Cold Weather Package - 2.0L
23CIV-COLD-TR	Cold Weather Package - Type R</v>
          </cell>
        </row>
        <row r="86">
          <cell r="B86" t="str">
            <v>31670-BMS-LEAD</v>
          </cell>
          <cell r="C86" t="str">
            <v>N/A App Chart reference</v>
          </cell>
          <cell r="D86" t="str">
            <v>Battery Lead</v>
          </cell>
          <cell r="E86" t="str">
            <v>Câble de batterie</v>
          </cell>
          <cell r="H86">
            <v>0</v>
          </cell>
          <cell r="J86">
            <v>18</v>
          </cell>
          <cell r="K86">
            <v>26</v>
          </cell>
          <cell r="L86">
            <v>26</v>
          </cell>
          <cell r="P86" t="str">
            <v>•</v>
          </cell>
          <cell r="Q86" t="str">
            <v>•</v>
          </cell>
          <cell r="S86" t="str">
            <v>•</v>
          </cell>
          <cell r="T86" t="str">
            <v>•</v>
          </cell>
        </row>
        <row r="87">
          <cell r="B87" t="str">
            <v>08P30-T47-100</v>
          </cell>
          <cell r="C87" t="str">
            <v>08P30-T47-100</v>
          </cell>
          <cell r="D87" t="str">
            <v>Seat Back Protector</v>
          </cell>
          <cell r="E87" t="str">
            <v>Protection de dossier du siège</v>
          </cell>
          <cell r="F87" t="str">
            <v>The Seat Back Protector protects the back of the seat when it's folded down to load longer items. Made of high-quality molded plastic for maximum durability. Cleans easily with mild soap and water. Textured surface helps to prevent items from shifting and sliding.</v>
          </cell>
          <cell r="G87" t="str">
            <v>Le protecteur de dossier des sièges protège le dossier des sièges lorsqu'ils sont rabattus pour charger des articles plus longs. Fait de plastique moulé de haute qualité offrant une durabilité maximale. Se nettoie facilement à l'aide de savon doux et d'eau. La surface texturée aide à empêcher les articles de bouger et de glisser.</v>
          </cell>
          <cell r="H87">
            <v>0.2</v>
          </cell>
          <cell r="J87">
            <v>153</v>
          </cell>
          <cell r="K87">
            <v>219</v>
          </cell>
          <cell r="L87">
            <v>252.6</v>
          </cell>
          <cell r="P87" t="str">
            <v>•</v>
          </cell>
          <cell r="Q87" t="str">
            <v>•</v>
          </cell>
          <cell r="S87" t="str">
            <v>•</v>
          </cell>
          <cell r="T87" t="str">
            <v>•</v>
          </cell>
          <cell r="W87" t="str">
            <v>Yes</v>
          </cell>
          <cell r="AF87">
            <v>309</v>
          </cell>
          <cell r="AM87" t="str">
            <v>•</v>
          </cell>
        </row>
        <row r="88">
          <cell r="B88" t="str">
            <v>08LXX-E09-XXXX</v>
          </cell>
          <cell r="C88" t="str">
            <v>N/A only used for app chart</v>
          </cell>
          <cell r="D88" t="str">
            <v xml:space="preserve">Roof Attachments </v>
          </cell>
          <cell r="E88" t="str">
            <v>Accessoires de toit</v>
          </cell>
        </row>
        <row r="89">
          <cell r="B89" t="str">
            <v>08L02-T47-300</v>
          </cell>
          <cell r="C89" t="str">
            <v>08L02-T47-300</v>
          </cell>
          <cell r="D89" t="str">
            <v>Roof Rack</v>
          </cell>
          <cell r="E89" t="str">
            <v>Porte-bagages de toit</v>
          </cell>
          <cell r="F89" t="str">
            <v>With the Roof Rack, you can securely haul items on your Civic. You’ll help prevent damage to your vehicle’s interior, while providing more comfort to those seated inside. 154 lb maximum load capacity. Moonroof operation is unaffected. Rack can be removed when not in use. Rack covers included in kit for use when Roof Rack is removed.</v>
          </cell>
          <cell r="G89" t="str">
            <v>Avec le porte-bagages de toit, vous pouvez transporter des objets en toute sécurité sur votre Civic. Vous éviterez ainsi des dommages à l’intérieur de votre véhicule, tout en offrant plus de confort aux passagers à l’intérieur. Capacité de charge maximale de 154 lb. L’utilisation du toit ouvrant n’est pas affectée. Le porte-bagages peut être retiré lorsqu’il n’est pas utilisé. Les housses de porte-bagages incluses dans l’ensemble peuvent être utilisées lorsque le porte-bagages de toit est retiré.</v>
          </cell>
          <cell r="H89">
            <v>0.4</v>
          </cell>
          <cell r="J89">
            <v>485</v>
          </cell>
          <cell r="K89">
            <v>808</v>
          </cell>
          <cell r="L89">
            <v>875.2</v>
          </cell>
          <cell r="P89" t="str">
            <v>•</v>
          </cell>
          <cell r="Q89" t="str">
            <v>•</v>
          </cell>
          <cell r="S89" t="str">
            <v>•</v>
          </cell>
          <cell r="T89" t="str">
            <v>•</v>
          </cell>
          <cell r="W89" t="str">
            <v>Yes</v>
          </cell>
          <cell r="AF89">
            <v>280</v>
          </cell>
          <cell r="AM89" t="str">
            <v>•</v>
          </cell>
        </row>
        <row r="90">
          <cell r="B90" t="str">
            <v>08L20-E09-300A</v>
          </cell>
          <cell r="C90" t="str">
            <v>08L20-E09-300A</v>
          </cell>
          <cell r="D90" t="str">
            <v>Roof Box - Midsize</v>
          </cell>
          <cell r="E90" t="str">
            <v>Boîte de toit - moyenne</v>
          </cell>
          <cell r="F90" t="str">
            <v>Keep your golf clubs, snowboards, skis, and other gear protected and out of the elements in the Midsize Roof Box. Impact and UV-resistant. 16 cu.ft. of lockable storage space - length 74 in, width 36 in, height 16.5 in. 110lbs max load capacity. Dual-side opening for easy access. Requires Roof Rack Crossbars.</v>
          </cell>
          <cell r="G90" t="str">
            <v>Cette boîte de toit aux lignes aérodynamiques est conçue pour garder vos objets précieux au sec et à l'abri des regards indiscrets, lors de vos sorties de plein air. Porte-bagages de toit requis. Longueur : 193 cm, largeur : 84 cm, hauteur : 40 cm (76 po x 33 po x 15,6 po); capacité de charge maximale : 50 kg (110 lb)</v>
          </cell>
          <cell r="H90">
            <v>0.2</v>
          </cell>
          <cell r="J90">
            <v>875</v>
          </cell>
          <cell r="K90">
            <v>1458</v>
          </cell>
          <cell r="L90">
            <v>1491.6</v>
          </cell>
          <cell r="P90" t="str">
            <v>•</v>
          </cell>
          <cell r="Q90" t="str">
            <v>•</v>
          </cell>
          <cell r="S90" t="str">
            <v>•</v>
          </cell>
          <cell r="T90" t="str">
            <v>•</v>
          </cell>
          <cell r="W90" t="str">
            <v>Yes</v>
          </cell>
          <cell r="AF90">
            <v>283</v>
          </cell>
          <cell r="AM90" t="str">
            <v>•</v>
          </cell>
          <cell r="AR90" t="str">
            <v>Roof Rack - 08L02-T47-300</v>
          </cell>
        </row>
        <row r="91">
          <cell r="B91" t="str">
            <v>08L20-E09-300B</v>
          </cell>
          <cell r="C91" t="str">
            <v>08L20-E09-300B</v>
          </cell>
          <cell r="D91" t="str">
            <v>Roof Box - Short</v>
          </cell>
          <cell r="E91" t="str">
            <v>Boîte de toit - courte</v>
          </cell>
          <cell r="F91" t="str">
            <v>You can always use more storage space on a road trip, and the Short Roof Box provides just that. 13 cu. ft. of lockable storage space - length 65in, width 34.5 in, height 16in. 110lbs max load capacity. Dual-side opening for easy access. Requires Roof Rack Crossbars.</v>
          </cell>
          <cell r="G91" t="str">
            <v>Vous pouvez toujours profiter de plus d'espace pour un voyage et la boîte de toit courte vous offre la solution. Espace de rangement se verrouillant à clé de 13 pi2 - longueur de 65 po, largeur de 34,5 po, hauteur de 16 po. Capacité de charge maximale de 110 lb. Ouverture sur les deux côtés pour faciliter l'accès. Les traverses de toit sont requises.</v>
          </cell>
          <cell r="H91">
            <v>0.2</v>
          </cell>
          <cell r="J91">
            <v>799</v>
          </cell>
          <cell r="K91">
            <v>1332</v>
          </cell>
          <cell r="L91">
            <v>1365.6</v>
          </cell>
          <cell r="P91" t="str">
            <v>•</v>
          </cell>
          <cell r="Q91" t="str">
            <v>•</v>
          </cell>
          <cell r="S91" t="str">
            <v>•</v>
          </cell>
          <cell r="T91" t="str">
            <v>•</v>
          </cell>
          <cell r="W91" t="str">
            <v>Yes</v>
          </cell>
          <cell r="AF91">
            <v>282</v>
          </cell>
          <cell r="AM91" t="str">
            <v>•</v>
          </cell>
          <cell r="AR91" t="str">
            <v>Roof Rack - 08L02-T47-300</v>
          </cell>
        </row>
        <row r="92">
          <cell r="B92" t="str">
            <v>08L07-E09-101</v>
          </cell>
          <cell r="C92" t="str">
            <v>08L07-E09-101</v>
          </cell>
          <cell r="D92" t="str">
            <v>Roof Bike Attachment - Frame Mount</v>
          </cell>
          <cell r="E92" t="str">
            <v>Support à vélo vertical pour porte-bagages de toit</v>
          </cell>
          <cell r="F92" t="str">
            <v>This Roof Bike Attachment lets you securely transport your bicycle and keep it safely out of the way. (Roof Rails and Cross Bars required, one bicycle per attachment)</v>
          </cell>
          <cell r="G92" t="str">
            <v>Le porte-bicyclette pour le toit vous permet, en toute sécurité, de transporter votre vélo bien à l'abri des autres bagages. (Deux porte-bicyclette représentés. Barres transversales pour galerie de toit et galerie de toit requises.)</v>
          </cell>
          <cell r="H92">
            <v>0.6</v>
          </cell>
          <cell r="J92">
            <v>383</v>
          </cell>
          <cell r="K92">
            <v>547</v>
          </cell>
          <cell r="L92">
            <v>647.79999999999995</v>
          </cell>
          <cell r="P92" t="str">
            <v>•</v>
          </cell>
          <cell r="Q92" t="str">
            <v>•</v>
          </cell>
          <cell r="S92" t="str">
            <v>•</v>
          </cell>
          <cell r="T92" t="str">
            <v>•</v>
          </cell>
          <cell r="U92" t="str">
            <v>Only one (1) bike attachment allowed on the Roof Rack. 
Roof Rack required.</v>
          </cell>
          <cell r="V92" t="str">
            <v>Un (1) seul porte-vélo permis sur le porte-bagages de toit. 
Porte-bagages de toit requis.</v>
          </cell>
          <cell r="W92" t="str">
            <v>Yes</v>
          </cell>
          <cell r="AF92">
            <v>285</v>
          </cell>
          <cell r="AM92" t="str">
            <v>•</v>
          </cell>
          <cell r="AR92" t="str">
            <v>Roof Rack - 08L02-T47-300</v>
          </cell>
        </row>
        <row r="93">
          <cell r="B93" t="str">
            <v>08L09-E09-101</v>
          </cell>
          <cell r="C93" t="str">
            <v>08L09-E09-101</v>
          </cell>
          <cell r="D93" t="str">
            <v>Roof Kayak Attachment</v>
          </cell>
          <cell r="E93" t="str">
            <v>Galerie de toit, fixation pour kayak</v>
          </cell>
          <cell r="F93" t="str">
            <v>Handle kayaks up to 36 in wide and weighing up to 75 lbs. Easy loading with the pivoting, felt-lined rear saddles that help glide and center your kayak. Two independent pivoting saddles conform to a limitless range of hull shapes. Requires Roof Rack Crossbars.</v>
          </cell>
          <cell r="G93" t="str">
            <v>Permet de transporter des kayaks jusqu’à 36 po de large et dont le poids peut atteindre 75 lb. Chargement facile à l'aide des selles arrière pivotantes à revêtement feutré qui aident à guider et centrer votre kayak. Deux selles pivotantes et indépendantes s'adaptent à une gamme infinie de formes de coque. Les traverses de toit sont requises.</v>
          </cell>
          <cell r="H93">
            <v>0.2</v>
          </cell>
          <cell r="J93">
            <v>430</v>
          </cell>
          <cell r="K93">
            <v>717</v>
          </cell>
          <cell r="L93">
            <v>750.6</v>
          </cell>
          <cell r="P93" t="str">
            <v>•</v>
          </cell>
          <cell r="Q93" t="str">
            <v>•</v>
          </cell>
          <cell r="S93" t="str">
            <v>•</v>
          </cell>
          <cell r="T93" t="str">
            <v>•</v>
          </cell>
          <cell r="W93" t="str">
            <v>Yes</v>
          </cell>
          <cell r="AF93">
            <v>289</v>
          </cell>
          <cell r="AM93" t="str">
            <v>•</v>
          </cell>
          <cell r="AR93" t="str">
            <v>Roof Rack - 08L02-T47-300</v>
          </cell>
        </row>
        <row r="94">
          <cell r="B94" t="str">
            <v>08L03-E09-300C</v>
          </cell>
          <cell r="C94" t="str">
            <v>08L03-E09-300C</v>
          </cell>
          <cell r="D94" t="str">
            <v>Roof Ski/Snowboard Attachment</v>
          </cell>
          <cell r="E94" t="str">
            <v>Galerie de toit, Fixation pour skis/planche à neige</v>
          </cell>
          <cell r="F94" t="str">
            <v>The handy Ski Attachment keeps your skis and snowboards outside so your interior stays clean and dry. Requires Crossbar.</v>
          </cell>
          <cell r="G94" t="str">
            <v>La fixation pratique pour skis permet de transporter ceux-ci à l’extérieur du véhicule, pour que l’habitacle demeure propre et sec. Barres transversales requises.</v>
          </cell>
          <cell r="H94">
            <v>0.2</v>
          </cell>
          <cell r="J94">
            <v>415</v>
          </cell>
          <cell r="K94">
            <v>692</v>
          </cell>
          <cell r="L94">
            <v>725.6</v>
          </cell>
          <cell r="P94" t="str">
            <v>•</v>
          </cell>
          <cell r="Q94" t="str">
            <v>•</v>
          </cell>
          <cell r="S94" t="str">
            <v>•</v>
          </cell>
          <cell r="T94" t="str">
            <v>•</v>
          </cell>
          <cell r="W94" t="str">
            <v>Yes</v>
          </cell>
          <cell r="AF94">
            <v>287</v>
          </cell>
          <cell r="AM94" t="str">
            <v>•</v>
          </cell>
          <cell r="AR94" t="str">
            <v>Roof Rack - 08L02-T47-300</v>
          </cell>
        </row>
        <row r="95">
          <cell r="B95" t="str">
            <v>08L05-E09-100</v>
          </cell>
          <cell r="C95" t="str">
            <v>08L05-E09-100</v>
          </cell>
          <cell r="D95" t="str">
            <v>Roof Surfboard Attachment</v>
          </cell>
          <cell r="E95" t="str">
            <v>Galerie de toit, Fixation pour planche de surf</v>
          </cell>
          <cell r="F95" t="str">
            <v>The telescoping design allows a custom fit for boards up to 34 in wide. Handles two boards with maximum stability. Soft, weather-resistant padding and strong, durable load straps with adjustable padding protect boards from strap abrasion. Requires Roof Rack Crossbars.</v>
          </cell>
          <cell r="G95" t="str">
            <v>La conception télescopique offre un ajustement personnalisé pour les planches dont la largeur peut atteindre 34 po. Permet de transporter deux planches avec un maximum de stabilité. Rembourrage souple et résistant aux intempéries et sangles résistantes et durables avec rembourrage réglable protégeant les planches contre l'abrasion causée par les sangles. Les traverses de toit sont requises.</v>
          </cell>
          <cell r="H95">
            <v>0.2</v>
          </cell>
          <cell r="J95">
            <v>207</v>
          </cell>
          <cell r="K95">
            <v>345</v>
          </cell>
          <cell r="L95">
            <v>378.6</v>
          </cell>
          <cell r="P95" t="str">
            <v>•</v>
          </cell>
          <cell r="Q95" t="str">
            <v>•</v>
          </cell>
          <cell r="S95" t="str">
            <v>•</v>
          </cell>
          <cell r="T95" t="str">
            <v>•</v>
          </cell>
          <cell r="W95" t="str">
            <v>Yes</v>
          </cell>
          <cell r="AF95">
            <v>288</v>
          </cell>
          <cell r="AM95" t="str">
            <v>•</v>
          </cell>
          <cell r="AR95" t="str">
            <v>Roof Rack - 08L02-T47-300</v>
          </cell>
        </row>
        <row r="96">
          <cell r="B96" t="str">
            <v>08L20-E09-300C</v>
          </cell>
          <cell r="C96" t="str">
            <v>08L20-E09-101C5D</v>
          </cell>
          <cell r="D96" t="str">
            <v>Roof Basket</v>
          </cell>
          <cell r="E96" t="str">
            <v>Panier de toit</v>
          </cell>
          <cell r="F96" t="str">
            <v>Honda has you covered with a low-profile Roof Basket that’ll hold up to 150 lbs. Its tapered side walls make loading easier and wind fairing directs airflow over your cargo. The Roof Basket is rated up to 150 lbs. However, the combined weight of the Roof Basket and load cannot exceed 154 lbs. Depending on applied model the roof basket requires roof carrier or roof rails and crossbars.</v>
          </cell>
          <cell r="G96" t="str">
            <v>Honda propose un panier de toit à profil bas qui peut contenir jusqu’à 150 lb. Les parois latérales inclinées facilitent le chargement. Le carénage permet le déplacement de l’air au-dessus de votre chargement. Le panier de toit peut contenir jusqu’à 150 lb. Cependant, le poids combiné du panier de toit et de la charge ne doit pas dépasser 154 lb. Selon le modèle sur lequel il est utilisé, le panier de toit requiert un porte-bagages, ou des longerons de toit et des barres transversales.</v>
          </cell>
          <cell r="H96">
            <v>0.4</v>
          </cell>
          <cell r="J96">
            <v>571</v>
          </cell>
          <cell r="K96">
            <v>952</v>
          </cell>
          <cell r="L96">
            <v>1019.2</v>
          </cell>
          <cell r="P96" t="str">
            <v>•</v>
          </cell>
          <cell r="Q96" t="str">
            <v>•</v>
          </cell>
          <cell r="S96" t="str">
            <v>•</v>
          </cell>
          <cell r="T96" t="str">
            <v>•</v>
          </cell>
          <cell r="U96" t="str">
            <v>Roof Basket Attachment Kit (hardware) and Roof Rack required.</v>
          </cell>
          <cell r="V96" t="str">
            <v>Ensemble de fixation de panier de toit (nécessaire de montage) et porte-bagages de toit requis.</v>
          </cell>
          <cell r="W96" t="str">
            <v>Yes</v>
          </cell>
          <cell r="AF96">
            <v>286</v>
          </cell>
          <cell r="AM96" t="str">
            <v>•</v>
          </cell>
          <cell r="AR96" t="str">
            <v>Roof Rack - 08L02-T47-300</v>
          </cell>
        </row>
        <row r="97">
          <cell r="B97" t="str">
            <v>08L20-E09-101C</v>
          </cell>
          <cell r="C97" t="str">
            <v>app chart only</v>
          </cell>
          <cell r="D97" t="str">
            <v>Roof Basket</v>
          </cell>
          <cell r="E97" t="str">
            <v>Panier de toit</v>
          </cell>
          <cell r="F97" t="str">
            <v>Honda has you covered with a low-profile Roof Basket that’ll hold up to 150 lbs. Its tapered side walls make loading easier and wind fairing directs airflow over your cargo. The Roof Basket is rated up to 150 lbs. However, the combined weight of the Roof Basket and load cannot exceed 154 lbs. Depending on applied model the roof basket requires roof carrier or roof rails and crossbars.</v>
          </cell>
          <cell r="G97" t="str">
            <v>Honda propose un panier de toit à profil bas qui peut contenir jusqu’à 150 lb. Les parois latérales inclinées facilitent le chargement. Le carénage permet le déplacement de l’air au-dessus de votre chargement. Le panier de toit peut contenir jusqu’à 150 lb. Cependant, le poids combiné du panier de toit et de la charge ne doit pas dépasser 154 lb. Selon le modèle sur lequel il est utilisé, le panier de toit requiert un porte-bagages, ou des longerons de toit et des barres transversales.</v>
          </cell>
          <cell r="H97">
            <v>0.4</v>
          </cell>
          <cell r="J97">
            <v>571</v>
          </cell>
          <cell r="K97">
            <v>952</v>
          </cell>
          <cell r="L97">
            <v>1019.2</v>
          </cell>
          <cell r="P97" t="str">
            <v>•</v>
          </cell>
          <cell r="Q97" t="str">
            <v>•</v>
          </cell>
          <cell r="S97" t="str">
            <v>•</v>
          </cell>
          <cell r="T97" t="str">
            <v>•</v>
          </cell>
          <cell r="U97" t="str">
            <v>Roof Basket Attachment Kit (hardware) and Roof Rack required.</v>
          </cell>
          <cell r="V97" t="str">
            <v>Ensemble de fixation de panier de toit (nécessaire de montage) et porte-bagages de toit requis.</v>
          </cell>
        </row>
        <row r="98">
          <cell r="B98" t="str">
            <v>08L20-E09-100D</v>
          </cell>
          <cell r="C98" t="str">
            <v>app chart only</v>
          </cell>
          <cell r="D98" t="str">
            <v>Roof Basket Attachment Kit</v>
          </cell>
          <cell r="E98" t="str">
            <v>Ensemble de fixation de panier de toit</v>
          </cell>
          <cell r="J98">
            <v>16</v>
          </cell>
          <cell r="K98">
            <v>26</v>
          </cell>
          <cell r="L98">
            <v>26</v>
          </cell>
          <cell r="P98" t="str">
            <v>•</v>
          </cell>
          <cell r="Q98" t="str">
            <v>•</v>
          </cell>
          <cell r="S98" t="str">
            <v>•</v>
          </cell>
          <cell r="T98" t="str">
            <v>•</v>
          </cell>
          <cell r="AL98" t="str">
            <v>•</v>
          </cell>
        </row>
        <row r="99">
          <cell r="B99" t="str">
            <v>08T44-TGH-300</v>
          </cell>
          <cell r="C99" t="str">
            <v>08T44-TGH-300</v>
          </cell>
          <cell r="D99" t="str">
            <v>Engine Block Heater - Type R</v>
          </cell>
          <cell r="E99" t="str">
            <v>Chauffe-moteur - Type R</v>
          </cell>
          <cell r="F99" t="str">
            <v>Extended battery life by charging/maintaining a Honda battery to ideal charge levels.</v>
          </cell>
          <cell r="G99" t="str">
            <v>Vie prolongée de la batterie Honda en maintenant la charge au niveau ideal.</v>
          </cell>
          <cell r="H99">
            <v>1.4</v>
          </cell>
          <cell r="J99">
            <v>193</v>
          </cell>
          <cell r="K99">
            <v>322</v>
          </cell>
          <cell r="L99">
            <v>557.20000000000005</v>
          </cell>
          <cell r="P99" t="str">
            <v>N/A</v>
          </cell>
          <cell r="Q99" t="str">
            <v>N/A</v>
          </cell>
          <cell r="S99" t="str">
            <v>N/A</v>
          </cell>
          <cell r="T99" t="str">
            <v>•</v>
          </cell>
          <cell r="W99" t="str">
            <v>Yes</v>
          </cell>
          <cell r="AF99">
            <v>253</v>
          </cell>
          <cell r="AL99" t="str">
            <v>•</v>
          </cell>
          <cell r="AS99" t="str">
            <v>23CIV-COLD-TR	Cold Weather Package - Type R</v>
          </cell>
        </row>
        <row r="100">
          <cell r="B100" t="str">
            <v>08P48-T60-100</v>
          </cell>
          <cell r="C100" t="str">
            <v>08P48-T60-100</v>
          </cell>
          <cell r="D100" t="str">
            <v>Film Protection Kit - Type R</v>
          </cell>
          <cell r="E100" t="str">
            <v>Film Protection Kit - Type R</v>
          </cell>
          <cell r="F100" t="str">
            <v>Includes Door Edge Film, Door Handle Film &amp; Rear Bumper Applique</v>
          </cell>
          <cell r="G100" t="str">
            <v xml:space="preserve">Comprend la pellicule de rebord de portière, la pellicule pour poignée de portière et le revêtement de pare-chocs arrière. </v>
          </cell>
          <cell r="H100">
            <v>1</v>
          </cell>
          <cell r="J100">
            <v>164</v>
          </cell>
          <cell r="K100">
            <v>273</v>
          </cell>
          <cell r="L100">
            <v>441</v>
          </cell>
          <cell r="P100" t="str">
            <v>N/A</v>
          </cell>
          <cell r="Q100" t="str">
            <v>N/A</v>
          </cell>
          <cell r="S100" t="str">
            <v>N/A</v>
          </cell>
          <cell r="T100" t="str">
            <v>•</v>
          </cell>
          <cell r="U100" t="str">
            <v>Includes Door Edge Film, Door Handle Film &amp; Rear Bumper Applique</v>
          </cell>
          <cell r="V100" t="str">
            <v xml:space="preserve"> Comprend la pellicule de rebord de portière, la pellicule pour poignée de portière et le revêtement de pare-chocs arrière. </v>
          </cell>
          <cell r="W100" t="str">
            <v>Yes</v>
          </cell>
          <cell r="AF100">
            <v>303</v>
          </cell>
          <cell r="AK100" t="str">
            <v>•</v>
          </cell>
        </row>
        <row r="101">
          <cell r="B101" t="str">
            <v>08P34-T60-100</v>
          </cell>
          <cell r="C101" t="str">
            <v>08P34-T60-100</v>
          </cell>
          <cell r="D101" t="str">
            <v>Car Cover - Type R</v>
          </cell>
          <cell r="E101" t="str">
            <v>Housse de voiture - Type R</v>
          </cell>
          <cell r="F101" t="str">
            <v>Breathable, water-resistant fabric minimizes condensation underneath the cover. Soft inner fabric is nonabrasive to help prevent scratching. Elastic bottom is custom-tailored to your Civic Type R for a snug fit.</v>
          </cell>
          <cell r="H101">
            <v>0</v>
          </cell>
          <cell r="J101">
            <v>438</v>
          </cell>
          <cell r="K101">
            <v>730</v>
          </cell>
          <cell r="L101">
            <v>730</v>
          </cell>
          <cell r="P101" t="str">
            <v>N/A</v>
          </cell>
          <cell r="Q101" t="str">
            <v>N/A</v>
          </cell>
          <cell r="S101" t="str">
            <v>N/A</v>
          </cell>
          <cell r="T101" t="str">
            <v>•</v>
          </cell>
          <cell r="U101" t="str">
            <v>Suitable for both indoor and outdoor use.</v>
          </cell>
          <cell r="W101" t="str">
            <v>Yes</v>
          </cell>
          <cell r="AF101">
            <v>305</v>
          </cell>
          <cell r="AK101" t="str">
            <v>•</v>
          </cell>
        </row>
        <row r="102">
          <cell r="B102" t="str">
            <v>08F02-T60-100</v>
          </cell>
          <cell r="C102" t="str">
            <v>08F02-T60-100</v>
          </cell>
          <cell r="D102" t="str">
            <v>Carbon Fiber Wing Spoiler - Type R</v>
          </cell>
          <cell r="E102" t="str">
            <v>Becquet de hayon en fibre de carbone - Type R</v>
          </cell>
          <cell r="F102" t="str">
            <v>The Carbon Fiber Wing Spoiler dramatically improves the performance of your Civic while adding a distinct visual accent.  1.6 lbs lighter than OEM Wing Spoiler. Red fiber weave represents the proud Type R racing spirit</v>
          </cell>
          <cell r="H102">
            <v>0.2</v>
          </cell>
          <cell r="J102">
            <v>2945</v>
          </cell>
          <cell r="K102">
            <v>4908</v>
          </cell>
          <cell r="L102">
            <v>4941.6000000000004</v>
          </cell>
          <cell r="P102" t="str">
            <v>N/A</v>
          </cell>
          <cell r="Q102" t="str">
            <v>N/A</v>
          </cell>
          <cell r="S102" t="str">
            <v>N/A</v>
          </cell>
          <cell r="T102" t="str">
            <v>•</v>
          </cell>
          <cell r="U102" t="str">
            <v>1.6lbs lighter than standard. Red weaved Carbon Fiber.</v>
          </cell>
          <cell r="W102" t="str">
            <v>Yes</v>
          </cell>
          <cell r="AF102">
            <v>237</v>
          </cell>
          <cell r="AO102" t="str">
            <v>•</v>
          </cell>
        </row>
        <row r="103">
          <cell r="B103" t="str">
            <v>08E12-T60-100</v>
          </cell>
          <cell r="C103" t="str">
            <v>08E12-T60-100</v>
          </cell>
          <cell r="D103" t="str">
            <v>Illuminated Door Sill Trim - Type R</v>
          </cell>
          <cell r="E103" t="str">
            <v>Garniture de seuil de portière illuminée - Type R</v>
          </cell>
          <cell r="F103" t="str">
            <v>A finishing touch that is subtle, tasteful and definitely upscale. Illuminated Door Sill Trim dresses up the interior while helping protect the lower door sill from scuff marks.  Red LED lights illuminate the Type R logo when the door is open</v>
          </cell>
          <cell r="H103">
            <v>1.1000000000000001</v>
          </cell>
          <cell r="J103">
            <v>280</v>
          </cell>
          <cell r="K103">
            <v>467</v>
          </cell>
          <cell r="L103">
            <v>651.79999999999995</v>
          </cell>
          <cell r="P103" t="str">
            <v>N/A</v>
          </cell>
          <cell r="Q103" t="str">
            <v>N/A</v>
          </cell>
          <cell r="S103" t="str">
            <v>N/A</v>
          </cell>
          <cell r="T103" t="str">
            <v>•</v>
          </cell>
          <cell r="U103" t="str">
            <v>Red LED lights illuminate the Type R logo when door is open.</v>
          </cell>
          <cell r="W103" t="str">
            <v>Yes</v>
          </cell>
          <cell r="AF103">
            <v>302</v>
          </cell>
          <cell r="AN103" t="str">
            <v>•</v>
          </cell>
        </row>
        <row r="104">
          <cell r="B104" t="str">
            <v>08P15-T60-110</v>
          </cell>
          <cell r="C104" t="str">
            <v>08P15-T60-110</v>
          </cell>
          <cell r="D104" t="str">
            <v>Floor Mats - Carpet, Contoured Highwall - Type R</v>
          </cell>
          <cell r="E104" t="str">
            <v>Tapis de moquette à hautes parois - Type R</v>
          </cell>
          <cell r="F104" t="str">
            <v>Contoured High-Wall Carpet Floor Mats offer protection, durability, and easy cleaning, all while maintaining the feeling of carpeting underfoot. Designed with surrounding walls that corral dirt and debris for simplified cleaning</v>
          </cell>
          <cell r="H104">
            <v>0.1</v>
          </cell>
          <cell r="J104">
            <v>312</v>
          </cell>
          <cell r="K104">
            <v>520</v>
          </cell>
          <cell r="L104">
            <v>536.79999999999995</v>
          </cell>
          <cell r="P104" t="str">
            <v>N/A</v>
          </cell>
          <cell r="Q104" t="str">
            <v>N/A</v>
          </cell>
          <cell r="S104" t="str">
            <v>N/A</v>
          </cell>
          <cell r="T104" t="str">
            <v>•</v>
          </cell>
          <cell r="U104" t="str">
            <v>Type R logo</v>
          </cell>
          <cell r="V104" t="str">
            <v>Logo Type R</v>
          </cell>
          <cell r="W104" t="str">
            <v>Yes</v>
          </cell>
          <cell r="AF104">
            <v>320</v>
          </cell>
          <cell r="AM104" t="str">
            <v>•</v>
          </cell>
        </row>
        <row r="105">
          <cell r="B105" t="str">
            <v>08U45-T60-100</v>
          </cell>
          <cell r="C105" t="str">
            <v>08U45-T60-100</v>
          </cell>
          <cell r="D105" t="str">
            <v>Cargo Tray - Type R</v>
          </cell>
          <cell r="E105" t="str">
            <v>Plateau pour compartiment utilitaire - Type R</v>
          </cell>
          <cell r="F105" t="str">
            <v>The things you haul in your trunk often spill, leave stains, or otherwise mar the original carpeting, making a Trunk Tray a wise investment.</v>
          </cell>
          <cell r="G105" t="str">
            <v>Il arrive souvent que les objets que vous transportez dans votre coffre se renversent, laissent des taches ou abîment la moquette d’origine, faisant du plateau de coffre un investissement judicieux.</v>
          </cell>
          <cell r="H105">
            <v>0.1</v>
          </cell>
          <cell r="J105">
            <v>120</v>
          </cell>
          <cell r="K105">
            <v>200</v>
          </cell>
          <cell r="L105">
            <v>216.8</v>
          </cell>
          <cell r="P105" t="str">
            <v>N/A</v>
          </cell>
          <cell r="Q105" t="str">
            <v>N/A</v>
          </cell>
          <cell r="S105" t="str">
            <v>N/A</v>
          </cell>
          <cell r="T105" t="str">
            <v>•</v>
          </cell>
          <cell r="U105" t="str">
            <v>Type R logo</v>
          </cell>
          <cell r="V105" t="str">
            <v>Logo Type R</v>
          </cell>
          <cell r="W105" t="str">
            <v>Yes</v>
          </cell>
          <cell r="AF105">
            <v>204</v>
          </cell>
          <cell r="AM105" t="str">
            <v>•</v>
          </cell>
          <cell r="AS105" t="str">
            <v>23TYPER-PROPK	Protection Package - Type R</v>
          </cell>
        </row>
        <row r="106">
          <cell r="B106" t="str">
            <v>08U97-T60-110</v>
          </cell>
          <cell r="C106" t="str">
            <v>08U97-T60-110</v>
          </cell>
          <cell r="D106" t="str">
            <v>Steering Wheel, Alcantara - Type R</v>
          </cell>
          <cell r="E106" t="str">
            <v xml:space="preserve">Volant en Alcantara pour Type R </v>
          </cell>
          <cell r="F106" t="str">
            <v>At every turn, this handsome addition will be a reminder of both the joy of driving and the pleasure of craftsmanship. Wrapped in top-quality Alcantara®</v>
          </cell>
          <cell r="H106">
            <v>0.7</v>
          </cell>
          <cell r="J106">
            <v>548</v>
          </cell>
          <cell r="K106">
            <v>843</v>
          </cell>
          <cell r="L106">
            <v>960.6</v>
          </cell>
          <cell r="P106" t="str">
            <v>N/A</v>
          </cell>
          <cell r="Q106" t="str">
            <v>N/A</v>
          </cell>
          <cell r="S106" t="str">
            <v>N/A</v>
          </cell>
          <cell r="T106" t="str">
            <v>•</v>
          </cell>
          <cell r="W106" t="str">
            <v>Yes</v>
          </cell>
          <cell r="AF106">
            <v>312</v>
          </cell>
          <cell r="AN106" t="str">
            <v>•</v>
          </cell>
        </row>
        <row r="107">
          <cell r="B107" t="str">
            <v>08U92-T60-110</v>
          </cell>
          <cell r="C107" t="str">
            <v>08U92-T60-110</v>
          </cell>
          <cell r="D107" t="str">
            <v>Shift Knob - Type R</v>
          </cell>
          <cell r="E107" t="str">
            <v>Pommeau de levier de vitesse gainé de cuir rouge</v>
          </cell>
          <cell r="F107" t="str">
            <v>Put the custom look of the interior of your Civic into high gear with this distinctive centerpiece. Handsome combination of black anodized metal wrapped in rich red-leather materials</v>
          </cell>
          <cell r="H107">
            <v>0.1</v>
          </cell>
          <cell r="J107">
            <v>334</v>
          </cell>
          <cell r="K107">
            <v>514</v>
          </cell>
          <cell r="L107">
            <v>530.79999999999995</v>
          </cell>
          <cell r="P107" t="str">
            <v>N/A</v>
          </cell>
          <cell r="Q107" t="str">
            <v>N/A</v>
          </cell>
          <cell r="S107" t="str">
            <v>N/A</v>
          </cell>
          <cell r="T107" t="str">
            <v>•</v>
          </cell>
          <cell r="U107" t="str">
            <v>Combined black anodized aluminum wrapped in rich red leather.</v>
          </cell>
          <cell r="W107" t="str">
            <v>Yes</v>
          </cell>
          <cell r="AF107">
            <v>313</v>
          </cell>
          <cell r="AN107" t="str">
            <v>•</v>
          </cell>
        </row>
        <row r="108">
          <cell r="B108" t="str">
            <v>TUPP-HONDA</v>
          </cell>
          <cell r="C108" t="str">
            <v>TUCH-NH883P-A1</v>
          </cell>
          <cell r="D108" t="str">
            <v>Paint Pens</v>
          </cell>
          <cell r="E108" t="str">
            <v>Crayon de retouche de peinture</v>
          </cell>
          <cell r="F108" t="str">
            <v>Matched to your original paint colour, keep the Touch-Up Paint Pen on hand to conveniently cover minor scratches should they occur.</v>
          </cell>
          <cell r="G108" t="str">
            <v>Puisque celui-ci est agencé à la couleur de votre peinture d'origine, gardez un crayon de peinture de retouche sous la main pour masquer de petites égratignures imprévues.</v>
          </cell>
          <cell r="H108">
            <v>0</v>
          </cell>
          <cell r="J108">
            <v>13</v>
          </cell>
          <cell r="K108">
            <v>21.5</v>
          </cell>
          <cell r="L108">
            <v>21.5</v>
          </cell>
          <cell r="P108" t="str">
            <v>•</v>
          </cell>
          <cell r="Q108" t="str">
            <v>•</v>
          </cell>
          <cell r="S108" t="str">
            <v>•</v>
          </cell>
          <cell r="T108" t="str">
            <v>•</v>
          </cell>
          <cell r="W108" t="str">
            <v>Yes</v>
          </cell>
          <cell r="AF108">
            <v>400</v>
          </cell>
          <cell r="AO108" t="str">
            <v>•</v>
          </cell>
        </row>
        <row r="109">
          <cell r="B109" t="str">
            <v>TUCH-NH883P-A1</v>
          </cell>
          <cell r="C109" t="str">
            <v>N/A</v>
          </cell>
          <cell r="D109" t="str">
            <v>Platinum White Pearl (NH-883P)</v>
          </cell>
          <cell r="E109" t="str">
            <v>Blanc platine nacré (NH-883P)</v>
          </cell>
          <cell r="H109">
            <v>0</v>
          </cell>
          <cell r="J109">
            <v>13</v>
          </cell>
          <cell r="K109">
            <v>21.5</v>
          </cell>
          <cell r="L109">
            <v>21.5</v>
          </cell>
          <cell r="P109" t="str">
            <v>•</v>
          </cell>
          <cell r="Q109" t="str">
            <v>•</v>
          </cell>
          <cell r="S109" t="str">
            <v>•</v>
          </cell>
          <cell r="T109" t="str">
            <v>N/A</v>
          </cell>
        </row>
        <row r="110">
          <cell r="B110" t="str">
            <v>TUCH-NH932M-A1</v>
          </cell>
          <cell r="C110" t="str">
            <v>N/A</v>
          </cell>
          <cell r="D110" t="str">
            <v>Solar Reflection Silver (NH-932M)</v>
          </cell>
          <cell r="E110" t="str">
            <v>Refl et solaire argent métallisé (NH-932M)</v>
          </cell>
          <cell r="H110">
            <v>0</v>
          </cell>
          <cell r="J110">
            <v>13</v>
          </cell>
          <cell r="K110">
            <v>21.5</v>
          </cell>
          <cell r="L110">
            <v>21.5</v>
          </cell>
          <cell r="P110" t="str">
            <v>•</v>
          </cell>
          <cell r="Q110" t="str">
            <v>N/A</v>
          </cell>
          <cell r="S110" t="str">
            <v>N/A</v>
          </cell>
          <cell r="T110" t="str">
            <v>N/A</v>
          </cell>
        </row>
        <row r="111">
          <cell r="B111" t="str">
            <v>TUCH-NH904M-A1</v>
          </cell>
          <cell r="C111" t="str">
            <v>N/A</v>
          </cell>
          <cell r="D111" t="str">
            <v>Meteoroid Gray Pearl (NH-904M)</v>
          </cell>
          <cell r="E111" t="str">
            <v>Gris météore nacré (NH-904M)</v>
          </cell>
          <cell r="H111">
            <v>0</v>
          </cell>
          <cell r="J111">
            <v>13</v>
          </cell>
          <cell r="K111">
            <v>21.5</v>
          </cell>
          <cell r="L111">
            <v>21.5</v>
          </cell>
          <cell r="P111" t="str">
            <v>N/A</v>
          </cell>
          <cell r="Q111" t="str">
            <v>•</v>
          </cell>
          <cell r="S111" t="str">
            <v>N/A</v>
          </cell>
          <cell r="T111" t="str">
            <v>N/A</v>
          </cell>
        </row>
        <row r="112">
          <cell r="B112" t="str">
            <v>TUCH-NH731P-A1</v>
          </cell>
          <cell r="C112" t="str">
            <v>N/A</v>
          </cell>
          <cell r="D112" t="str">
            <v>Crystal Black Pearl (NH-731P)</v>
          </cell>
          <cell r="E112" t="str">
            <v>Noir cristal nacré (NH-731P)</v>
          </cell>
          <cell r="H112">
            <v>0</v>
          </cell>
          <cell r="J112">
            <v>13</v>
          </cell>
          <cell r="K112">
            <v>21.5</v>
          </cell>
          <cell r="L112">
            <v>21.5</v>
          </cell>
          <cell r="P112" t="str">
            <v>•</v>
          </cell>
          <cell r="Q112" t="str">
            <v>•</v>
          </cell>
          <cell r="S112" t="str">
            <v>•</v>
          </cell>
          <cell r="T112" t="str">
            <v>N/A</v>
          </cell>
        </row>
        <row r="113">
          <cell r="B113" t="str">
            <v>TUCH-R513-A1</v>
          </cell>
          <cell r="C113" t="str">
            <v>N/A</v>
          </cell>
          <cell r="D113" t="str">
            <v>Rallye Red (R-513)</v>
          </cell>
          <cell r="E113" t="str">
            <v>Rouge rallye (R-513)</v>
          </cell>
          <cell r="H113">
            <v>0</v>
          </cell>
          <cell r="J113" t="e">
            <v>#N/A</v>
          </cell>
          <cell r="K113" t="e">
            <v>#N/A</v>
          </cell>
          <cell r="L113" t="e">
            <v>#N/A</v>
          </cell>
          <cell r="P113" t="str">
            <v>N/A</v>
          </cell>
          <cell r="Q113" t="str">
            <v>•</v>
          </cell>
          <cell r="S113" t="str">
            <v>•</v>
          </cell>
          <cell r="T113" t="str">
            <v>•</v>
          </cell>
        </row>
        <row r="114">
          <cell r="B114" t="str">
            <v>TUCH-B637P-A1</v>
          </cell>
          <cell r="C114" t="str">
            <v>N/A</v>
          </cell>
          <cell r="D114" t="str">
            <v>Boost Blue Pearl (B-637P)</v>
          </cell>
          <cell r="E114" t="str">
            <v>Bleu turbo nacré  (B-637P)</v>
          </cell>
          <cell r="H114">
            <v>0</v>
          </cell>
          <cell r="J114" t="e">
            <v>#N/A</v>
          </cell>
          <cell r="K114" t="e">
            <v>#N/A</v>
          </cell>
          <cell r="L114" t="e">
            <v>#N/A</v>
          </cell>
          <cell r="P114" t="str">
            <v>N/A</v>
          </cell>
          <cell r="Q114" t="str">
            <v>N/A</v>
          </cell>
          <cell r="S114" t="str">
            <v>•</v>
          </cell>
          <cell r="T114" t="str">
            <v>N/A</v>
          </cell>
        </row>
        <row r="115">
          <cell r="B115" t="str">
            <v>TUCH-NH0-A1</v>
          </cell>
          <cell r="C115" t="str">
            <v>N/A</v>
          </cell>
          <cell r="D115" t="str">
            <v>Championship White (NH-0)</v>
          </cell>
          <cell r="E115" t="str">
            <v>Blanc Victoire (NH-0)</v>
          </cell>
          <cell r="H115">
            <v>0</v>
          </cell>
          <cell r="J115">
            <v>13</v>
          </cell>
          <cell r="K115">
            <v>21.5</v>
          </cell>
          <cell r="L115">
            <v>21.5</v>
          </cell>
          <cell r="P115" t="str">
            <v>N/A</v>
          </cell>
          <cell r="Q115" t="str">
            <v>N/A</v>
          </cell>
          <cell r="S115" t="str">
            <v>N/A</v>
          </cell>
          <cell r="T115" t="str">
            <v>•</v>
          </cell>
        </row>
        <row r="116">
          <cell r="B116" t="str">
            <v>TUCH-NH877P-A1</v>
          </cell>
          <cell r="C116" t="str">
            <v>N/A</v>
          </cell>
          <cell r="D116" t="str">
            <v>Sonic Grey Pearl (NH-877P)</v>
          </cell>
          <cell r="E116" t="str">
            <v>Gris sonique nacré (NH-877P)</v>
          </cell>
          <cell r="H116">
            <v>0</v>
          </cell>
          <cell r="J116">
            <v>13</v>
          </cell>
          <cell r="K116">
            <v>21.5</v>
          </cell>
          <cell r="L116">
            <v>21.5</v>
          </cell>
          <cell r="P116" t="str">
            <v>N/A</v>
          </cell>
          <cell r="Q116" t="str">
            <v>N/A</v>
          </cell>
          <cell r="S116" t="str">
            <v>N/A</v>
          </cell>
          <cell r="T116" t="str">
            <v>•</v>
          </cell>
        </row>
        <row r="117">
          <cell r="B117" t="str">
            <v>TUCH-NEEDLES</v>
          </cell>
          <cell r="C117" t="str">
            <v>TUCH-NEEDLES</v>
          </cell>
          <cell r="D117" t="str">
            <v>Fine Sanding Needles</v>
          </cell>
          <cell r="E117" t="str">
            <v>Aiguilles abrasives fines</v>
          </cell>
          <cell r="H117">
            <v>0</v>
          </cell>
          <cell r="J117">
            <v>9.5</v>
          </cell>
          <cell r="K117">
            <v>15.75</v>
          </cell>
          <cell r="L117">
            <v>15.75</v>
          </cell>
          <cell r="P117" t="str">
            <v>•</v>
          </cell>
          <cell r="Q117" t="str">
            <v>•</v>
          </cell>
          <cell r="S117" t="str">
            <v>•</v>
          </cell>
          <cell r="T117" t="str">
            <v>•</v>
          </cell>
          <cell r="U117" t="str">
            <v>Quantity of 5.</v>
          </cell>
          <cell r="V117" t="str">
            <v>Quantité de 5</v>
          </cell>
          <cell r="AF117">
            <v>401</v>
          </cell>
        </row>
        <row r="118">
          <cell r="B118" t="str">
            <v>TUCH-STICKS</v>
          </cell>
          <cell r="C118" t="str">
            <v>TUCH-STICKS</v>
          </cell>
          <cell r="D118" t="str">
            <v>Fine Sanding Sticks</v>
          </cell>
          <cell r="E118" t="str">
            <v>Bâtons abrasifs fins</v>
          </cell>
          <cell r="H118">
            <v>0</v>
          </cell>
          <cell r="J118">
            <v>2.4500000000000002</v>
          </cell>
          <cell r="K118">
            <v>4</v>
          </cell>
          <cell r="L118">
            <v>4</v>
          </cell>
          <cell r="P118" t="str">
            <v>•</v>
          </cell>
          <cell r="Q118" t="str">
            <v>•</v>
          </cell>
          <cell r="S118" t="str">
            <v>•</v>
          </cell>
          <cell r="T118" t="str">
            <v>•</v>
          </cell>
          <cell r="U118" t="str">
            <v>Quantity of 5.</v>
          </cell>
          <cell r="V118" t="str">
            <v>Quantité de 5</v>
          </cell>
          <cell r="AF118">
            <v>402</v>
          </cell>
        </row>
        <row r="119">
          <cell r="B119" t="str">
            <v>TUCH-TIPS</v>
          </cell>
          <cell r="C119" t="str">
            <v>TUCH-TIPS</v>
          </cell>
          <cell r="D119" t="str">
            <v>Paint Pen Replacement Tips</v>
          </cell>
          <cell r="E119" t="str">
            <v>Pointes de remplacement pour stylos de peinture</v>
          </cell>
          <cell r="H119">
            <v>0</v>
          </cell>
          <cell r="J119">
            <v>13.75</v>
          </cell>
          <cell r="K119">
            <v>23</v>
          </cell>
          <cell r="L119">
            <v>23</v>
          </cell>
          <cell r="P119" t="str">
            <v>•</v>
          </cell>
          <cell r="Q119" t="str">
            <v>•</v>
          </cell>
          <cell r="S119" t="str">
            <v>•</v>
          </cell>
          <cell r="T119" t="str">
            <v>•</v>
          </cell>
          <cell r="U119" t="str">
            <v>Quantity of 25.</v>
          </cell>
          <cell r="V119" t="str">
            <v>Quantité de 25</v>
          </cell>
          <cell r="AF119">
            <v>403</v>
          </cell>
        </row>
        <row r="121">
          <cell r="B121" t="str">
            <v>08W18-TBA-100B</v>
          </cell>
          <cell r="C121" t="str">
            <v>08W18-TBA-100B</v>
          </cell>
          <cell r="D121" t="str">
            <v>18" Alloy Wheel - 5-Spoke</v>
          </cell>
          <cell r="E121" t="str">
            <v>18" Alloy Wheel - 5-Spoke</v>
          </cell>
          <cell r="F121" t="str">
            <v>18" Alloy Wheel - 5-Spoke</v>
          </cell>
          <cell r="G121" t="str">
            <v>18" Alloy Wheel - 5-Spoke</v>
          </cell>
          <cell r="H121">
            <v>1.6</v>
          </cell>
          <cell r="J121" t="e">
            <v>#REF!</v>
          </cell>
          <cell r="K121" t="e">
            <v>#REF!</v>
          </cell>
          <cell r="L121" t="e">
            <v>#REF!</v>
          </cell>
          <cell r="P121" t="str">
            <v>E</v>
          </cell>
          <cell r="Q121" t="str">
            <v>E</v>
          </cell>
          <cell r="S121" t="str">
            <v>E</v>
          </cell>
          <cell r="T121" t="str">
            <v>N/A</v>
          </cell>
          <cell r="U121" t="str">
            <v xml:space="preserve">Priced as a set of 4 wheels.  Tires sold separately.
Recommended Tire: 235/R40R18 91W Goodyear Eagle Sport PN: 109104366. </v>
          </cell>
          <cell r="V121" t="str">
            <v>Prix pour un ensemble de 4 roues.  Pneus vendus séparément.
Pneu recommandé : 235/R40R18 91W Goodyear Eagle Sport - N/P : 109104366.</v>
          </cell>
          <cell r="W121" t="str">
            <v>18" Alloy Wheel - 5-Spoke</v>
          </cell>
          <cell r="X121" t="str">
            <v>18" Alloy Wheel - 5-Spoke</v>
          </cell>
          <cell r="Y121" t="str">
            <v>18" Alloy Wheel - 5-Spoke</v>
          </cell>
          <cell r="Z121" t="str">
            <v>18" Alloy Wheel - 5-Spoke</v>
          </cell>
          <cell r="AA121" t="str">
            <v>18" Alloy Wheel - 5-Spoke</v>
          </cell>
          <cell r="AB121" t="str">
            <v>18" Alloy Wheel - 5-Spoke</v>
          </cell>
          <cell r="AC121" t="str">
            <v>18" Alloy Wheel - 5-Spoke</v>
          </cell>
          <cell r="AD121" t="str">
            <v>18" Alloy Wheel - 5-Spoke</v>
          </cell>
          <cell r="AE121" t="str">
            <v>18" Alloy Wheel - 5-Spoke</v>
          </cell>
          <cell r="AF121" t="str">
            <v>18" Alloy Wheel - 5-Spoke</v>
          </cell>
          <cell r="AG121" t="str">
            <v>18" Alloy Wheel - 5-Spoke</v>
          </cell>
          <cell r="AH121" t="str">
            <v>18" Alloy Wheel - 5-Spoke</v>
          </cell>
          <cell r="AI121" t="str">
            <v>18" Alloy Wheel - 5-Spoke</v>
          </cell>
          <cell r="AJ121" t="str">
            <v>18" Alloy Wheel - 5-Spoke</v>
          </cell>
          <cell r="AK121" t="str">
            <v>18" Alloy Wheel - 5-Spoke</v>
          </cell>
          <cell r="AL121" t="str">
            <v>18" Alloy Wheel - 5-Spoke</v>
          </cell>
          <cell r="AM121" t="str">
            <v>18" Alloy Wheel - 5-Spoke</v>
          </cell>
          <cell r="AN121" t="str">
            <v>18" Alloy Wheel - 5-Spoke</v>
          </cell>
          <cell r="AO121" t="str">
            <v>18" Alloy Wheel - 5-Spoke</v>
          </cell>
          <cell r="AP121" t="str">
            <v>18" Alloy Wheel - 5-Spoke</v>
          </cell>
          <cell r="AQ121" t="str">
            <v>18" Alloy Wheel - 5-Spoke</v>
          </cell>
          <cell r="AR121" t="str">
            <v>18" Alloy Wheel - 5-Spoke</v>
          </cell>
          <cell r="AS121" t="str">
            <v>18" Alloy Wheel - 5-Spoke</v>
          </cell>
        </row>
        <row r="122">
          <cell r="B122" t="str">
            <v>08P48-T20-100</v>
          </cell>
          <cell r="C122" t="str">
            <v>08P48-T20-100</v>
          </cell>
          <cell r="D122" t="str">
            <v>Door Handle Film</v>
          </cell>
          <cell r="E122" t="str">
            <v>Door Handle Film</v>
          </cell>
          <cell r="F122" t="str">
            <v>Door Handle Film</v>
          </cell>
          <cell r="G122" t="str">
            <v>Door Handle Film</v>
          </cell>
          <cell r="H122">
            <v>0.4</v>
          </cell>
          <cell r="J122" t="e">
            <v>#REF!</v>
          </cell>
          <cell r="K122" t="e">
            <v>#REF!</v>
          </cell>
          <cell r="L122" t="e">
            <v>#REF!</v>
          </cell>
          <cell r="P122" t="str">
            <v>•</v>
          </cell>
          <cell r="Q122" t="str">
            <v>•</v>
          </cell>
          <cell r="S122" t="str">
            <v>•</v>
          </cell>
          <cell r="T122" t="str">
            <v>N/A</v>
          </cell>
          <cell r="W122" t="str">
            <v>Door Handle Film</v>
          </cell>
          <cell r="X122" t="str">
            <v>Door Handle Film</v>
          </cell>
          <cell r="Y122" t="str">
            <v>Door Handle Film</v>
          </cell>
          <cell r="Z122" t="str">
            <v>Door Handle Film</v>
          </cell>
          <cell r="AA122" t="str">
            <v>Door Handle Film</v>
          </cell>
          <cell r="AB122" t="str">
            <v>Door Handle Film</v>
          </cell>
          <cell r="AC122" t="str">
            <v>Door Handle Film</v>
          </cell>
          <cell r="AD122" t="str">
            <v>Door Handle Film</v>
          </cell>
          <cell r="AE122" t="str">
            <v>Door Handle Film</v>
          </cell>
          <cell r="AF122" t="str">
            <v>Door Handle Film</v>
          </cell>
          <cell r="AG122" t="str">
            <v>Door Handle Film</v>
          </cell>
          <cell r="AH122" t="str">
            <v>Door Handle Film</v>
          </cell>
          <cell r="AI122" t="str">
            <v>Door Handle Film</v>
          </cell>
          <cell r="AJ122" t="str">
            <v>Door Handle Film</v>
          </cell>
          <cell r="AK122" t="str">
            <v>Door Handle Film</v>
          </cell>
          <cell r="AL122" t="str">
            <v>Door Handle Film</v>
          </cell>
          <cell r="AM122" t="str">
            <v>Door Handle Film</v>
          </cell>
          <cell r="AN122" t="str">
            <v>Door Handle Film</v>
          </cell>
          <cell r="AO122" t="str">
            <v>Door Handle Film</v>
          </cell>
          <cell r="AP122" t="str">
            <v>Door Handle Film</v>
          </cell>
          <cell r="AQ122" t="str">
            <v>Door Handle Film</v>
          </cell>
          <cell r="AR122" t="str">
            <v>Door Handle Film</v>
          </cell>
          <cell r="AS122" t="str">
            <v>Door Handle Film</v>
          </cell>
        </row>
        <row r="123">
          <cell r="B123" t="str">
            <v>08F20-T20-100D</v>
          </cell>
          <cell r="C123" t="str">
            <v>08F20-T20-100D</v>
          </cell>
          <cell r="D123" t="str">
            <v>Emblem - HPD</v>
          </cell>
          <cell r="E123" t="str">
            <v>Emblem - HPD</v>
          </cell>
          <cell r="F123" t="str">
            <v>Emblem - HPD</v>
          </cell>
          <cell r="G123" t="str">
            <v>Emblem - HPD</v>
          </cell>
          <cell r="H123">
            <v>0.1</v>
          </cell>
          <cell r="J123" t="e">
            <v>#REF!</v>
          </cell>
          <cell r="K123" t="e">
            <v>#REF!</v>
          </cell>
          <cell r="L123" t="e">
            <v>#REF!</v>
          </cell>
          <cell r="P123" t="str">
            <v>•</v>
          </cell>
          <cell r="Q123" t="str">
            <v>•</v>
          </cell>
          <cell r="S123" t="str">
            <v>•</v>
          </cell>
          <cell r="T123" t="str">
            <v>N/A</v>
          </cell>
          <cell r="W123" t="str">
            <v>Emblem - HPD</v>
          </cell>
          <cell r="X123" t="str">
            <v>Emblem - HPD</v>
          </cell>
          <cell r="Y123" t="str">
            <v>Emblem - HPD</v>
          </cell>
          <cell r="Z123" t="str">
            <v>Emblem - HPD</v>
          </cell>
          <cell r="AA123" t="str">
            <v>Emblem - HPD</v>
          </cell>
          <cell r="AB123" t="str">
            <v>Emblem - HPD</v>
          </cell>
          <cell r="AC123" t="str">
            <v>Emblem - HPD</v>
          </cell>
          <cell r="AD123" t="str">
            <v>Emblem - HPD</v>
          </cell>
          <cell r="AE123" t="str">
            <v>Emblem - HPD</v>
          </cell>
          <cell r="AF123" t="str">
            <v>Emblem - HPD</v>
          </cell>
          <cell r="AG123" t="str">
            <v>Emblem - HPD</v>
          </cell>
          <cell r="AH123" t="str">
            <v>Emblem - HPD</v>
          </cell>
          <cell r="AI123" t="str">
            <v>Emblem - HPD</v>
          </cell>
          <cell r="AJ123" t="str">
            <v>Emblem - HPD</v>
          </cell>
          <cell r="AK123" t="str">
            <v>Emblem - HPD</v>
          </cell>
          <cell r="AL123" t="str">
            <v>Emblem - HPD</v>
          </cell>
          <cell r="AM123" t="str">
            <v>Emblem - HPD</v>
          </cell>
          <cell r="AN123" t="str">
            <v>Emblem - HPD</v>
          </cell>
          <cell r="AO123" t="str">
            <v>Emblem - HPD</v>
          </cell>
          <cell r="AP123" t="str">
            <v>Emblem - HPD</v>
          </cell>
          <cell r="AQ123" t="str">
            <v>Emblem - HPD</v>
          </cell>
          <cell r="AR123" t="str">
            <v>Emblem - HPD</v>
          </cell>
          <cell r="AS123" t="str">
            <v>Emblem - HPD</v>
          </cell>
        </row>
        <row r="124">
          <cell r="B124" t="str">
            <v>08F01-T20-100</v>
          </cell>
          <cell r="C124" t="str">
            <v>08F01-T20-100</v>
          </cell>
          <cell r="D124" t="str">
            <v>Underbody Spoiler, HPD - Front</v>
          </cell>
          <cell r="E124" t="str">
            <v>Underbody Spoiler, HPD - Front</v>
          </cell>
          <cell r="F124" t="str">
            <v>Underbody Spoiler, HPD - Front</v>
          </cell>
          <cell r="G124" t="str">
            <v>Underbody Spoiler, HPD - Front</v>
          </cell>
          <cell r="H124">
            <v>1</v>
          </cell>
          <cell r="J124" t="e">
            <v>#REF!</v>
          </cell>
          <cell r="K124" t="e">
            <v>#REF!</v>
          </cell>
          <cell r="L124" t="e">
            <v>#REF!</v>
          </cell>
          <cell r="P124" t="str">
            <v>•</v>
          </cell>
          <cell r="Q124" t="str">
            <v>•</v>
          </cell>
          <cell r="S124" t="str">
            <v>•</v>
          </cell>
          <cell r="T124" t="str">
            <v>N/A</v>
          </cell>
          <cell r="U124" t="str">
            <v>HPD Logo.</v>
          </cell>
          <cell r="V124" t="str">
            <v>Logo HPD.</v>
          </cell>
          <cell r="W124" t="str">
            <v>Underbody Spoiler, HPD - Front</v>
          </cell>
          <cell r="X124" t="str">
            <v>Underbody Spoiler, HPD - Front</v>
          </cell>
          <cell r="Y124" t="str">
            <v>Underbody Spoiler, HPD - Front</v>
          </cell>
          <cell r="Z124" t="str">
            <v>Underbody Spoiler, HPD - Front</v>
          </cell>
          <cell r="AA124" t="str">
            <v>Underbody Spoiler, HPD - Front</v>
          </cell>
          <cell r="AB124" t="str">
            <v>Underbody Spoiler, HPD - Front</v>
          </cell>
          <cell r="AC124" t="str">
            <v>Underbody Spoiler, HPD - Front</v>
          </cell>
          <cell r="AD124" t="str">
            <v>Underbody Spoiler, HPD - Front</v>
          </cell>
          <cell r="AE124" t="str">
            <v>Underbody Spoiler, HPD - Front</v>
          </cell>
          <cell r="AF124" t="str">
            <v>Underbody Spoiler, HPD - Front</v>
          </cell>
          <cell r="AG124" t="str">
            <v>Underbody Spoiler, HPD - Front</v>
          </cell>
          <cell r="AH124" t="str">
            <v>Underbody Spoiler, HPD - Front</v>
          </cell>
          <cell r="AI124" t="str">
            <v>Underbody Spoiler, HPD - Front</v>
          </cell>
          <cell r="AJ124" t="str">
            <v>Underbody Spoiler, HPD - Front</v>
          </cell>
          <cell r="AK124" t="str">
            <v>Underbody Spoiler, HPD - Front</v>
          </cell>
          <cell r="AL124" t="str">
            <v>Underbody Spoiler, HPD - Front</v>
          </cell>
          <cell r="AM124" t="str">
            <v>Underbody Spoiler, HPD - Front</v>
          </cell>
          <cell r="AN124" t="str">
            <v>Underbody Spoiler, HPD - Front</v>
          </cell>
          <cell r="AO124" t="str">
            <v>Underbody Spoiler, HPD - Front</v>
          </cell>
          <cell r="AP124" t="str">
            <v>Underbody Spoiler, HPD - Front</v>
          </cell>
          <cell r="AQ124" t="str">
            <v>Underbody Spoiler, HPD - Front</v>
          </cell>
          <cell r="AR124" t="str">
            <v>Underbody Spoiler, HPD - Front</v>
          </cell>
          <cell r="AS124" t="str">
            <v>Underbody Spoiler, HPD - Front</v>
          </cell>
        </row>
        <row r="125">
          <cell r="B125" t="str">
            <v>08F24-T20-100</v>
          </cell>
          <cell r="C125" t="str">
            <v>08F24-T20-100</v>
          </cell>
          <cell r="D125" t="str">
            <v>Underbody Spoiler, HPD - Rear</v>
          </cell>
          <cell r="E125" t="str">
            <v>Underbody Spoiler, HPD - Rear</v>
          </cell>
          <cell r="F125" t="str">
            <v>Underbody Spoiler, HPD - Rear</v>
          </cell>
          <cell r="G125" t="str">
            <v>Underbody Spoiler, HPD - Rear</v>
          </cell>
          <cell r="H125">
            <v>1</v>
          </cell>
          <cell r="J125" t="e">
            <v>#REF!</v>
          </cell>
          <cell r="K125" t="e">
            <v>#REF!</v>
          </cell>
          <cell r="L125" t="e">
            <v>#REF!</v>
          </cell>
          <cell r="P125" t="str">
            <v>•</v>
          </cell>
          <cell r="Q125" t="str">
            <v>•</v>
          </cell>
          <cell r="S125" t="str">
            <v>•</v>
          </cell>
          <cell r="T125" t="str">
            <v>N/A</v>
          </cell>
          <cell r="U125" t="str">
            <v>HPD Logo.</v>
          </cell>
          <cell r="V125" t="str">
            <v>Logo HPD.</v>
          </cell>
          <cell r="W125" t="str">
            <v>Underbody Spoiler, HPD - Rear</v>
          </cell>
          <cell r="X125" t="str">
            <v>Underbody Spoiler, HPD - Rear</v>
          </cell>
          <cell r="Y125" t="str">
            <v>Underbody Spoiler, HPD - Rear</v>
          </cell>
          <cell r="Z125" t="str">
            <v>Underbody Spoiler, HPD - Rear</v>
          </cell>
          <cell r="AA125" t="str">
            <v>Underbody Spoiler, HPD - Rear</v>
          </cell>
          <cell r="AB125" t="str">
            <v>Underbody Spoiler, HPD - Rear</v>
          </cell>
          <cell r="AC125" t="str">
            <v>Underbody Spoiler, HPD - Rear</v>
          </cell>
          <cell r="AD125" t="str">
            <v>Underbody Spoiler, HPD - Rear</v>
          </cell>
          <cell r="AE125" t="str">
            <v>Underbody Spoiler, HPD - Rear</v>
          </cell>
          <cell r="AF125" t="str">
            <v>Underbody Spoiler, HPD - Rear</v>
          </cell>
          <cell r="AG125" t="str">
            <v>Underbody Spoiler, HPD - Rear</v>
          </cell>
          <cell r="AH125" t="str">
            <v>Underbody Spoiler, HPD - Rear</v>
          </cell>
          <cell r="AI125" t="str">
            <v>Underbody Spoiler, HPD - Rear</v>
          </cell>
          <cell r="AJ125" t="str">
            <v>Underbody Spoiler, HPD - Rear</v>
          </cell>
          <cell r="AK125" t="str">
            <v>Underbody Spoiler, HPD - Rear</v>
          </cell>
          <cell r="AL125" t="str">
            <v>Underbody Spoiler, HPD - Rear</v>
          </cell>
          <cell r="AM125" t="str">
            <v>Underbody Spoiler, HPD - Rear</v>
          </cell>
          <cell r="AN125" t="str">
            <v>Underbody Spoiler, HPD - Rear</v>
          </cell>
          <cell r="AO125" t="str">
            <v>Underbody Spoiler, HPD - Rear</v>
          </cell>
          <cell r="AP125" t="str">
            <v>Underbody Spoiler, HPD - Rear</v>
          </cell>
          <cell r="AQ125" t="str">
            <v>Underbody Spoiler, HPD - Rear</v>
          </cell>
          <cell r="AR125" t="str">
            <v>Underbody Spoiler, HPD - Rear</v>
          </cell>
          <cell r="AS125" t="str">
            <v>Underbody Spoiler, HPD - Rear</v>
          </cell>
        </row>
        <row r="126">
          <cell r="B126" t="str">
            <v>08F04-T20-100</v>
          </cell>
          <cell r="C126" t="str">
            <v>08F04-T20-100</v>
          </cell>
          <cell r="D126" t="str">
            <v>Underbody Spoiler, HPD - Side</v>
          </cell>
          <cell r="E126" t="str">
            <v>Underbody Spoiler, HPD - Side</v>
          </cell>
          <cell r="F126" t="str">
            <v>Underbody Spoiler, HPD - Side</v>
          </cell>
          <cell r="G126" t="str">
            <v>Underbody Spoiler, HPD - Side</v>
          </cell>
          <cell r="H126">
            <v>1</v>
          </cell>
          <cell r="J126" t="e">
            <v>#REF!</v>
          </cell>
          <cell r="K126" t="e">
            <v>#REF!</v>
          </cell>
          <cell r="L126" t="e">
            <v>#REF!</v>
          </cell>
          <cell r="P126" t="str">
            <v>•</v>
          </cell>
          <cell r="Q126" t="str">
            <v>•</v>
          </cell>
          <cell r="S126" t="str">
            <v>•</v>
          </cell>
          <cell r="T126" t="str">
            <v>N/A</v>
          </cell>
          <cell r="U126" t="str">
            <v>HPD Logo.</v>
          </cell>
          <cell r="V126" t="str">
            <v>Logo HPD.</v>
          </cell>
          <cell r="W126" t="str">
            <v>Underbody Spoiler, HPD - Side</v>
          </cell>
          <cell r="X126" t="str">
            <v>Underbody Spoiler, HPD - Side</v>
          </cell>
          <cell r="Y126" t="str">
            <v>Underbody Spoiler, HPD - Side</v>
          </cell>
          <cell r="Z126" t="str">
            <v>Underbody Spoiler, HPD - Side</v>
          </cell>
          <cell r="AA126" t="str">
            <v>Underbody Spoiler, HPD - Side</v>
          </cell>
          <cell r="AB126" t="str">
            <v>Underbody Spoiler, HPD - Side</v>
          </cell>
          <cell r="AC126" t="str">
            <v>Underbody Spoiler, HPD - Side</v>
          </cell>
          <cell r="AD126" t="str">
            <v>Underbody Spoiler, HPD - Side</v>
          </cell>
          <cell r="AE126" t="str">
            <v>Underbody Spoiler, HPD - Side</v>
          </cell>
          <cell r="AF126" t="str">
            <v>Underbody Spoiler, HPD - Side</v>
          </cell>
          <cell r="AG126" t="str">
            <v>Underbody Spoiler, HPD - Side</v>
          </cell>
          <cell r="AH126" t="str">
            <v>Underbody Spoiler, HPD - Side</v>
          </cell>
          <cell r="AI126" t="str">
            <v>Underbody Spoiler, HPD - Side</v>
          </cell>
          <cell r="AJ126" t="str">
            <v>Underbody Spoiler, HPD - Side</v>
          </cell>
          <cell r="AK126" t="str">
            <v>Underbody Spoiler, HPD - Side</v>
          </cell>
          <cell r="AL126" t="str">
            <v>Underbody Spoiler, HPD - Side</v>
          </cell>
          <cell r="AM126" t="str">
            <v>Underbody Spoiler, HPD - Side</v>
          </cell>
          <cell r="AN126" t="str">
            <v>Underbody Spoiler, HPD - Side</v>
          </cell>
          <cell r="AO126" t="str">
            <v>Underbody Spoiler, HPD - Side</v>
          </cell>
          <cell r="AP126" t="str">
            <v>Underbody Spoiler, HPD - Side</v>
          </cell>
          <cell r="AQ126" t="str">
            <v>Underbody Spoiler, HPD - Side</v>
          </cell>
          <cell r="AR126" t="str">
            <v>Underbody Spoiler, HPD - Side</v>
          </cell>
          <cell r="AS126" t="str">
            <v>Underbody Spoiler, HPD - Side</v>
          </cell>
        </row>
        <row r="127">
          <cell r="B127" t="str">
            <v>25CIV5-MBM-SPT</v>
          </cell>
          <cell r="C127" t="str">
            <v>25CIV5-MBM-SPT</v>
          </cell>
          <cell r="D127" t="str">
            <v>Black Emblem Set - SPORT</v>
          </cell>
          <cell r="E127" t="str">
            <v>Ensemble d’emblèmes noirs - SPORT</v>
          </cell>
          <cell r="F127" t="str">
            <v>Package includes: Gloss Black H-Mark, CIVIC, and SPORT emblems.</v>
          </cell>
          <cell r="G127" t="str">
            <v>L’ensemble inclut : Emblèmes noirs lustrés - Logo « H », CIVIC, et SPORT</v>
          </cell>
          <cell r="H127">
            <v>1.1000000000000001</v>
          </cell>
          <cell r="J127">
            <v>115.2</v>
          </cell>
          <cell r="K127">
            <v>175.5</v>
          </cell>
          <cell r="L127">
            <v>360.3</v>
          </cell>
          <cell r="P127" t="str">
            <v>•</v>
          </cell>
          <cell r="Q127" t="str">
            <v>N/A</v>
          </cell>
          <cell r="S127" t="str">
            <v>N/A</v>
          </cell>
          <cell r="T127" t="str">
            <v>N/A</v>
          </cell>
          <cell r="U127" t="str">
            <v>10% Discount Applied.</v>
          </cell>
          <cell r="V127" t="str">
            <v>Rabais de 10 % appliqué.</v>
          </cell>
          <cell r="AF127">
            <v>111</v>
          </cell>
          <cell r="AI127" t="str">
            <v>•</v>
          </cell>
          <cell r="AO127" t="str">
            <v>•</v>
          </cell>
          <cell r="AS127" t="str">
            <v>Emblem, Gloss Black - H-Mark &amp; Civic - 08F20-T20-100
Emblem, Gloss Black - Sport - 08F20-TVA-100CA</v>
          </cell>
        </row>
        <row r="128">
          <cell r="B128" t="str">
            <v>25CIV5-MBM-SPHY</v>
          </cell>
          <cell r="C128" t="str">
            <v>25CIV5-MBM-SPHY</v>
          </cell>
          <cell r="D128" t="str">
            <v>Black Emblem Set - Sport Hybrid</v>
          </cell>
          <cell r="E128" t="str">
            <v>Ensemble d’emblèmes noirs – Sport Hybrid</v>
          </cell>
          <cell r="F128" t="str">
            <v>Package includes: Gloss Black H-Mark, CIVIC, SPORT, and Hybrid emblems.</v>
          </cell>
          <cell r="G128" t="str">
            <v>L’ensemble comprend : Emblèmes « H », CIVIC, SPORT et Hybrid noir lustré.</v>
          </cell>
          <cell r="H128">
            <v>1.3</v>
          </cell>
          <cell r="J128">
            <v>154.80000000000001</v>
          </cell>
          <cell r="K128">
            <v>241.20000000000002</v>
          </cell>
          <cell r="L128">
            <v>459.6</v>
          </cell>
          <cell r="P128" t="str">
            <v>N/A</v>
          </cell>
          <cell r="Q128" t="str">
            <v>•</v>
          </cell>
          <cell r="S128" t="str">
            <v>•</v>
          </cell>
          <cell r="T128" t="str">
            <v>N/A</v>
          </cell>
          <cell r="U128" t="str">
            <v>10% Discount Applied.</v>
          </cell>
          <cell r="V128" t="str">
            <v>Rabais de 10 % appliqué.</v>
          </cell>
          <cell r="AF128">
            <v>112</v>
          </cell>
          <cell r="AI128" t="str">
            <v>•</v>
          </cell>
          <cell r="AO128" t="str">
            <v>•</v>
          </cell>
          <cell r="AS128" t="str">
            <v>Emblem, Gloss Black - H-Mark &amp; Civic - 08F20-T20-100
Emblem, Gloss Black - Sport - 08F20-TVA-100CA
Emblem, Hybrid - 08F20-T20-100B</v>
          </cell>
        </row>
        <row r="129">
          <cell r="B129" t="str">
            <v>08F20-T47-100A</v>
          </cell>
          <cell r="C129" t="str">
            <v>08F20-T47-100A</v>
          </cell>
          <cell r="D129" t="str">
            <v>Emblem, Gloss Black - H-Mark &amp; Civic</v>
          </cell>
          <cell r="E129" t="str">
            <v>Emblème, noirs lustrés - Logo « H » et CIVIC</v>
          </cell>
          <cell r="F129" t="str">
            <v>If attention to detail is important to you then you’re sure to love the look of the Gloss Black H-Mark and Civic Emblems. Includes Front and Rear H-Marks.</v>
          </cell>
          <cell r="G129" t="str">
            <v>Si l’attention aux détails est importante pour vous, vous aimerez certainement l’allure des emblèmes « H » et Civic noir lustré. Comprend l’emblème « H » à l’avant et à l’arrière.</v>
          </cell>
          <cell r="H129">
            <v>0.9</v>
          </cell>
          <cell r="J129">
            <v>86</v>
          </cell>
          <cell r="K129">
            <v>125</v>
          </cell>
          <cell r="L129">
            <v>276.20000000000005</v>
          </cell>
          <cell r="P129" t="str">
            <v>•</v>
          </cell>
          <cell r="Q129" t="str">
            <v>•</v>
          </cell>
          <cell r="S129" t="str">
            <v>•</v>
          </cell>
          <cell r="T129" t="str">
            <v>N/A</v>
          </cell>
          <cell r="U129" t="str">
            <v>Front and Rear H-Mark Logo.</v>
          </cell>
          <cell r="V129" t="str">
            <v>Logo H-Mark à l'avant et à l'arrière.</v>
          </cell>
          <cell r="AF129">
            <v>240</v>
          </cell>
          <cell r="AO129" t="str">
            <v>•</v>
          </cell>
          <cell r="AS129" t="str">
            <v>25CIV5-MBM-SPT	Black Emblem Set - SPORT
25CIV5-MBM-SPHY	Black Emblem Set - Sport Hybrid</v>
          </cell>
        </row>
        <row r="130">
          <cell r="B130" t="str">
            <v>08F20-TVA-100C</v>
          </cell>
          <cell r="C130" t="str">
            <v>08F20-TVA-100CA</v>
          </cell>
          <cell r="D130" t="str">
            <v>Emblem, Gloss Black - Sport</v>
          </cell>
          <cell r="E130" t="str">
            <v>Emblème, noirs lustrés - SPORT</v>
          </cell>
          <cell r="F130" t="str">
            <v xml:space="preserve">Add a unique and bold style with these gloss black emblems.  Pair up with with H-Mark &amp; Civic emblems to complete the look - sold separately. </v>
          </cell>
          <cell r="G130" t="str">
            <v xml:space="preserve">Donnez un style unique et audacieux avec ces emblèmes noir lustré. Jumelez-les aux emblèmes « H » et Civic pour compléter le style (vendus séparément). </v>
          </cell>
          <cell r="H130">
            <v>0.2</v>
          </cell>
          <cell r="J130">
            <v>42</v>
          </cell>
          <cell r="K130">
            <v>70</v>
          </cell>
          <cell r="L130">
            <v>103.6</v>
          </cell>
          <cell r="P130" t="str">
            <v>•</v>
          </cell>
          <cell r="Q130" t="str">
            <v>•</v>
          </cell>
          <cell r="S130" t="str">
            <v>•</v>
          </cell>
          <cell r="T130" t="str">
            <v>N/A</v>
          </cell>
          <cell r="AF130">
            <v>241</v>
          </cell>
          <cell r="AO130" t="str">
            <v>•</v>
          </cell>
          <cell r="AS130" t="str">
            <v>25CIV5-MBM-SPT	Black Emblem Set - SPORT
25CIV5-MBM-SPHY	Black Emblem Set - Sport Hybrid</v>
          </cell>
        </row>
        <row r="131">
          <cell r="B131" t="str">
            <v>08F20-T20-100B</v>
          </cell>
          <cell r="C131" t="str">
            <v>08F20-T20-100B</v>
          </cell>
          <cell r="D131" t="str">
            <v>Emblem, Hybrid</v>
          </cell>
          <cell r="E131" t="str">
            <v>Emblème, noirs lustrés - Hybrid</v>
          </cell>
          <cell r="F131" t="str">
            <v>Add a unique and bold style with these gloss black emblems.  Pair up with with H-Mark, Civic, and Sport emblems to complete the look - sold separately.</v>
          </cell>
          <cell r="G131" t="str">
            <v>Donnez un style unique et audacieux avec ces emblèmes noir lustré. Jumelez-les aux emblèmes « H », Civic et Sport pour compléter l’apparence (vendus séparément).</v>
          </cell>
          <cell r="H131">
            <v>0.2</v>
          </cell>
          <cell r="J131">
            <v>44</v>
          </cell>
          <cell r="K131">
            <v>73</v>
          </cell>
          <cell r="L131">
            <v>106.6</v>
          </cell>
          <cell r="P131" t="str">
            <v>N/A</v>
          </cell>
          <cell r="Q131" t="str">
            <v>•</v>
          </cell>
          <cell r="S131" t="str">
            <v>•</v>
          </cell>
          <cell r="T131" t="str">
            <v>N/A</v>
          </cell>
          <cell r="AF131">
            <v>242</v>
          </cell>
          <cell r="AM131" t="str">
            <v>•</v>
          </cell>
          <cell r="AS131" t="str">
            <v>25CIV5-MBM-SPT	Black Emblem Set - SPORT
25CIV5-MBM-SPHY	Black Emblem Set - Sport Hybrid</v>
          </cell>
        </row>
        <row r="132">
          <cell r="B132" t="str">
            <v>08P05-T20-1F0</v>
          </cell>
          <cell r="C132" t="str">
            <v>N/A</v>
          </cell>
          <cell r="D132" t="str">
            <v>Urban Grey Pearl (NH-912P)</v>
          </cell>
          <cell r="E132" t="str">
            <v>Gris urbain nacré  (NH-912P)</v>
          </cell>
          <cell r="H132">
            <v>0.4</v>
          </cell>
          <cell r="J132">
            <v>209</v>
          </cell>
          <cell r="K132">
            <v>348</v>
          </cell>
          <cell r="L132">
            <v>415.2</v>
          </cell>
          <cell r="P132" t="str">
            <v>N/A</v>
          </cell>
          <cell r="Q132" t="str">
            <v>N/A</v>
          </cell>
          <cell r="S132" t="str">
            <v>•</v>
          </cell>
          <cell r="T132" t="str">
            <v>N/A</v>
          </cell>
        </row>
        <row r="133">
          <cell r="C133" t="str">
            <v>N/A</v>
          </cell>
          <cell r="D133" t="str">
            <v>YR-662P - not offered for 25MY</v>
          </cell>
          <cell r="H133">
            <v>0.4</v>
          </cell>
          <cell r="J133" t="e">
            <v>#N/A</v>
          </cell>
          <cell r="K133" t="e">
            <v>#N/A</v>
          </cell>
          <cell r="L133" t="e">
            <v>#N/A</v>
          </cell>
          <cell r="T133" t="str">
            <v>N/A</v>
          </cell>
        </row>
        <row r="134">
          <cell r="B134" t="str">
            <v>08F01-T20-1J0A</v>
          </cell>
          <cell r="C134" t="str">
            <v>N/A</v>
          </cell>
          <cell r="D134" t="str">
            <v>Urban Grey Pearl (NH-912P)</v>
          </cell>
          <cell r="E134" t="str">
            <v>Gris urbain nacré  (NH-912P)</v>
          </cell>
          <cell r="H134">
            <v>1</v>
          </cell>
          <cell r="J134">
            <v>255</v>
          </cell>
          <cell r="K134">
            <v>425</v>
          </cell>
          <cell r="L134">
            <v>593</v>
          </cell>
          <cell r="P134" t="str">
            <v>N/A</v>
          </cell>
          <cell r="Q134" t="str">
            <v>N/A</v>
          </cell>
          <cell r="S134" t="str">
            <v>•</v>
          </cell>
          <cell r="T134" t="str">
            <v>N/A</v>
          </cell>
        </row>
        <row r="135">
          <cell r="B135" t="str">
            <v>08F01-T20-1K0A</v>
          </cell>
          <cell r="C135" t="str">
            <v>N/A</v>
          </cell>
          <cell r="D135" t="str">
            <v>YR-662P - not offered for 25MY</v>
          </cell>
          <cell r="H135">
            <v>1</v>
          </cell>
          <cell r="J135">
            <v>255</v>
          </cell>
          <cell r="K135">
            <v>425</v>
          </cell>
          <cell r="L135">
            <v>593</v>
          </cell>
          <cell r="T135" t="str">
            <v>N/A</v>
          </cell>
        </row>
        <row r="136">
          <cell r="B136" t="str">
            <v>08F02-T47-1J0</v>
          </cell>
          <cell r="C136" t="str">
            <v>N/A</v>
          </cell>
          <cell r="D136" t="str">
            <v>Urban Grey Pearl (NH-912P)</v>
          </cell>
          <cell r="E136" t="str">
            <v>Gris urbain nacré  (NH-912P)</v>
          </cell>
          <cell r="H136">
            <v>1.2</v>
          </cell>
          <cell r="J136">
            <v>460</v>
          </cell>
          <cell r="K136">
            <v>767</v>
          </cell>
          <cell r="L136">
            <v>968.6</v>
          </cell>
          <cell r="P136" t="str">
            <v>N/A</v>
          </cell>
          <cell r="Q136" t="str">
            <v>N/A</v>
          </cell>
          <cell r="S136" t="str">
            <v>•</v>
          </cell>
          <cell r="T136" t="str">
            <v>N/A</v>
          </cell>
        </row>
        <row r="137">
          <cell r="B137" t="str">
            <v>08P20-T20-1J0</v>
          </cell>
          <cell r="C137" t="str">
            <v>N/A</v>
          </cell>
          <cell r="D137" t="str">
            <v>Urban Grey Pearl (NH-912P)</v>
          </cell>
          <cell r="E137" t="str">
            <v>Gris urbain nacré  (NH-912P)</v>
          </cell>
          <cell r="H137">
            <v>0.4</v>
          </cell>
          <cell r="J137">
            <v>136</v>
          </cell>
          <cell r="K137">
            <v>194</v>
          </cell>
          <cell r="L137">
            <v>261.2</v>
          </cell>
          <cell r="P137" t="str">
            <v>N/A</v>
          </cell>
          <cell r="Q137" t="str">
            <v>N/A</v>
          </cell>
          <cell r="S137" t="str">
            <v>•</v>
          </cell>
          <cell r="T137" t="str">
            <v>N/A</v>
          </cell>
        </row>
      </sheetData>
      <sheetData sheetId="3"/>
      <sheetData sheetId="4"/>
      <sheetData sheetId="5"/>
      <sheetData sheetId="6"/>
      <sheetData sheetId="7"/>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34075-F5F7-4EFD-A123-420F4FED85CC}">
  <sheetPr codeName="Sheet1">
    <tabColor theme="1"/>
  </sheetPr>
  <dimension ref="A1:L45"/>
  <sheetViews>
    <sheetView showGridLines="0" tabSelected="1" zoomScaleNormal="100" workbookViewId="0">
      <selection activeCell="B1" sqref="B1"/>
    </sheetView>
  </sheetViews>
  <sheetFormatPr defaultColWidth="9.140625" defaultRowHeight="12.75" x14ac:dyDescent="0.25"/>
  <cols>
    <col min="1" max="1" width="49.42578125" style="4" customWidth="1"/>
    <col min="2" max="3" width="14.140625" style="4" customWidth="1"/>
    <col min="4" max="16384" width="9.140625" style="4"/>
  </cols>
  <sheetData>
    <row r="1" spans="1:12" ht="48.75" thickBot="1" x14ac:dyDescent="0.45">
      <c r="A1" s="1" t="s">
        <v>0</v>
      </c>
      <c r="B1" s="2" t="s">
        <v>1</v>
      </c>
      <c r="C1" s="3"/>
      <c r="G1" s="5"/>
      <c r="H1" s="5"/>
      <c r="I1" s="5"/>
      <c r="J1" s="5"/>
      <c r="K1" s="5"/>
    </row>
    <row r="2" spans="1:12" x14ac:dyDescent="0.25">
      <c r="A2" s="6"/>
      <c r="C2" s="3"/>
      <c r="F2" s="7"/>
      <c r="G2" s="8"/>
      <c r="H2" s="8"/>
      <c r="I2" s="8"/>
      <c r="J2" s="8"/>
      <c r="K2" s="8"/>
      <c r="L2" s="3"/>
    </row>
    <row r="3" spans="1:12" ht="13.5" thickBot="1" x14ac:dyDescent="0.3">
      <c r="A3" s="6"/>
      <c r="B3" s="8"/>
      <c r="C3" s="9"/>
      <c r="E3" s="10"/>
      <c r="F3" s="7"/>
      <c r="G3" s="8"/>
      <c r="H3" s="8"/>
      <c r="I3" s="8"/>
      <c r="J3" s="8"/>
      <c r="K3" s="8"/>
      <c r="L3" s="3"/>
    </row>
    <row r="4" spans="1:12" ht="15.75" thickBot="1" x14ac:dyDescent="0.3">
      <c r="A4" s="6"/>
      <c r="B4" s="11" t="s">
        <v>2</v>
      </c>
      <c r="C4" s="12"/>
      <c r="F4" s="7"/>
      <c r="G4" s="8"/>
      <c r="H4" s="8"/>
      <c r="I4" s="8"/>
      <c r="J4" s="8"/>
      <c r="K4" s="8"/>
      <c r="L4" s="3"/>
    </row>
    <row r="5" spans="1:12" ht="15" x14ac:dyDescent="0.25">
      <c r="B5" s="11" t="s">
        <v>3</v>
      </c>
      <c r="C5" s="12"/>
      <c r="F5" s="7"/>
      <c r="G5" s="8"/>
      <c r="H5" s="8"/>
      <c r="I5" s="8"/>
      <c r="J5" s="8"/>
      <c r="K5" s="8"/>
      <c r="L5" s="3"/>
    </row>
    <row r="6" spans="1:12" ht="13.5" x14ac:dyDescent="0.25">
      <c r="A6" s="7"/>
      <c r="B6" s="13" t="s">
        <v>4</v>
      </c>
      <c r="C6" s="14">
        <v>162</v>
      </c>
      <c r="D6" s="3"/>
      <c r="F6" s="7"/>
      <c r="G6" s="8"/>
      <c r="H6" s="8"/>
      <c r="I6" s="8"/>
      <c r="J6" s="8"/>
      <c r="K6" s="8"/>
      <c r="L6" s="3"/>
    </row>
    <row r="7" spans="1:12" ht="13.5" x14ac:dyDescent="0.25">
      <c r="A7" s="7"/>
      <c r="B7" s="13" t="s">
        <v>5</v>
      </c>
      <c r="C7" s="14">
        <v>168</v>
      </c>
      <c r="D7" s="3"/>
      <c r="F7" s="7"/>
      <c r="G7" s="8"/>
      <c r="H7" s="8"/>
      <c r="I7" s="8"/>
      <c r="J7" s="8"/>
      <c r="K7" s="8"/>
      <c r="L7" s="3"/>
    </row>
    <row r="8" spans="1:12" ht="13.5" x14ac:dyDescent="0.25">
      <c r="A8" s="7"/>
      <c r="B8" s="13" t="s">
        <v>6</v>
      </c>
      <c r="C8" s="14">
        <v>155</v>
      </c>
      <c r="D8" s="3"/>
      <c r="F8" s="7"/>
      <c r="G8" s="8"/>
      <c r="H8" s="8"/>
      <c r="I8" s="8"/>
      <c r="J8" s="8"/>
      <c r="K8" s="8"/>
      <c r="L8" s="3"/>
    </row>
    <row r="9" spans="1:12" ht="13.5" x14ac:dyDescent="0.25">
      <c r="A9" s="7"/>
      <c r="B9" s="13" t="s">
        <v>7</v>
      </c>
      <c r="C9" s="14">
        <v>130</v>
      </c>
      <c r="D9" s="3"/>
      <c r="F9" s="7"/>
      <c r="G9" s="8"/>
      <c r="H9" s="8"/>
      <c r="I9" s="8"/>
      <c r="J9" s="8"/>
      <c r="K9" s="8"/>
      <c r="L9" s="3"/>
    </row>
    <row r="10" spans="1:12" ht="13.5" x14ac:dyDescent="0.25">
      <c r="A10" s="7"/>
      <c r="B10" s="13" t="s">
        <v>8</v>
      </c>
      <c r="C10" s="14">
        <v>130</v>
      </c>
      <c r="D10" s="3"/>
      <c r="F10" s="7"/>
      <c r="G10" s="8"/>
      <c r="H10" s="8"/>
      <c r="I10" s="8"/>
      <c r="J10" s="8"/>
      <c r="K10" s="8"/>
      <c r="L10" s="3"/>
    </row>
    <row r="11" spans="1:12" ht="14.25" thickBot="1" x14ac:dyDescent="0.3">
      <c r="A11" s="7"/>
      <c r="B11" s="13" t="s">
        <v>9</v>
      </c>
      <c r="C11" s="14">
        <v>130</v>
      </c>
      <c r="D11" s="3"/>
      <c r="F11" s="7"/>
      <c r="G11" s="8"/>
      <c r="H11" s="8"/>
      <c r="I11" s="8"/>
      <c r="J11" s="8"/>
      <c r="K11" s="8"/>
      <c r="L11" s="3"/>
    </row>
    <row r="12" spans="1:12" ht="14.25" thickBot="1" x14ac:dyDescent="0.3">
      <c r="A12" s="7"/>
      <c r="B12" s="13" t="s">
        <v>10</v>
      </c>
      <c r="C12" s="14">
        <v>150</v>
      </c>
      <c r="D12" s="3"/>
      <c r="F12" s="15" t="str">
        <f>prov_cd</f>
        <v>YT</v>
      </c>
      <c r="G12" s="8"/>
      <c r="H12" s="8"/>
      <c r="I12" s="8"/>
      <c r="J12" s="8"/>
      <c r="K12" s="8"/>
      <c r="L12" s="3"/>
    </row>
    <row r="13" spans="1:12" ht="13.5" x14ac:dyDescent="0.25">
      <c r="A13" s="7"/>
      <c r="B13" s="13" t="s">
        <v>11</v>
      </c>
      <c r="C13" s="14">
        <v>125</v>
      </c>
      <c r="D13" s="3"/>
      <c r="F13" s="7"/>
      <c r="G13" s="8"/>
      <c r="H13" s="8"/>
      <c r="I13" s="8"/>
      <c r="J13" s="8"/>
      <c r="K13" s="8"/>
      <c r="L13" s="3"/>
    </row>
    <row r="14" spans="1:12" ht="13.5" x14ac:dyDescent="0.25">
      <c r="A14" s="7"/>
      <c r="B14" s="13" t="s">
        <v>12</v>
      </c>
      <c r="C14" s="14">
        <v>140</v>
      </c>
      <c r="D14" s="3"/>
      <c r="F14" s="7"/>
      <c r="G14" s="8"/>
      <c r="H14" s="8"/>
      <c r="I14" s="8"/>
      <c r="J14" s="8"/>
      <c r="K14" s="8"/>
      <c r="L14" s="3"/>
    </row>
    <row r="15" spans="1:12" ht="13.5" x14ac:dyDescent="0.25">
      <c r="A15" s="7"/>
      <c r="B15" s="13" t="s">
        <v>13</v>
      </c>
      <c r="C15" s="14">
        <v>155</v>
      </c>
      <c r="D15" s="3"/>
      <c r="F15" s="7"/>
      <c r="G15" s="8"/>
      <c r="H15" s="8"/>
      <c r="I15" s="8"/>
      <c r="J15" s="8"/>
      <c r="K15" s="8"/>
      <c r="L15" s="3"/>
    </row>
    <row r="16" spans="1:12" ht="14.25" thickBot="1" x14ac:dyDescent="0.3">
      <c r="A16" s="7"/>
      <c r="B16" s="16" t="s">
        <v>1</v>
      </c>
      <c r="C16" s="17">
        <v>168</v>
      </c>
      <c r="D16" s="3"/>
      <c r="F16" s="7"/>
      <c r="G16" s="8"/>
      <c r="H16" s="8"/>
      <c r="I16" s="8"/>
      <c r="J16" s="8"/>
      <c r="K16" s="8"/>
      <c r="L16" s="3"/>
    </row>
    <row r="17" spans="1:12" x14ac:dyDescent="0.25">
      <c r="A17" s="7"/>
      <c r="D17" s="3"/>
      <c r="F17" s="7"/>
      <c r="G17" s="8"/>
      <c r="H17" s="8"/>
      <c r="I17" s="8"/>
      <c r="J17" s="8"/>
      <c r="K17" s="8"/>
      <c r="L17" s="3"/>
    </row>
    <row r="18" spans="1:12" x14ac:dyDescent="0.25">
      <c r="B18" s="18"/>
      <c r="C18" s="18"/>
      <c r="F18" s="7"/>
      <c r="G18" s="8"/>
      <c r="H18" s="8"/>
      <c r="I18" s="8"/>
      <c r="J18" s="8"/>
      <c r="K18" s="8"/>
      <c r="L18" s="3"/>
    </row>
    <row r="19" spans="1:12" x14ac:dyDescent="0.25">
      <c r="F19" s="7"/>
      <c r="G19" s="8"/>
      <c r="H19" s="8"/>
      <c r="I19" s="8"/>
      <c r="J19" s="8"/>
      <c r="K19" s="8"/>
      <c r="L19" s="3"/>
    </row>
    <row r="20" spans="1:12" x14ac:dyDescent="0.25">
      <c r="F20" s="7"/>
      <c r="G20" s="8"/>
      <c r="H20" s="8"/>
      <c r="I20" s="8"/>
      <c r="J20" s="8"/>
      <c r="K20" s="8"/>
      <c r="L20" s="3"/>
    </row>
    <row r="21" spans="1:12" x14ac:dyDescent="0.25">
      <c r="F21" s="7"/>
      <c r="G21" s="8"/>
      <c r="H21" s="8"/>
      <c r="I21" s="8"/>
      <c r="J21" s="8"/>
      <c r="K21" s="8"/>
      <c r="L21" s="3"/>
    </row>
    <row r="22" spans="1:12" x14ac:dyDescent="0.25">
      <c r="F22" s="7"/>
      <c r="G22" s="8"/>
      <c r="H22" s="8"/>
      <c r="I22" s="8"/>
      <c r="J22" s="8"/>
      <c r="K22" s="8"/>
      <c r="L22" s="3"/>
    </row>
    <row r="23" spans="1:12" x14ac:dyDescent="0.25">
      <c r="A23" s="10" t="s">
        <v>14</v>
      </c>
      <c r="F23" s="7"/>
      <c r="G23" s="8"/>
      <c r="H23" s="8"/>
      <c r="I23" s="8"/>
      <c r="J23" s="8"/>
      <c r="K23" s="8"/>
      <c r="L23" s="3"/>
    </row>
    <row r="24" spans="1:12" x14ac:dyDescent="0.25">
      <c r="A24" s="10" t="s">
        <v>15</v>
      </c>
      <c r="F24" s="7"/>
      <c r="G24" s="8"/>
      <c r="H24" s="8"/>
      <c r="I24" s="8"/>
      <c r="J24" s="8"/>
      <c r="K24" s="8"/>
      <c r="L24" s="3"/>
    </row>
    <row r="25" spans="1:12" x14ac:dyDescent="0.25">
      <c r="F25" s="7"/>
      <c r="G25" s="8"/>
      <c r="H25" s="8"/>
      <c r="I25" s="8"/>
      <c r="J25" s="8"/>
      <c r="K25" s="8"/>
      <c r="L25" s="3"/>
    </row>
    <row r="26" spans="1:12" x14ac:dyDescent="0.25">
      <c r="A26" s="19"/>
      <c r="F26" s="7"/>
      <c r="G26" s="8"/>
      <c r="H26" s="8"/>
      <c r="I26" s="8"/>
      <c r="J26" s="8"/>
      <c r="K26" s="8"/>
      <c r="L26" s="3"/>
    </row>
    <row r="27" spans="1:12" x14ac:dyDescent="0.25">
      <c r="A27" s="19"/>
      <c r="F27" s="7"/>
      <c r="G27" s="8"/>
      <c r="H27" s="8"/>
      <c r="I27" s="8"/>
      <c r="J27" s="8"/>
      <c r="K27" s="8"/>
      <c r="L27" s="3"/>
    </row>
    <row r="28" spans="1:12" x14ac:dyDescent="0.25">
      <c r="F28" s="7"/>
      <c r="G28" s="8"/>
      <c r="H28" s="8"/>
      <c r="I28" s="8"/>
      <c r="J28" s="8"/>
      <c r="K28" s="8"/>
      <c r="L28" s="3"/>
    </row>
    <row r="29" spans="1:12" x14ac:dyDescent="0.25">
      <c r="F29" s="7"/>
      <c r="G29" s="8"/>
      <c r="H29" s="8"/>
      <c r="I29" s="8"/>
      <c r="J29" s="8"/>
      <c r="K29" s="8"/>
      <c r="L29" s="3"/>
    </row>
    <row r="30" spans="1:12" x14ac:dyDescent="0.25">
      <c r="F30" s="7"/>
      <c r="G30" s="8"/>
      <c r="H30" s="8"/>
      <c r="I30" s="8"/>
      <c r="J30" s="8"/>
      <c r="K30" s="8"/>
      <c r="L30" s="3"/>
    </row>
    <row r="31" spans="1:12" x14ac:dyDescent="0.25">
      <c r="F31" s="7"/>
      <c r="G31" s="8"/>
      <c r="H31" s="8"/>
      <c r="I31" s="8"/>
      <c r="J31" s="8"/>
      <c r="K31" s="8"/>
      <c r="L31" s="3"/>
    </row>
    <row r="32" spans="1:12" x14ac:dyDescent="0.25">
      <c r="F32" s="7"/>
      <c r="G32" s="8"/>
      <c r="H32" s="8"/>
      <c r="I32" s="8"/>
      <c r="J32" s="8"/>
      <c r="K32" s="8"/>
      <c r="L32" s="3"/>
    </row>
    <row r="33" spans="6:12" x14ac:dyDescent="0.25">
      <c r="F33" s="7"/>
      <c r="G33" s="8"/>
      <c r="H33" s="8"/>
      <c r="I33" s="8"/>
      <c r="J33" s="8"/>
      <c r="K33" s="8"/>
      <c r="L33" s="3"/>
    </row>
    <row r="34" spans="6:12" x14ac:dyDescent="0.25">
      <c r="F34" s="7"/>
      <c r="G34" s="8"/>
      <c r="H34" s="8"/>
      <c r="I34" s="8"/>
      <c r="J34" s="8"/>
      <c r="K34" s="8"/>
      <c r="L34" s="3"/>
    </row>
    <row r="35" spans="6:12" x14ac:dyDescent="0.25">
      <c r="F35" s="7"/>
      <c r="G35" s="8"/>
      <c r="H35" s="8"/>
      <c r="I35" s="8"/>
      <c r="J35" s="8"/>
      <c r="K35" s="8"/>
      <c r="L35" s="3"/>
    </row>
    <row r="36" spans="6:12" x14ac:dyDescent="0.25">
      <c r="F36" s="7"/>
      <c r="G36" s="8"/>
      <c r="H36" s="8"/>
      <c r="I36" s="8"/>
      <c r="J36" s="8"/>
      <c r="K36" s="8"/>
      <c r="L36" s="3"/>
    </row>
    <row r="37" spans="6:12" x14ac:dyDescent="0.25">
      <c r="F37" s="7"/>
      <c r="G37" s="8"/>
      <c r="H37" s="8"/>
      <c r="I37" s="8"/>
      <c r="J37" s="8"/>
      <c r="K37" s="8"/>
      <c r="L37" s="3"/>
    </row>
    <row r="38" spans="6:12" x14ac:dyDescent="0.25">
      <c r="F38" s="7"/>
      <c r="G38" s="8"/>
      <c r="H38" s="8"/>
      <c r="I38" s="8"/>
      <c r="J38" s="8"/>
      <c r="K38" s="8"/>
      <c r="L38" s="3"/>
    </row>
    <row r="39" spans="6:12" x14ac:dyDescent="0.25">
      <c r="G39" s="18"/>
      <c r="H39" s="18"/>
      <c r="I39" s="18"/>
      <c r="J39" s="6"/>
      <c r="K39" s="8"/>
      <c r="L39" s="3"/>
    </row>
    <row r="40" spans="6:12" x14ac:dyDescent="0.25">
      <c r="J40" s="7"/>
      <c r="K40" s="8"/>
      <c r="L40" s="3"/>
    </row>
    <row r="41" spans="6:12" x14ac:dyDescent="0.25">
      <c r="J41" s="7"/>
      <c r="K41" s="8"/>
      <c r="L41" s="3"/>
    </row>
    <row r="42" spans="6:12" x14ac:dyDescent="0.25">
      <c r="J42" s="7"/>
      <c r="K42" s="8"/>
      <c r="L42" s="3"/>
    </row>
    <row r="43" spans="6:12" x14ac:dyDescent="0.25">
      <c r="J43" s="7"/>
      <c r="K43" s="8"/>
      <c r="L43" s="3"/>
    </row>
    <row r="44" spans="6:12" x14ac:dyDescent="0.25">
      <c r="J44" s="7"/>
      <c r="K44" s="8"/>
      <c r="L44" s="3"/>
    </row>
    <row r="45" spans="6:12" x14ac:dyDescent="0.25">
      <c r="J45" s="7"/>
      <c r="K45" s="8"/>
      <c r="L45" s="3"/>
    </row>
  </sheetData>
  <dataValidations count="1">
    <dataValidation type="list" allowBlank="1" showInputMessage="1" showErrorMessage="1" sqref="B1" xr:uid="{A38E3B3E-32B9-460F-A5F4-53D320619926}">
      <formula1>province_codes</formula1>
    </dataValidation>
  </dataValidations>
  <pageMargins left="0.7" right="0.7" top="0.75" bottom="0.75" header="0.3" footer="0.3"/>
  <pageSetup scale="6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EDF3C-C7E3-4F91-B387-E4E7B51D07EF}">
  <sheetPr codeName="Sheet4">
    <tabColor rgb="FFC8102E"/>
    <pageSetUpPr fitToPage="1"/>
  </sheetPr>
  <dimension ref="A2:U168"/>
  <sheetViews>
    <sheetView view="pageBreakPreview" zoomScale="80" zoomScaleNormal="60" zoomScaleSheetLayoutView="80" workbookViewId="0">
      <selection activeCell="F12" sqref="F12:F13"/>
    </sheetView>
  </sheetViews>
  <sheetFormatPr defaultColWidth="9.140625" defaultRowHeight="13.5" outlineLevelCol="1" x14ac:dyDescent="0.25"/>
  <cols>
    <col min="1" max="1" width="9.140625" style="28"/>
    <col min="2" max="2" width="15.5703125" style="141" customWidth="1"/>
    <col min="3" max="3" width="44.28515625" style="28" customWidth="1"/>
    <col min="4" max="4" width="19.85546875" style="28" customWidth="1"/>
    <col min="5" max="5" width="10.85546875" style="28" customWidth="1" outlineLevel="1"/>
    <col min="6" max="6" width="12.5703125" style="28" customWidth="1"/>
    <col min="7" max="7" width="9.5703125" style="28" customWidth="1"/>
    <col min="8" max="8" width="13.5703125" style="28" customWidth="1"/>
    <col min="9" max="11" width="10.5703125" style="28" hidden="1" customWidth="1"/>
    <col min="12" max="13" width="10.5703125" style="28" customWidth="1"/>
    <col min="14" max="14" width="10.5703125" style="28" hidden="1" customWidth="1"/>
    <col min="15" max="15" width="10.5703125" style="28" customWidth="1"/>
    <col min="16" max="16" width="10.5703125" style="28" hidden="1" customWidth="1"/>
    <col min="17" max="17" width="59" style="28" customWidth="1"/>
    <col min="18" max="18" width="9.140625" style="28" customWidth="1"/>
    <col min="19" max="16384" width="9.140625" style="28"/>
  </cols>
  <sheetData>
    <row r="2" spans="2:20" ht="35.25" customHeight="1" x14ac:dyDescent="0.25">
      <c r="B2" s="20" t="s">
        <v>16</v>
      </c>
      <c r="C2" s="21" t="s">
        <v>17</v>
      </c>
      <c r="D2" s="21"/>
      <c r="E2" s="22"/>
      <c r="F2" s="23"/>
      <c r="G2" s="24"/>
      <c r="H2" s="25"/>
      <c r="I2" s="25"/>
      <c r="J2" s="25"/>
      <c r="K2" s="25"/>
      <c r="L2" s="26"/>
      <c r="M2" s="27"/>
      <c r="N2" s="27"/>
      <c r="O2" s="26"/>
      <c r="P2" s="26"/>
      <c r="Q2" s="26"/>
    </row>
    <row r="3" spans="2:20" ht="52.5" x14ac:dyDescent="0.25">
      <c r="B3" s="20"/>
      <c r="C3" s="29" t="s">
        <v>18</v>
      </c>
      <c r="D3" s="30" t="str">
        <f>'[1]26MY_CIV5D_DATA'!C2</f>
        <v>Civic Hatch</v>
      </c>
      <c r="E3" s="31"/>
      <c r="F3" s="32"/>
      <c r="G3" s="24"/>
      <c r="H3" s="25"/>
      <c r="I3" s="25"/>
      <c r="J3" s="25"/>
      <c r="K3" s="33"/>
      <c r="L3" s="34"/>
      <c r="O3" s="35"/>
      <c r="P3" s="26"/>
      <c r="Q3" s="26"/>
    </row>
    <row r="4" spans="2:20" ht="26.25" x14ac:dyDescent="0.25">
      <c r="B4" s="20"/>
      <c r="C4" s="29" t="s">
        <v>19</v>
      </c>
      <c r="D4" s="36">
        <f>'[1]26MY_CIV5D_DATA'!$C$3</f>
        <v>2026</v>
      </c>
      <c r="E4" s="31"/>
      <c r="F4" s="32"/>
      <c r="G4" s="24"/>
      <c r="H4" s="25"/>
      <c r="I4" s="25"/>
      <c r="J4" s="25"/>
      <c r="K4" s="25"/>
      <c r="L4" s="26"/>
      <c r="M4" s="37"/>
      <c r="N4" s="37"/>
      <c r="O4" s="26"/>
      <c r="P4" s="26"/>
      <c r="Q4" s="26"/>
    </row>
    <row r="5" spans="2:20" x14ac:dyDescent="0.25">
      <c r="B5" s="20"/>
      <c r="C5" s="38" t="s">
        <v>20</v>
      </c>
      <c r="D5" s="38"/>
      <c r="E5" s="39"/>
      <c r="F5" s="39"/>
      <c r="G5" s="39"/>
      <c r="H5" s="39"/>
      <c r="I5" s="39"/>
      <c r="J5" s="39"/>
      <c r="K5" s="39"/>
      <c r="L5" s="39"/>
      <c r="M5" s="39"/>
      <c r="N5" s="39"/>
      <c r="O5" s="39"/>
      <c r="P5" s="39"/>
      <c r="Q5" s="40"/>
    </row>
    <row r="6" spans="2:20" x14ac:dyDescent="0.25">
      <c r="B6" s="20"/>
      <c r="C6" s="41" t="s">
        <v>21</v>
      </c>
      <c r="D6" s="41"/>
      <c r="E6" s="41"/>
      <c r="F6" s="41"/>
      <c r="G6" s="41"/>
      <c r="H6" s="41"/>
      <c r="I6" s="41"/>
      <c r="J6" s="41"/>
      <c r="K6" s="41"/>
      <c r="L6" s="41"/>
      <c r="M6" s="41"/>
      <c r="N6" s="41"/>
      <c r="O6" s="41"/>
      <c r="P6" s="39"/>
      <c r="Q6" s="40"/>
    </row>
    <row r="7" spans="2:20" x14ac:dyDescent="0.25">
      <c r="B7" s="20"/>
      <c r="C7" s="41" t="s">
        <v>22</v>
      </c>
      <c r="D7" s="41"/>
      <c r="E7" s="41"/>
      <c r="F7" s="41"/>
      <c r="G7" s="41"/>
      <c r="H7" s="41"/>
      <c r="I7" s="41"/>
      <c r="J7" s="41"/>
      <c r="K7" s="41"/>
      <c r="L7" s="41"/>
      <c r="M7" s="41"/>
      <c r="N7" s="41"/>
      <c r="O7" s="41"/>
      <c r="P7" s="39"/>
      <c r="Q7" s="40"/>
    </row>
    <row r="8" spans="2:20" x14ac:dyDescent="0.25">
      <c r="B8" s="20"/>
      <c r="C8" s="41" t="s">
        <v>23</v>
      </c>
      <c r="D8" s="41"/>
      <c r="E8" s="41"/>
      <c r="F8" s="41"/>
      <c r="G8" s="41"/>
      <c r="H8" s="42"/>
      <c r="I8" s="41"/>
      <c r="J8" s="41"/>
      <c r="K8" s="41"/>
      <c r="L8" s="41"/>
      <c r="M8" s="41"/>
      <c r="N8" s="41"/>
      <c r="O8" s="41"/>
      <c r="P8" s="39"/>
      <c r="Q8" s="40"/>
    </row>
    <row r="9" spans="2:20" x14ac:dyDescent="0.25">
      <c r="B9" s="20"/>
      <c r="C9" s="43"/>
      <c r="D9" s="43"/>
      <c r="E9" s="43"/>
      <c r="F9" s="43"/>
      <c r="G9" s="43"/>
      <c r="H9" s="43"/>
      <c r="I9" s="43"/>
      <c r="J9" s="43"/>
      <c r="K9" s="43"/>
      <c r="L9" s="43"/>
      <c r="M9" s="43"/>
      <c r="N9" s="43"/>
      <c r="O9" s="43"/>
      <c r="P9" s="44"/>
      <c r="Q9" s="45"/>
    </row>
    <row r="10" spans="2:20" ht="15" x14ac:dyDescent="0.25">
      <c r="B10" s="20"/>
      <c r="C10" s="46"/>
      <c r="D10" s="46"/>
      <c r="E10" s="46"/>
      <c r="F10" s="46"/>
      <c r="G10" s="46"/>
      <c r="H10" s="47" t="s">
        <v>24</v>
      </c>
      <c r="I10" s="46"/>
      <c r="J10" s="46"/>
      <c r="K10" s="46"/>
      <c r="L10" s="46"/>
      <c r="M10" s="46"/>
      <c r="N10" s="46"/>
      <c r="O10" s="46"/>
      <c r="P10" s="46"/>
      <c r="Q10" s="48"/>
    </row>
    <row r="11" spans="2:20" ht="18.75" x14ac:dyDescent="0.3">
      <c r="B11" s="20"/>
      <c r="C11" s="49" t="s">
        <v>25</v>
      </c>
      <c r="D11" s="50"/>
      <c r="E11" s="51"/>
      <c r="F11" s="51"/>
      <c r="G11" s="52"/>
      <c r="H11" s="53" t="str">
        <f>prov_cd</f>
        <v>YT</v>
      </c>
      <c r="I11" s="54"/>
      <c r="J11" s="46"/>
      <c r="K11" s="46"/>
      <c r="L11" s="46"/>
      <c r="M11" s="46"/>
      <c r="N11" s="46"/>
      <c r="O11" s="46"/>
      <c r="P11" s="46"/>
      <c r="Q11" s="46"/>
    </row>
    <row r="12" spans="2:20" ht="15" x14ac:dyDescent="0.25">
      <c r="B12" s="20"/>
      <c r="C12" s="55" t="s">
        <v>26</v>
      </c>
      <c r="D12" s="55" t="s">
        <v>27</v>
      </c>
      <c r="E12" s="55" t="s">
        <v>28</v>
      </c>
      <c r="F12" s="55" t="s">
        <v>29</v>
      </c>
      <c r="G12" s="55" t="s">
        <v>30</v>
      </c>
      <c r="H12" s="56" t="s">
        <v>31</v>
      </c>
      <c r="I12" s="55" t="s">
        <v>32</v>
      </c>
      <c r="J12" s="55"/>
      <c r="K12" s="55"/>
      <c r="L12" s="55"/>
      <c r="M12" s="55"/>
      <c r="N12" s="55"/>
      <c r="O12" s="55"/>
      <c r="P12" s="55"/>
      <c r="Q12" s="55" t="s">
        <v>33</v>
      </c>
    </row>
    <row r="13" spans="2:20" ht="29.1" customHeight="1" x14ac:dyDescent="0.25">
      <c r="B13" s="20"/>
      <c r="C13" s="55"/>
      <c r="D13" s="55"/>
      <c r="E13" s="55"/>
      <c r="F13" s="55"/>
      <c r="G13" s="55"/>
      <c r="H13" s="56"/>
      <c r="I13" s="57">
        <f>'[1]26MY_CIV5D_DATA'!M$7</f>
        <v>0</v>
      </c>
      <c r="J13" s="57">
        <f>'[1]26MY_CIV5D_DATA'!N$7</f>
        <v>0</v>
      </c>
      <c r="K13" s="57">
        <f>'[1]26MY_CIV5D_DATA'!O$7</f>
        <v>0</v>
      </c>
      <c r="L13" s="57" t="str">
        <f>'[1]26MY_CIV5D_DATA'!P$7</f>
        <v>SPORT</v>
      </c>
      <c r="M13" s="57" t="str">
        <f>'[1]26MY_CIV5D_DATA'!Q$7</f>
        <v>SPORT 
Hybrid</v>
      </c>
      <c r="N13" s="57">
        <f>'[1]26MY_CIV5D_DATA'!R$7</f>
        <v>0</v>
      </c>
      <c r="O13" s="57" t="str">
        <f>'[1]26MY_CIV5D_DATA'!S$7</f>
        <v>Sport Touring Hybrid</v>
      </c>
      <c r="P13" s="57" t="str">
        <f>'[1]26MY_CIV5D_DATA'!T$7</f>
        <v>Type R</v>
      </c>
      <c r="Q13" s="55"/>
    </row>
    <row r="14" spans="2:20" s="67" customFormat="1" ht="18.75" x14ac:dyDescent="0.25">
      <c r="B14" s="58" t="s">
        <v>34</v>
      </c>
      <c r="C14" s="59" t="str">
        <f>VLOOKUP(B14,'[1]26MY_CIV5D_DATA'!B:AS,3,FALSE)</f>
        <v>16” Enkei M52 Wheels &amp; Michelin X-ICE Snow Tire Package</v>
      </c>
      <c r="D14" s="60"/>
      <c r="E14" s="61">
        <f>VLOOKUP(B14,'[1]26MY_CIV5D_DATA'!B:AS,9,FALSE)</f>
        <v>1556.88</v>
      </c>
      <c r="F14" s="61">
        <f>VLOOKUP(B14,'[1]26MY_CIV5D_DATA'!B:AS,10,FALSE)</f>
        <v>1980</v>
      </c>
      <c r="G14" s="62">
        <f>VLOOKUP(B14,'[1]26MY_CIV5D_DATA'!B:AS,7,FALSE)</f>
        <v>1.2</v>
      </c>
      <c r="H14" s="63">
        <f>VLOOKUP(B14,'[1]26MY_CIV5D_DATA'!B:AS,11,FALSE)</f>
        <v>2181.6</v>
      </c>
      <c r="I14" s="64">
        <f>VLOOKUP(B14,'[1]26MY_CIV5D_DATA'!B:AS,12,FALSE)</f>
        <v>0</v>
      </c>
      <c r="J14" s="64">
        <f>VLOOKUP(B14,'[1]26MY_CIV5D_DATA'!B:AS,13,FALSE)</f>
        <v>0</v>
      </c>
      <c r="K14" s="64">
        <f>VLOOKUP($B14,'[1]26MY_CIV5D_DATA'!$B:$AS,14,FALSE)</f>
        <v>0</v>
      </c>
      <c r="L14" s="64" t="str">
        <f>VLOOKUP(B14,'[1]26MY_CIV5D_DATA'!B:AS,15,FALSE)</f>
        <v>•</v>
      </c>
      <c r="M14" s="64" t="str">
        <f>VLOOKUP(B14,'[1]26MY_CIV5D_DATA'!B:AS,16,FALSE)</f>
        <v>N/A</v>
      </c>
      <c r="N14" s="64">
        <f>VLOOKUP($B14,'[1]26MY_CIV5D_DATA'!$B:$AS,17,FALSE)</f>
        <v>0</v>
      </c>
      <c r="O14" s="64" t="str">
        <f>VLOOKUP(B14,'[1]26MY_CIV5D_DATA'!B:AS,18,FALSE)</f>
        <v>N/A</v>
      </c>
      <c r="P14" s="64" t="str">
        <f>VLOOKUP(B14,'[1]26MY_CIV5D_DATA'!B:AS,19,FALSE)</f>
        <v>N/A</v>
      </c>
      <c r="Q14" s="65" t="str">
        <f>IF(VLOOKUP(B14,'[1]26MY_CIV5D_DATA'!B:AS,20,FALSE)="","",VLOOKUP(B14,'[1]26MY_CIV5D_DATA'!B:AS,20,FALSE))</f>
        <v xml:space="preserve">Priced as a set of 4 wheels. </v>
      </c>
      <c r="R14" s="66"/>
      <c r="S14" s="66"/>
      <c r="T14" s="66"/>
    </row>
    <row r="15" spans="2:20" s="77" customFormat="1" ht="26.45" customHeight="1" x14ac:dyDescent="0.25">
      <c r="B15" s="68" t="s">
        <v>35</v>
      </c>
      <c r="C15" s="69" t="str">
        <f>VLOOKUP(B15,'[1]26MY_CIV5D_DATA'!B:AS,3,FALSE)</f>
        <v>16" Enkei M52 Wheels - Silver or Gloss Black</v>
      </c>
      <c r="D15" s="70" t="str">
        <f t="shared" ref="D15:D16" si="0">B15</f>
        <v>480-670-6545-SP or 480-670-6545-GB</v>
      </c>
      <c r="E15" s="71"/>
      <c r="F15" s="71"/>
      <c r="G15" s="72"/>
      <c r="H15" s="73"/>
      <c r="I15" s="74"/>
      <c r="J15" s="74"/>
      <c r="K15" s="74"/>
      <c r="L15" s="74"/>
      <c r="M15" s="74"/>
      <c r="N15" s="74"/>
      <c r="O15" s="74"/>
      <c r="P15" s="74"/>
      <c r="Q15" s="75"/>
      <c r="R15" s="76"/>
      <c r="S15" s="76"/>
      <c r="T15" s="76"/>
    </row>
    <row r="16" spans="2:20" s="77" customFormat="1" ht="15" customHeight="1" x14ac:dyDescent="0.25">
      <c r="B16" s="58">
        <v>34417</v>
      </c>
      <c r="C16" s="69" t="str">
        <f>VLOOKUP(B16,'[1]26MY_CIV5D_DATA'!B:AS,3,FALSE)</f>
        <v>Michelin X-ICE Snow Tires - 215/55/16</v>
      </c>
      <c r="D16" s="78">
        <f t="shared" si="0"/>
        <v>34417</v>
      </c>
      <c r="E16" s="79"/>
      <c r="F16" s="79"/>
      <c r="G16" s="80"/>
      <c r="H16" s="81"/>
      <c r="I16" s="82"/>
      <c r="J16" s="82"/>
      <c r="K16" s="82"/>
      <c r="L16" s="82"/>
      <c r="M16" s="82"/>
      <c r="N16" s="82"/>
      <c r="O16" s="82"/>
      <c r="P16" s="82"/>
      <c r="Q16" s="83"/>
      <c r="R16" s="76"/>
      <c r="S16" s="76"/>
      <c r="T16" s="76"/>
    </row>
    <row r="17" spans="2:20" s="77" customFormat="1" ht="6.95" customHeight="1" x14ac:dyDescent="0.25">
      <c r="B17" s="58"/>
      <c r="C17" s="84"/>
      <c r="D17" s="85"/>
      <c r="E17" s="85"/>
      <c r="F17" s="85"/>
      <c r="G17" s="85"/>
      <c r="H17" s="85"/>
      <c r="I17" s="85"/>
      <c r="J17" s="85"/>
      <c r="K17" s="85"/>
      <c r="L17" s="85"/>
      <c r="M17" s="85"/>
      <c r="N17" s="85"/>
      <c r="O17" s="85"/>
      <c r="P17" s="85"/>
      <c r="Q17" s="86"/>
      <c r="R17" s="76"/>
      <c r="S17" s="76"/>
      <c r="T17" s="76"/>
    </row>
    <row r="18" spans="2:20" s="77" customFormat="1" ht="15" customHeight="1" x14ac:dyDescent="0.25">
      <c r="B18" s="58" t="s">
        <v>36</v>
      </c>
      <c r="C18" s="59" t="str">
        <f>VLOOKUP(B18,'[1]26MY_CIV5D_DATA'!B:AS,3,FALSE)</f>
        <v>16” Winter Steel Wheels &amp; Michelin X-ICE Snow Tire Package</v>
      </c>
      <c r="D18" s="60"/>
      <c r="E18" s="61">
        <f>VLOOKUP(B18,'[1]26MY_CIV5D_DATA'!B:AS,9,FALSE)</f>
        <v>1124.48</v>
      </c>
      <c r="F18" s="61">
        <f>VLOOKUP(B18,'[1]26MY_CIV5D_DATA'!B:AS,10,FALSE)</f>
        <v>1492.48</v>
      </c>
      <c r="G18" s="62">
        <f>VLOOKUP(B18,'[1]26MY_CIV5D_DATA'!B:AS,7,FALSE)</f>
        <v>1.2</v>
      </c>
      <c r="H18" s="63">
        <f>VLOOKUP(B18,'[1]26MY_CIV5D_DATA'!B:AS,11,FALSE)</f>
        <v>1694.08</v>
      </c>
      <c r="I18" s="64">
        <f>VLOOKUP(B18,'[1]26MY_CIV5D_DATA'!B:AS,12,FALSE)</f>
        <v>0</v>
      </c>
      <c r="J18" s="64">
        <f>VLOOKUP(B18,'[1]26MY_CIV5D_DATA'!B:AS,13,FALSE)</f>
        <v>0</v>
      </c>
      <c r="K18" s="64">
        <f>VLOOKUP($B18,'[1]26MY_CIV5D_DATA'!$B:$AS,14,FALSE)</f>
        <v>0</v>
      </c>
      <c r="L18" s="64" t="str">
        <f>VLOOKUP(B18,'[1]26MY_CIV5D_DATA'!B:AS,15,FALSE)</f>
        <v>•</v>
      </c>
      <c r="M18" s="64" t="str">
        <f>VLOOKUP(B18,'[1]26MY_CIV5D_DATA'!B:AS,16,FALSE)</f>
        <v>N/A</v>
      </c>
      <c r="N18" s="64">
        <f>VLOOKUP($B18,'[1]26MY_CIV5D_DATA'!$B:$AS,17,FALSE)</f>
        <v>0</v>
      </c>
      <c r="O18" s="64" t="str">
        <f>VLOOKUP(B18,'[1]26MY_CIV5D_DATA'!B:AS,18,FALSE)</f>
        <v>N/A</v>
      </c>
      <c r="P18" s="64" t="str">
        <f>VLOOKUP(B18,'[1]26MY_CIV5D_DATA'!B:AS,19,FALSE)</f>
        <v>N/A</v>
      </c>
      <c r="Q18" s="65" t="str">
        <f>IF(VLOOKUP(B18,'[1]26MY_CIV5D_DATA'!B:AS,20,FALSE)="","",VLOOKUP(B18,'[1]26MY_CIV5D_DATA'!B:AS,20,FALSE))</f>
        <v xml:space="preserve">Priced as a set of 4 wheels. </v>
      </c>
      <c r="R18" s="76"/>
      <c r="S18" s="76"/>
      <c r="T18" s="76"/>
    </row>
    <row r="19" spans="2:20" s="77" customFormat="1" ht="15" x14ac:dyDescent="0.25">
      <c r="B19" s="58" t="s">
        <v>37</v>
      </c>
      <c r="C19" s="69" t="str">
        <f>VLOOKUP(B19,'[1]26MY_CIV5D_DATA'!B:AS,3,FALSE)</f>
        <v>16” Winter Steel Wheels</v>
      </c>
      <c r="D19" s="78" t="str">
        <f t="shared" ref="D19:D20" si="1">B19</f>
        <v>42700-TBA-A12</v>
      </c>
      <c r="E19" s="71"/>
      <c r="F19" s="71"/>
      <c r="G19" s="72"/>
      <c r="H19" s="73"/>
      <c r="I19" s="74"/>
      <c r="J19" s="74"/>
      <c r="K19" s="74"/>
      <c r="L19" s="74"/>
      <c r="M19" s="74"/>
      <c r="N19" s="74"/>
      <c r="O19" s="74"/>
      <c r="P19" s="74"/>
      <c r="Q19" s="75"/>
      <c r="R19" s="76"/>
      <c r="S19" s="76"/>
      <c r="T19" s="76"/>
    </row>
    <row r="20" spans="2:20" s="77" customFormat="1" ht="15" x14ac:dyDescent="0.25">
      <c r="B20" s="58">
        <v>34417</v>
      </c>
      <c r="C20" s="69" t="str">
        <f>VLOOKUP(B20,'[1]26MY_CIV5D_DATA'!B:AS,3,FALSE)</f>
        <v>Michelin X-ICE Snow Tires - 215/55/16</v>
      </c>
      <c r="D20" s="78">
        <f t="shared" si="1"/>
        <v>34417</v>
      </c>
      <c r="E20" s="79"/>
      <c r="F20" s="79"/>
      <c r="G20" s="80"/>
      <c r="H20" s="81"/>
      <c r="I20" s="82"/>
      <c r="J20" s="82"/>
      <c r="K20" s="82"/>
      <c r="L20" s="82"/>
      <c r="M20" s="82"/>
      <c r="N20" s="82"/>
      <c r="O20" s="82"/>
      <c r="P20" s="82"/>
      <c r="Q20" s="83"/>
      <c r="R20" s="76"/>
      <c r="S20" s="76"/>
      <c r="T20" s="76"/>
    </row>
    <row r="21" spans="2:20" s="77" customFormat="1" ht="6.95" customHeight="1" x14ac:dyDescent="0.25">
      <c r="B21" s="58"/>
      <c r="C21" s="84"/>
      <c r="D21" s="85"/>
      <c r="E21" s="85"/>
      <c r="F21" s="85"/>
      <c r="G21" s="85"/>
      <c r="H21" s="85"/>
      <c r="I21" s="85"/>
      <c r="J21" s="85"/>
      <c r="K21" s="85"/>
      <c r="L21" s="85"/>
      <c r="M21" s="85"/>
      <c r="N21" s="85"/>
      <c r="O21" s="85"/>
      <c r="P21" s="85"/>
      <c r="Q21" s="86"/>
      <c r="R21" s="76"/>
      <c r="S21" s="76"/>
      <c r="T21" s="76"/>
    </row>
    <row r="22" spans="2:20" s="77" customFormat="1" ht="17.25" customHeight="1" x14ac:dyDescent="0.25">
      <c r="B22" s="58" t="s">
        <v>38</v>
      </c>
      <c r="C22" s="59" t="str">
        <f>VLOOKUP(B22,'[1]26MY_CIV5D_DATA'!B:AS,3,FALSE)</f>
        <v xml:space="preserve">Aero Kit </v>
      </c>
      <c r="D22" s="87"/>
      <c r="E22" s="61">
        <f>VLOOKUP(B22,'[1]26MY_CIV5D_DATA'!B:AS,9,FALSE)</f>
        <v>643.5</v>
      </c>
      <c r="F22" s="61">
        <f>VLOOKUP(B22,'[1]26MY_CIV5D_DATA'!B:AS,10,FALSE)</f>
        <v>1072.8</v>
      </c>
      <c r="G22" s="62">
        <f>VLOOKUP(B22,'[1]26MY_CIV5D_DATA'!B:AS,7,FALSE)</f>
        <v>2.2000000000000002</v>
      </c>
      <c r="H22" s="63">
        <f>VLOOKUP(B22,'[1]26MY_CIV5D_DATA'!B:AS,11,FALSE)</f>
        <v>1442.4</v>
      </c>
      <c r="I22" s="64">
        <f>VLOOKUP(B22,'[1]26MY_CIV5D_DATA'!B:AS,12,FALSE)</f>
        <v>0</v>
      </c>
      <c r="J22" s="64">
        <f>VLOOKUP(B22,'[1]26MY_CIV5D_DATA'!B:AS,13,FALSE)</f>
        <v>0</v>
      </c>
      <c r="K22" s="64">
        <f>VLOOKUP($B22,'[1]26MY_CIV5D_DATA'!$B:$AS,14,FALSE)</f>
        <v>0</v>
      </c>
      <c r="L22" s="64" t="str">
        <f>VLOOKUP(B22,'[1]26MY_CIV5D_DATA'!B:AS,15,FALSE)</f>
        <v>•</v>
      </c>
      <c r="M22" s="64" t="str">
        <f>VLOOKUP(B22,'[1]26MY_CIV5D_DATA'!B:AS,16,FALSE)</f>
        <v>•</v>
      </c>
      <c r="N22" s="64">
        <f>VLOOKUP($B22,'[1]26MY_CIV5D_DATA'!$B:$AS,17,FALSE)</f>
        <v>0</v>
      </c>
      <c r="O22" s="64" t="str">
        <f>VLOOKUP(B22,'[1]26MY_CIV5D_DATA'!B:AS,18,FALSE)</f>
        <v>•</v>
      </c>
      <c r="P22" s="64" t="str">
        <f>VLOOKUP(B22,'[1]26MY_CIV5D_DATA'!B:AS,19,FALSE)</f>
        <v>N/A</v>
      </c>
      <c r="Q22" s="65" t="str">
        <f>IF(VLOOKUP(B22,'[1]26MY_CIV5D_DATA'!B:AS,20,FALSE)="","",VLOOKUP(B22,'[1]26MY_CIV5D_DATA'!B:AS,20,FALSE))</f>
        <v>10% Discount Applied.  
Includes body coloured front underbody spoiler and tailgate spoiler.</v>
      </c>
      <c r="R22" s="76"/>
      <c r="S22" s="76"/>
      <c r="T22" s="76"/>
    </row>
    <row r="23" spans="2:20" s="77" customFormat="1" ht="15" x14ac:dyDescent="0.25">
      <c r="B23" s="58" t="s">
        <v>39</v>
      </c>
      <c r="C23" s="69" t="str">
        <f>VLOOKUP(B23,'[1]26MY_CIV5D_DATA'!B:AS,3,FALSE)</f>
        <v>Platinum White Pearl (NH-883P)</v>
      </c>
      <c r="D23" s="78" t="str">
        <f t="shared" ref="D23:D29" si="2">B23</f>
        <v>25CIV-5AR-NH883</v>
      </c>
      <c r="E23" s="71"/>
      <c r="F23" s="71"/>
      <c r="G23" s="72"/>
      <c r="H23" s="73"/>
      <c r="I23" s="74"/>
      <c r="J23" s="74"/>
      <c r="K23" s="74"/>
      <c r="L23" s="74"/>
      <c r="M23" s="74"/>
      <c r="N23" s="74"/>
      <c r="O23" s="74"/>
      <c r="P23" s="74"/>
      <c r="Q23" s="75"/>
      <c r="R23" s="76"/>
      <c r="S23" s="76"/>
      <c r="T23" s="76"/>
    </row>
    <row r="24" spans="2:20" s="77" customFormat="1" ht="15" x14ac:dyDescent="0.25">
      <c r="B24" s="58" t="s">
        <v>40</v>
      </c>
      <c r="C24" s="69" t="str">
        <f>VLOOKUP(B24,'[1]26MY_CIV5D_DATA'!B:AS,3,FALSE)</f>
        <v>Solar Reflection Silver (NH-932M)</v>
      </c>
      <c r="D24" s="78" t="str">
        <f t="shared" si="2"/>
        <v>25CIV-5AR-NH932</v>
      </c>
      <c r="E24" s="71"/>
      <c r="F24" s="71"/>
      <c r="G24" s="72"/>
      <c r="H24" s="73"/>
      <c r="I24" s="74"/>
      <c r="J24" s="74"/>
      <c r="K24" s="74"/>
      <c r="L24" s="74"/>
      <c r="M24" s="74"/>
      <c r="N24" s="74"/>
      <c r="O24" s="74"/>
      <c r="P24" s="74"/>
      <c r="Q24" s="75"/>
      <c r="R24" s="76"/>
      <c r="S24" s="76"/>
      <c r="T24" s="76"/>
    </row>
    <row r="25" spans="2:20" s="77" customFormat="1" ht="15" x14ac:dyDescent="0.25">
      <c r="B25" s="58" t="s">
        <v>41</v>
      </c>
      <c r="C25" s="69" t="str">
        <f>VLOOKUP(B25,'[1]26MY_CIV5D_DATA'!B:AS,3,FALSE)</f>
        <v>Meteoroid Gray Pearl (NH-904M)</v>
      </c>
      <c r="D25" s="78" t="str">
        <f t="shared" si="2"/>
        <v>25CIV-5AR-NH904</v>
      </c>
      <c r="E25" s="71"/>
      <c r="F25" s="71"/>
      <c r="G25" s="72"/>
      <c r="H25" s="73"/>
      <c r="I25" s="74"/>
      <c r="J25" s="74"/>
      <c r="K25" s="74"/>
      <c r="L25" s="74"/>
      <c r="M25" s="74"/>
      <c r="N25" s="74"/>
      <c r="O25" s="74"/>
      <c r="P25" s="74"/>
      <c r="Q25" s="75"/>
      <c r="R25" s="76"/>
      <c r="S25" s="76"/>
      <c r="T25" s="76"/>
    </row>
    <row r="26" spans="2:20" s="77" customFormat="1" ht="15" x14ac:dyDescent="0.25">
      <c r="B26" s="58" t="s">
        <v>42</v>
      </c>
      <c r="C26" s="69" t="str">
        <f>VLOOKUP(B26,'[1]26MY_CIV5D_DATA'!B:AS,3,FALSE)</f>
        <v>Urban Grey Pearl (NH-912P)</v>
      </c>
      <c r="D26" s="78" t="str">
        <f t="shared" si="2"/>
        <v>25CIV-5AR-NH912</v>
      </c>
      <c r="E26" s="71"/>
      <c r="F26" s="71"/>
      <c r="G26" s="72"/>
      <c r="H26" s="73"/>
      <c r="I26" s="74"/>
      <c r="J26" s="74"/>
      <c r="K26" s="74"/>
      <c r="L26" s="74"/>
      <c r="M26" s="74"/>
      <c r="N26" s="74"/>
      <c r="O26" s="74"/>
      <c r="P26" s="74"/>
      <c r="Q26" s="75"/>
      <c r="R26" s="76"/>
      <c r="S26" s="76"/>
      <c r="T26" s="76"/>
    </row>
    <row r="27" spans="2:20" s="77" customFormat="1" ht="15" x14ac:dyDescent="0.25">
      <c r="B27" s="58" t="s">
        <v>43</v>
      </c>
      <c r="C27" s="69" t="str">
        <f>VLOOKUP(B27,'[1]26MY_CIV5D_DATA'!B:AS,3,FALSE)</f>
        <v>Crystal Black Pearl (NH-731P)</v>
      </c>
      <c r="D27" s="78" t="str">
        <f t="shared" si="2"/>
        <v>25CIV-5AR-NH731</v>
      </c>
      <c r="E27" s="71"/>
      <c r="F27" s="71"/>
      <c r="G27" s="72"/>
      <c r="H27" s="73"/>
      <c r="I27" s="74"/>
      <c r="J27" s="74"/>
      <c r="K27" s="74"/>
      <c r="L27" s="74"/>
      <c r="M27" s="74"/>
      <c r="N27" s="74"/>
      <c r="O27" s="74"/>
      <c r="P27" s="74"/>
      <c r="Q27" s="75"/>
      <c r="R27" s="76"/>
      <c r="S27" s="76"/>
      <c r="T27" s="76"/>
    </row>
    <row r="28" spans="2:20" s="77" customFormat="1" ht="15" x14ac:dyDescent="0.25">
      <c r="B28" s="58" t="s">
        <v>44</v>
      </c>
      <c r="C28" s="69" t="str">
        <f>VLOOKUP(B28,'[1]26MY_CIV5D_DATA'!B:AS,3,FALSE)</f>
        <v>Rallye Red (R-513)</v>
      </c>
      <c r="D28" s="78" t="str">
        <f t="shared" si="2"/>
        <v>25CIV-5AR-R513</v>
      </c>
      <c r="E28" s="71"/>
      <c r="F28" s="71"/>
      <c r="G28" s="72"/>
      <c r="H28" s="73"/>
      <c r="I28" s="74"/>
      <c r="J28" s="74"/>
      <c r="K28" s="74"/>
      <c r="L28" s="74"/>
      <c r="M28" s="74"/>
      <c r="N28" s="74"/>
      <c r="O28" s="74"/>
      <c r="P28" s="74"/>
      <c r="Q28" s="75"/>
      <c r="R28" s="76"/>
      <c r="S28" s="76"/>
      <c r="T28" s="76"/>
    </row>
    <row r="29" spans="2:20" s="77" customFormat="1" ht="15" x14ac:dyDescent="0.25">
      <c r="B29" s="58" t="s">
        <v>45</v>
      </c>
      <c r="C29" s="69" t="str">
        <f>VLOOKUP(B29,'[1]26MY_CIV5D_DATA'!B:AS,3,FALSE)</f>
        <v>Boost Blue Pearl (B-637P)</v>
      </c>
      <c r="D29" s="78" t="str">
        <f t="shared" si="2"/>
        <v>25CIV-5AR-B637</v>
      </c>
      <c r="E29" s="79"/>
      <c r="F29" s="79"/>
      <c r="G29" s="80"/>
      <c r="H29" s="81"/>
      <c r="I29" s="82"/>
      <c r="J29" s="82"/>
      <c r="K29" s="82"/>
      <c r="L29" s="82"/>
      <c r="M29" s="82"/>
      <c r="N29" s="82"/>
      <c r="O29" s="82"/>
      <c r="P29" s="82"/>
      <c r="Q29" s="83"/>
      <c r="R29" s="76"/>
      <c r="S29" s="76"/>
      <c r="T29" s="76"/>
    </row>
    <row r="30" spans="2:20" s="77" customFormat="1" ht="6.95" customHeight="1" x14ac:dyDescent="0.25">
      <c r="B30" s="58"/>
      <c r="C30" s="84"/>
      <c r="D30" s="85"/>
      <c r="E30" s="85"/>
      <c r="F30" s="85"/>
      <c r="G30" s="85"/>
      <c r="H30" s="85"/>
      <c r="I30" s="85"/>
      <c r="J30" s="85"/>
      <c r="K30" s="85"/>
      <c r="L30" s="85"/>
      <c r="M30" s="85"/>
      <c r="N30" s="85"/>
      <c r="O30" s="85"/>
      <c r="P30" s="85"/>
      <c r="Q30" s="86"/>
      <c r="R30" s="76"/>
      <c r="S30" s="76"/>
    </row>
    <row r="31" spans="2:20" s="77" customFormat="1" ht="15" x14ac:dyDescent="0.25">
      <c r="B31" s="58" t="s">
        <v>46</v>
      </c>
      <c r="C31" s="59" t="str">
        <f>VLOOKUP(B31,'[1]26MY_CIV5D_DATA'!B:AS,3,FALSE)</f>
        <v>Cold Weather Package - 2.0L</v>
      </c>
      <c r="D31" s="87" t="str">
        <f>B31</f>
        <v>22CIV-COLD-PK20</v>
      </c>
      <c r="E31" s="61">
        <f>VLOOKUP(B31,'[1]26MY_CIV5D_DATA'!B:AS,9,FALSE)</f>
        <v>224.2</v>
      </c>
      <c r="F31" s="61">
        <f>VLOOKUP(B31,'[1]26MY_CIV5D_DATA'!B:AS,10,FALSE)</f>
        <v>374.29999999999995</v>
      </c>
      <c r="G31" s="62">
        <f>VLOOKUP(B31,'[1]26MY_CIV5D_DATA'!B:AS,7,FALSE)</f>
        <v>1.4</v>
      </c>
      <c r="H31" s="63">
        <f>VLOOKUP(B31,'[1]26MY_CIV5D_DATA'!B:AS,11,FALSE)</f>
        <v>609.5</v>
      </c>
      <c r="I31" s="64">
        <f>VLOOKUP(B31,'[1]26MY_CIV5D_DATA'!B:AS,12,FALSE)</f>
        <v>0</v>
      </c>
      <c r="J31" s="64">
        <f>VLOOKUP(B31,'[1]26MY_CIV5D_DATA'!B:AS,13,FALSE)</f>
        <v>0</v>
      </c>
      <c r="K31" s="64">
        <f>VLOOKUP($B31,'[1]26MY_CIV5D_DATA'!$B:$AS,14,FALSE)</f>
        <v>0</v>
      </c>
      <c r="L31" s="64" t="str">
        <f>VLOOKUP(B31,'[1]26MY_CIV5D_DATA'!B:AS,15,FALSE)</f>
        <v>•</v>
      </c>
      <c r="M31" s="64" t="str">
        <f>VLOOKUP(B31,'[1]26MY_CIV5D_DATA'!B:AS,16,FALSE)</f>
        <v>•</v>
      </c>
      <c r="N31" s="64">
        <f>VLOOKUP($B31,'[1]26MY_CIV5D_DATA'!$B:$AS,17,FALSE)</f>
        <v>0</v>
      </c>
      <c r="O31" s="64" t="str">
        <f>VLOOKUP(B31,'[1]26MY_CIV5D_DATA'!B:AS,18,FALSE)</f>
        <v>•</v>
      </c>
      <c r="P31" s="64" t="str">
        <f>VLOOKUP(B31,'[1]26MY_CIV5D_DATA'!B:AS,19,FALSE)</f>
        <v>N/A</v>
      </c>
      <c r="Q31" s="65" t="str">
        <f>IF(VLOOKUP(B31,'[1]26MY_CIV5D_DATA'!B:AS,20,FALSE)="","",VLOOKUP(B31,'[1]26MY_CIV5D_DATA'!B:AS,20,FALSE))</f>
        <v>5% Discount Applied.</v>
      </c>
      <c r="R31" s="76"/>
      <c r="S31" s="76"/>
      <c r="T31" s="76"/>
    </row>
    <row r="32" spans="2:20" s="77" customFormat="1" ht="15" x14ac:dyDescent="0.25">
      <c r="B32" s="58" t="s">
        <v>47</v>
      </c>
      <c r="C32" s="69" t="str">
        <f>VLOOKUP(B32,'[1]26MY_CIV5D_DATA'!B:AS,3,FALSE)</f>
        <v>Engine Block Heater - 2.0L</v>
      </c>
      <c r="D32" s="78" t="str">
        <f t="shared" ref="D32:D33" si="3">B32</f>
        <v>08T44-SNA-302</v>
      </c>
      <c r="E32" s="71"/>
      <c r="F32" s="71"/>
      <c r="G32" s="72"/>
      <c r="H32" s="73"/>
      <c r="I32" s="74"/>
      <c r="J32" s="74"/>
      <c r="K32" s="74"/>
      <c r="L32" s="74"/>
      <c r="M32" s="74"/>
      <c r="N32" s="74"/>
      <c r="O32" s="74"/>
      <c r="P32" s="74"/>
      <c r="Q32" s="75"/>
      <c r="R32" s="76"/>
      <c r="S32" s="76"/>
      <c r="T32" s="76"/>
    </row>
    <row r="33" spans="2:21" s="77" customFormat="1" ht="15" x14ac:dyDescent="0.25">
      <c r="B33" s="58" t="s">
        <v>48</v>
      </c>
      <c r="C33" s="69" t="str">
        <f>VLOOKUP(B33,'[1]26MY_CIV5D_DATA'!B:AS,3,FALSE)</f>
        <v>Optimate 12V Auto Battery Charger/Maintainer</v>
      </c>
      <c r="D33" s="78" t="str">
        <f t="shared" si="3"/>
        <v>31670-BMS-004H</v>
      </c>
      <c r="E33" s="79"/>
      <c r="F33" s="79"/>
      <c r="G33" s="80"/>
      <c r="H33" s="81"/>
      <c r="I33" s="82"/>
      <c r="J33" s="82"/>
      <c r="K33" s="82"/>
      <c r="L33" s="82"/>
      <c r="M33" s="82"/>
      <c r="N33" s="82"/>
      <c r="O33" s="82"/>
      <c r="P33" s="82"/>
      <c r="Q33" s="83"/>
      <c r="R33" s="76"/>
      <c r="S33" s="76"/>
      <c r="T33" s="76"/>
    </row>
    <row r="34" spans="2:21" s="77" customFormat="1" ht="6.95" customHeight="1" x14ac:dyDescent="0.25">
      <c r="B34" s="58"/>
      <c r="C34" s="84"/>
      <c r="D34" s="85"/>
      <c r="E34" s="85"/>
      <c r="F34" s="85"/>
      <c r="G34" s="85"/>
      <c r="H34" s="85"/>
      <c r="I34" s="85"/>
      <c r="J34" s="85"/>
      <c r="K34" s="85"/>
      <c r="L34" s="85"/>
      <c r="M34" s="85"/>
      <c r="N34" s="85"/>
      <c r="O34" s="85"/>
      <c r="P34" s="85"/>
      <c r="Q34" s="86"/>
      <c r="R34" s="76"/>
      <c r="S34" s="76"/>
      <c r="T34" s="76"/>
    </row>
    <row r="35" spans="2:21" s="77" customFormat="1" ht="15" x14ac:dyDescent="0.25">
      <c r="B35" s="58" t="s">
        <v>49</v>
      </c>
      <c r="C35" s="59" t="str">
        <f>VLOOKUP(B35,'[1]26MY_CIV5D_DATA'!B:AS,3,FALSE)</f>
        <v>Protection Package - Petrol</v>
      </c>
      <c r="D35" s="87" t="str">
        <f>B35</f>
        <v>25CIV5D-PRO-PET</v>
      </c>
      <c r="E35" s="61">
        <f>VLOOKUP(B35,'[1]26MY_CIV5D_DATA'!B:AS,9,FALSE)</f>
        <v>288.90000000000003</v>
      </c>
      <c r="F35" s="61">
        <f>VLOOKUP(B35,'[1]26MY_CIV5D_DATA'!B:AS,10,FALSE)</f>
        <v>536</v>
      </c>
      <c r="G35" s="62">
        <f>VLOOKUP(B35,'[1]26MY_CIV5D_DATA'!B:AS,7,FALSE)</f>
        <v>0.60000000000000009</v>
      </c>
      <c r="H35" s="63">
        <f>VLOOKUP(B35,'[1]26MY_CIV5D_DATA'!B:AS,11,FALSE)</f>
        <v>636.79999999999995</v>
      </c>
      <c r="I35" s="64">
        <f>VLOOKUP(B35,'[1]26MY_CIV5D_DATA'!B:AS,12,FALSE)</f>
        <v>0</v>
      </c>
      <c r="J35" s="64">
        <f>VLOOKUP(B35,'[1]26MY_CIV5D_DATA'!B:AS,13,FALSE)</f>
        <v>0</v>
      </c>
      <c r="K35" s="64">
        <f>VLOOKUP($B35,'[1]26MY_CIV5D_DATA'!$B:$AS,14,FALSE)</f>
        <v>0</v>
      </c>
      <c r="L35" s="64" t="str">
        <f>VLOOKUP(B35,'[1]26MY_CIV5D_DATA'!B:AS,15,FALSE)</f>
        <v>•</v>
      </c>
      <c r="M35" s="64" t="str">
        <f>VLOOKUP(B35,'[1]26MY_CIV5D_DATA'!B:AS,16,FALSE)</f>
        <v>N/A</v>
      </c>
      <c r="N35" s="64">
        <f>VLOOKUP($B35,'[1]26MY_CIV5D_DATA'!$B:$AS,17,FALSE)</f>
        <v>0</v>
      </c>
      <c r="O35" s="64" t="str">
        <f>VLOOKUP(B35,'[1]26MY_CIV5D_DATA'!B:AS,18,FALSE)</f>
        <v>N/A</v>
      </c>
      <c r="P35" s="64" t="str">
        <f>VLOOKUP(B35,'[1]26MY_CIV5D_DATA'!B:AS,19,FALSE)</f>
        <v>N/A</v>
      </c>
      <c r="Q35" s="65" t="str">
        <f>IF(VLOOKUP(B35,'[1]26MY_CIV5D_DATA'!B:AS,20,FALSE)="","",VLOOKUP(B35,'[1]26MY_CIV5D_DATA'!B:AS,20,FALSE))</f>
        <v/>
      </c>
      <c r="R35" s="76"/>
      <c r="S35" s="76"/>
      <c r="T35" s="76"/>
    </row>
    <row r="36" spans="2:21" s="77" customFormat="1" ht="15" x14ac:dyDescent="0.25">
      <c r="B36" s="58" t="s">
        <v>50</v>
      </c>
      <c r="C36" s="69" t="str">
        <f>VLOOKUP(B36,'[1]26MY_CIV5D_DATA'!B:AS,3,FALSE)</f>
        <v>Floor Mats - All-Season</v>
      </c>
      <c r="D36" s="78" t="str">
        <f t="shared" ref="D36:D38" si="4">B36</f>
        <v>08P17-T20-110</v>
      </c>
      <c r="E36" s="71"/>
      <c r="F36" s="71"/>
      <c r="G36" s="72"/>
      <c r="H36" s="73"/>
      <c r="I36" s="74"/>
      <c r="J36" s="74"/>
      <c r="K36" s="74"/>
      <c r="L36" s="74"/>
      <c r="M36" s="74"/>
      <c r="N36" s="74"/>
      <c r="O36" s="74"/>
      <c r="P36" s="74"/>
      <c r="Q36" s="75"/>
      <c r="R36" s="76"/>
      <c r="S36" s="76"/>
      <c r="T36" s="76"/>
    </row>
    <row r="37" spans="2:21" s="77" customFormat="1" ht="15" x14ac:dyDescent="0.25">
      <c r="B37" s="58" t="s">
        <v>51</v>
      </c>
      <c r="C37" s="69" t="str">
        <f>VLOOKUP(B37,'[1]26MY_CIV5D_DATA'!B:AS,3,FALSE)</f>
        <v>Cargo Tray</v>
      </c>
      <c r="D37" s="78" t="str">
        <f t="shared" si="4"/>
        <v>08U45-T47-100B</v>
      </c>
      <c r="E37" s="71"/>
      <c r="F37" s="71"/>
      <c r="G37" s="72"/>
      <c r="H37" s="73"/>
      <c r="I37" s="74"/>
      <c r="J37" s="74"/>
      <c r="K37" s="74"/>
      <c r="L37" s="74"/>
      <c r="M37" s="74"/>
      <c r="N37" s="74"/>
      <c r="O37" s="74"/>
      <c r="P37" s="74"/>
      <c r="Q37" s="75"/>
      <c r="R37" s="76"/>
      <c r="S37" s="76"/>
      <c r="T37" s="76"/>
    </row>
    <row r="38" spans="2:21" s="77" customFormat="1" ht="15" x14ac:dyDescent="0.25">
      <c r="B38" s="58" t="s">
        <v>52</v>
      </c>
      <c r="C38" s="69" t="str">
        <f>VLOOKUP(B38,'[1]26MY_CIV5D_DATA'!B:AS,3,FALSE)</f>
        <v>Splash Guards - Rear</v>
      </c>
      <c r="D38" s="78" t="str">
        <f t="shared" si="4"/>
        <v>08P09-T47-300</v>
      </c>
      <c r="E38" s="79"/>
      <c r="F38" s="79"/>
      <c r="G38" s="80"/>
      <c r="H38" s="81"/>
      <c r="I38" s="82"/>
      <c r="J38" s="82"/>
      <c r="K38" s="82"/>
      <c r="L38" s="82"/>
      <c r="M38" s="82"/>
      <c r="N38" s="82"/>
      <c r="O38" s="82"/>
      <c r="P38" s="82"/>
      <c r="Q38" s="83"/>
      <c r="R38" s="76"/>
      <c r="S38" s="88"/>
      <c r="T38" s="88"/>
      <c r="U38" s="88"/>
    </row>
    <row r="39" spans="2:21" s="77" customFormat="1" ht="6.95" customHeight="1" x14ac:dyDescent="0.25">
      <c r="B39" s="58"/>
      <c r="C39" s="84"/>
      <c r="D39" s="85"/>
      <c r="E39" s="85"/>
      <c r="F39" s="85"/>
      <c r="G39" s="85"/>
      <c r="H39" s="85"/>
      <c r="I39" s="85"/>
      <c r="J39" s="85"/>
      <c r="K39" s="85"/>
      <c r="L39" s="85"/>
      <c r="M39" s="85"/>
      <c r="N39" s="85"/>
      <c r="O39" s="85"/>
      <c r="P39" s="85"/>
      <c r="Q39" s="86"/>
      <c r="R39" s="76"/>
      <c r="S39" s="76"/>
      <c r="T39" s="76"/>
    </row>
    <row r="40" spans="2:21" s="77" customFormat="1" ht="15" x14ac:dyDescent="0.25">
      <c r="B40" s="58" t="s">
        <v>53</v>
      </c>
      <c r="C40" s="59" t="str">
        <f>VLOOKUP(B40,'[1]26MY_CIV5D_DATA'!B:AS,3,FALSE)</f>
        <v>Protection Package - Hybrid</v>
      </c>
      <c r="D40" s="87" t="str">
        <f>B40</f>
        <v>25CIV5-PRO-HYB</v>
      </c>
      <c r="E40" s="61">
        <f>VLOOKUP(B40,'[1]26MY_CIV5D_DATA'!B:AS,9,FALSE)</f>
        <v>288.90000000000003</v>
      </c>
      <c r="F40" s="61">
        <f>VLOOKUP(B40,'[1]26MY_CIV5D_DATA'!B:AS,10,FALSE)</f>
        <v>536</v>
      </c>
      <c r="G40" s="62">
        <f>VLOOKUP(B40,'[1]26MY_CIV5D_DATA'!B:AS,7,FALSE)</f>
        <v>0.60000000000000009</v>
      </c>
      <c r="H40" s="63">
        <v>602</v>
      </c>
      <c r="I40" s="64">
        <f>VLOOKUP(B40,'[1]26MY_CIV5D_DATA'!B:AS,12,FALSE)</f>
        <v>0</v>
      </c>
      <c r="J40" s="64">
        <f>VLOOKUP(B40,'[1]26MY_CIV5D_DATA'!B:AS,13,FALSE)</f>
        <v>0</v>
      </c>
      <c r="K40" s="64">
        <f>VLOOKUP($B40,'[1]26MY_CIV5D_DATA'!$B:$AS,14,FALSE)</f>
        <v>0</v>
      </c>
      <c r="L40" s="64" t="str">
        <f>VLOOKUP(B40,'[1]26MY_CIV5D_DATA'!B:AS,15,FALSE)</f>
        <v>N/A</v>
      </c>
      <c r="M40" s="64" t="str">
        <f>VLOOKUP(B40,'[1]26MY_CIV5D_DATA'!B:AS,16,FALSE)</f>
        <v>•</v>
      </c>
      <c r="N40" s="64">
        <f>VLOOKUP($B40,'[1]26MY_CIV5D_DATA'!$B:$AS,17,FALSE)</f>
        <v>0</v>
      </c>
      <c r="O40" s="64" t="str">
        <f>VLOOKUP(B40,'[1]26MY_CIV5D_DATA'!B:AS,18,FALSE)</f>
        <v>•</v>
      </c>
      <c r="P40" s="64" t="str">
        <f>VLOOKUP(B40,'[1]26MY_CIV5D_DATA'!B:AS,19,FALSE)</f>
        <v>N/A</v>
      </c>
      <c r="Q40" s="65" t="str">
        <f>IF(VLOOKUP(B40,'[1]26MY_CIV5D_DATA'!B:AS,20,FALSE)="","",VLOOKUP(B40,'[1]26MY_CIV5D_DATA'!B:AS,20,FALSE))</f>
        <v/>
      </c>
      <c r="R40" s="76"/>
      <c r="S40" s="76"/>
      <c r="T40" s="76"/>
    </row>
    <row r="41" spans="2:21" s="77" customFormat="1" ht="15" x14ac:dyDescent="0.25">
      <c r="B41" s="58" t="s">
        <v>54</v>
      </c>
      <c r="C41" s="69" t="str">
        <f>VLOOKUP(B41,'[1]26MY_CIV5D_DATA'!B:AS,3,FALSE)</f>
        <v>Floor Mats Hybrid - All-Season</v>
      </c>
      <c r="D41" s="78" t="str">
        <f t="shared" ref="D41:D43" si="5">B41</f>
        <v>08P17-T20-110A</v>
      </c>
      <c r="E41" s="71"/>
      <c r="F41" s="71"/>
      <c r="G41" s="72"/>
      <c r="H41" s="73"/>
      <c r="I41" s="74"/>
      <c r="J41" s="74"/>
      <c r="K41" s="74"/>
      <c r="L41" s="74"/>
      <c r="M41" s="74"/>
      <c r="N41" s="74"/>
      <c r="O41" s="74"/>
      <c r="P41" s="74"/>
      <c r="Q41" s="75"/>
      <c r="R41" s="76"/>
      <c r="S41" s="76"/>
      <c r="T41" s="76"/>
    </row>
    <row r="42" spans="2:21" s="77" customFormat="1" ht="15" x14ac:dyDescent="0.25">
      <c r="B42" s="58" t="s">
        <v>51</v>
      </c>
      <c r="C42" s="69" t="str">
        <f>VLOOKUP(B42,'[1]26MY_CIV5D_DATA'!B:AS,3,FALSE)</f>
        <v>Cargo Tray</v>
      </c>
      <c r="D42" s="78" t="str">
        <f t="shared" si="5"/>
        <v>08U45-T47-100B</v>
      </c>
      <c r="E42" s="71"/>
      <c r="F42" s="71"/>
      <c r="G42" s="72"/>
      <c r="H42" s="73"/>
      <c r="I42" s="74"/>
      <c r="J42" s="74"/>
      <c r="K42" s="74"/>
      <c r="L42" s="74"/>
      <c r="M42" s="74"/>
      <c r="N42" s="74"/>
      <c r="O42" s="74"/>
      <c r="P42" s="74"/>
      <c r="Q42" s="75"/>
      <c r="R42" s="76"/>
      <c r="S42" s="76"/>
      <c r="T42" s="76"/>
    </row>
    <row r="43" spans="2:21" s="77" customFormat="1" ht="15" x14ac:dyDescent="0.25">
      <c r="B43" s="58" t="s">
        <v>52</v>
      </c>
      <c r="C43" s="69" t="str">
        <f>VLOOKUP(B43,'[1]26MY_CIV5D_DATA'!B:AS,3,FALSE)</f>
        <v>Splash Guards - Rear</v>
      </c>
      <c r="D43" s="78" t="str">
        <f t="shared" si="5"/>
        <v>08P09-T47-300</v>
      </c>
      <c r="E43" s="79"/>
      <c r="F43" s="79"/>
      <c r="G43" s="80"/>
      <c r="H43" s="81"/>
      <c r="I43" s="82"/>
      <c r="J43" s="82"/>
      <c r="K43" s="82"/>
      <c r="L43" s="82"/>
      <c r="M43" s="82"/>
      <c r="N43" s="82"/>
      <c r="O43" s="82"/>
      <c r="P43" s="82"/>
      <c r="Q43" s="83"/>
      <c r="R43" s="76"/>
      <c r="S43" s="76"/>
      <c r="T43" s="76"/>
    </row>
    <row r="44" spans="2:21" s="77" customFormat="1" ht="6.95" customHeight="1" x14ac:dyDescent="0.25">
      <c r="B44" s="58"/>
      <c r="C44" s="84"/>
      <c r="D44" s="85"/>
      <c r="E44" s="85"/>
      <c r="F44" s="85"/>
      <c r="G44" s="85"/>
      <c r="H44" s="85"/>
      <c r="I44" s="85"/>
      <c r="J44" s="85"/>
      <c r="K44" s="85"/>
      <c r="L44" s="85"/>
      <c r="M44" s="85"/>
      <c r="N44" s="85"/>
      <c r="O44" s="85"/>
      <c r="P44" s="85"/>
      <c r="Q44" s="86"/>
      <c r="R44" s="76"/>
      <c r="S44" s="76"/>
      <c r="T44" s="76"/>
    </row>
    <row r="45" spans="2:21" s="77" customFormat="1" ht="15" x14ac:dyDescent="0.25">
      <c r="B45" s="58" t="s">
        <v>55</v>
      </c>
      <c r="C45" s="59" t="str">
        <f>VLOOKUP(B45,'[1]26MY_CIV5D_DATA'!B:AS,3,FALSE)</f>
        <v>Protection Package - Film</v>
      </c>
      <c r="D45" s="87" t="str">
        <f>B45</f>
        <v>25CIV5-PRO-FLM</v>
      </c>
      <c r="E45" s="61">
        <f>VLOOKUP(B45,'[1]26MY_CIV5D_DATA'!B:AS,9,FALSE)</f>
        <v>198.9</v>
      </c>
      <c r="F45" s="61">
        <f>VLOOKUP(B45,'[1]26MY_CIV5D_DATA'!B:AS,10,FALSE)</f>
        <v>319.5</v>
      </c>
      <c r="G45" s="62">
        <f>VLOOKUP(B45,'[1]26MY_CIV5D_DATA'!B:AS,7,FALSE)</f>
        <v>1</v>
      </c>
      <c r="H45" s="63">
        <f>VLOOKUP(B45,'[1]26MY_CIV5D_DATA'!B:AS,11,FALSE)</f>
        <v>487.5</v>
      </c>
      <c r="I45" s="64">
        <f>VLOOKUP(B45,'[1]26MY_CIV5D_DATA'!B:AS,12,FALSE)</f>
        <v>0</v>
      </c>
      <c r="J45" s="64">
        <f>VLOOKUP(B45,'[1]26MY_CIV5D_DATA'!B:AS,13,FALSE)</f>
        <v>0</v>
      </c>
      <c r="K45" s="64">
        <f>VLOOKUP($B45,'[1]26MY_CIV5D_DATA'!$B:$AS,14,FALSE)</f>
        <v>0</v>
      </c>
      <c r="L45" s="64" t="str">
        <f>VLOOKUP(B45,'[1]26MY_CIV5D_DATA'!B:AS,15,FALSE)</f>
        <v>•</v>
      </c>
      <c r="M45" s="64" t="str">
        <f>VLOOKUP(B45,'[1]26MY_CIV5D_DATA'!B:AS,16,FALSE)</f>
        <v>•</v>
      </c>
      <c r="N45" s="64">
        <f>VLOOKUP($B45,'[1]26MY_CIV5D_DATA'!$B:$AS,17,FALSE)</f>
        <v>0</v>
      </c>
      <c r="O45" s="64" t="str">
        <f>VLOOKUP(B45,'[1]26MY_CIV5D_DATA'!B:AS,18,FALSE)</f>
        <v>•</v>
      </c>
      <c r="P45" s="64" t="str">
        <f>VLOOKUP(B45,'[1]26MY_CIV5D_DATA'!B:AS,19,FALSE)</f>
        <v>N/A</v>
      </c>
      <c r="Q45" s="65" t="str">
        <f>IF(VLOOKUP(B45,'[1]26MY_CIV5D_DATA'!B:AS,20,FALSE)="","",VLOOKUP(B45,'[1]26MY_CIV5D_DATA'!B:AS,20,FALSE))</f>
        <v>10% Discount Applied.  Cannot be installed with Door Edge Guards</v>
      </c>
      <c r="R45" s="76"/>
      <c r="S45" s="76"/>
      <c r="T45" s="76"/>
    </row>
    <row r="46" spans="2:21" s="77" customFormat="1" ht="15" x14ac:dyDescent="0.25">
      <c r="B46" s="58" t="s">
        <v>56</v>
      </c>
      <c r="C46" s="69" t="str">
        <f>VLOOKUP(B46,'[1]26MY_CIV5D_DATA'!B:AS,3,FALSE)</f>
        <v>Door Sill Protection Film</v>
      </c>
      <c r="D46" s="78" t="str">
        <f t="shared" ref="D46:D48" si="6">B46</f>
        <v>08P04-T20-100</v>
      </c>
      <c r="E46" s="71"/>
      <c r="F46" s="71"/>
      <c r="G46" s="72"/>
      <c r="H46" s="73"/>
      <c r="I46" s="74"/>
      <c r="J46" s="74"/>
      <c r="K46" s="74"/>
      <c r="L46" s="74"/>
      <c r="M46" s="74"/>
      <c r="N46" s="74"/>
      <c r="O46" s="74"/>
      <c r="P46" s="74"/>
      <c r="Q46" s="75"/>
      <c r="R46" s="76"/>
      <c r="S46" s="76"/>
      <c r="T46" s="76"/>
    </row>
    <row r="47" spans="2:21" s="77" customFormat="1" ht="15" x14ac:dyDescent="0.25">
      <c r="B47" s="58" t="s">
        <v>57</v>
      </c>
      <c r="C47" s="69" t="str">
        <f>VLOOKUP(B47,'[1]26MY_CIV5D_DATA'!B:AS,3,FALSE)</f>
        <v>Door Edge Film</v>
      </c>
      <c r="D47" s="78" t="str">
        <f t="shared" si="6"/>
        <v>08P20-T20-100A</v>
      </c>
      <c r="E47" s="71"/>
      <c r="F47" s="71"/>
      <c r="G47" s="72"/>
      <c r="H47" s="73"/>
      <c r="I47" s="74"/>
      <c r="J47" s="74"/>
      <c r="K47" s="74"/>
      <c r="L47" s="74"/>
      <c r="M47" s="74"/>
      <c r="N47" s="74"/>
      <c r="O47" s="74"/>
      <c r="P47" s="74"/>
      <c r="Q47" s="75"/>
      <c r="R47" s="76"/>
      <c r="S47" s="76"/>
      <c r="T47" s="76"/>
    </row>
    <row r="48" spans="2:21" s="77" customFormat="1" ht="15" x14ac:dyDescent="0.25">
      <c r="B48" s="58" t="s">
        <v>58</v>
      </c>
      <c r="C48" s="69" t="str">
        <f>VLOOKUP(B48,'[1]26MY_CIV5D_DATA'!B:AS,3,FALSE)</f>
        <v>Rear Bumper Protector</v>
      </c>
      <c r="D48" s="78" t="str">
        <f t="shared" si="6"/>
        <v>08P01-T47-100</v>
      </c>
      <c r="E48" s="79"/>
      <c r="F48" s="79"/>
      <c r="G48" s="80"/>
      <c r="H48" s="81"/>
      <c r="I48" s="82"/>
      <c r="J48" s="82"/>
      <c r="K48" s="82"/>
      <c r="L48" s="82"/>
      <c r="M48" s="82"/>
      <c r="N48" s="82"/>
      <c r="O48" s="82"/>
      <c r="P48" s="82"/>
      <c r="Q48" s="83"/>
      <c r="R48" s="76"/>
      <c r="S48" s="76"/>
      <c r="T48" s="76"/>
    </row>
    <row r="49" spans="2:17" s="91" customFormat="1" ht="15" customHeight="1" x14ac:dyDescent="0.25">
      <c r="B49" s="89"/>
      <c r="C49" s="51"/>
      <c r="D49" s="51"/>
      <c r="E49" s="51"/>
      <c r="F49" s="51"/>
      <c r="G49" s="52"/>
      <c r="H49" s="51"/>
      <c r="I49" s="51"/>
      <c r="J49" s="51"/>
      <c r="K49" s="51"/>
      <c r="L49" s="51"/>
      <c r="M49" s="51"/>
      <c r="N49" s="51"/>
      <c r="O49" s="51"/>
      <c r="P49" s="51"/>
      <c r="Q49" s="90"/>
    </row>
    <row r="50" spans="2:17" s="67" customFormat="1" ht="18.75" x14ac:dyDescent="0.3">
      <c r="B50" s="58"/>
      <c r="C50" s="49" t="s">
        <v>59</v>
      </c>
      <c r="D50" s="49"/>
      <c r="E50" s="92"/>
      <c r="F50" s="92"/>
      <c r="G50" s="92"/>
      <c r="H50" s="92"/>
      <c r="I50" s="92"/>
      <c r="J50" s="92"/>
      <c r="K50" s="92"/>
      <c r="L50" s="92"/>
      <c r="M50" s="92"/>
      <c r="N50" s="92"/>
      <c r="O50" s="92"/>
      <c r="P50" s="92"/>
      <c r="Q50" s="92"/>
    </row>
    <row r="51" spans="2:17" s="77" customFormat="1" ht="15" customHeight="1" x14ac:dyDescent="0.25">
      <c r="B51" s="58"/>
      <c r="C51" s="55" t="s">
        <v>26</v>
      </c>
      <c r="D51" s="55" t="s">
        <v>27</v>
      </c>
      <c r="E51" s="55" t="s">
        <v>28</v>
      </c>
      <c r="F51" s="55" t="s">
        <v>29</v>
      </c>
      <c r="G51" s="55" t="s">
        <v>30</v>
      </c>
      <c r="H51" s="56" t="s">
        <v>31</v>
      </c>
      <c r="I51" s="55" t="s">
        <v>32</v>
      </c>
      <c r="J51" s="55"/>
      <c r="K51" s="55"/>
      <c r="L51" s="55"/>
      <c r="M51" s="55"/>
      <c r="N51" s="55"/>
      <c r="O51" s="55"/>
      <c r="P51" s="55"/>
      <c r="Q51" s="55" t="s">
        <v>33</v>
      </c>
    </row>
    <row r="52" spans="2:17" s="77" customFormat="1" ht="29.1" customHeight="1" x14ac:dyDescent="0.25">
      <c r="B52" s="93"/>
      <c r="C52" s="55"/>
      <c r="D52" s="55"/>
      <c r="E52" s="55"/>
      <c r="F52" s="55"/>
      <c r="G52" s="55"/>
      <c r="H52" s="56"/>
      <c r="I52" s="57">
        <f>'[1]26MY_CIV5D_DATA'!M$7</f>
        <v>0</v>
      </c>
      <c r="J52" s="57">
        <f>'[1]26MY_CIV5D_DATA'!N$7</f>
        <v>0</v>
      </c>
      <c r="K52" s="57">
        <f>'[1]26MY_CIV5D_DATA'!O$7</f>
        <v>0</v>
      </c>
      <c r="L52" s="57" t="str">
        <f>'[1]26MY_CIV5D_DATA'!P$7</f>
        <v>SPORT</v>
      </c>
      <c r="M52" s="57" t="str">
        <f>'[1]26MY_CIV5D_DATA'!Q$7</f>
        <v>SPORT 
Hybrid</v>
      </c>
      <c r="N52" s="57">
        <f>'[1]26MY_CIV5D_DATA'!R$7</f>
        <v>0</v>
      </c>
      <c r="O52" s="57" t="str">
        <f>'[1]26MY_CIV5D_DATA'!S$7</f>
        <v>Sport Touring Hybrid</v>
      </c>
      <c r="P52" s="57" t="str">
        <f>'[1]26MY_CIV5D_DATA'!T$7</f>
        <v>Type R</v>
      </c>
      <c r="Q52" s="55"/>
    </row>
    <row r="53" spans="2:17" s="91" customFormat="1" ht="15" customHeight="1" x14ac:dyDescent="0.25">
      <c r="B53" s="89" t="s">
        <v>37</v>
      </c>
      <c r="C53" s="94" t="str">
        <f>VLOOKUP(B53,'[1]26MY_CIV5D_DATA'!B:AS,3,FALSE)</f>
        <v>16” Winter Steel Wheels</v>
      </c>
      <c r="D53" s="95" t="str">
        <f>B53</f>
        <v>42700-TBA-A12</v>
      </c>
      <c r="E53" s="96">
        <f>VLOOKUP(B53,'[1]26MY_CIV5D_DATA'!B:AS,9,FALSE)</f>
        <v>311.60000000000002</v>
      </c>
      <c r="F53" s="96">
        <f>VLOOKUP(B53,'[1]26MY_CIV5D_DATA'!B:AS,10,FALSE)</f>
        <v>512.48</v>
      </c>
      <c r="G53" s="97">
        <f>VLOOKUP(B53,'[1]26MY_CIV5D_DATA'!B:AS,7,FALSE)</f>
        <v>1.6</v>
      </c>
      <c r="H53" s="98">
        <f>VLOOKUP(B53,'[1]26MY_CIV5D_DATA'!B:AS,11,FALSE)</f>
        <v>781.28</v>
      </c>
      <c r="I53" s="99">
        <f>VLOOKUP(B53,'[1]26MY_CIV5D_DATA'!B:AS,12,FALSE)</f>
        <v>0</v>
      </c>
      <c r="J53" s="99">
        <f>VLOOKUP(B53,'[1]26MY_CIV5D_DATA'!B:AS,13,FALSE)</f>
        <v>0</v>
      </c>
      <c r="K53" s="99">
        <f>VLOOKUP($B53,'[1]26MY_CIV5D_DATA'!$B:$AS,14,FALSE)</f>
        <v>0</v>
      </c>
      <c r="L53" s="99" t="str">
        <f>VLOOKUP(B53,'[1]26MY_CIV5D_DATA'!B:AS,15,FALSE)</f>
        <v>•</v>
      </c>
      <c r="M53" s="99" t="str">
        <f>VLOOKUP(B53,'[1]26MY_CIV5D_DATA'!B:AS,16,FALSE)</f>
        <v>N/A</v>
      </c>
      <c r="N53" s="99">
        <f>VLOOKUP($B53,'[1]26MY_CIV5D_DATA'!$B:$AS,17,FALSE)</f>
        <v>0</v>
      </c>
      <c r="O53" s="99" t="str">
        <f>VLOOKUP(B53,'[1]26MY_CIV5D_DATA'!B:AS,18,FALSE)</f>
        <v>N/A</v>
      </c>
      <c r="P53" s="99" t="str">
        <f>VLOOKUP(B53,'[1]26MY_CIV5D_DATA'!B:AS,19,FALSE)</f>
        <v>N/A</v>
      </c>
      <c r="Q53" s="100" t="str">
        <f>IF(VLOOKUP(B53,'[1]26MY_CIV5D_DATA'!B:AS,20,FALSE)="","",VLOOKUP(B53,'[1]26MY_CIV5D_DATA'!B:AS,20,FALSE))</f>
        <v>Priced as a set of 4 wheels.  Tires sold separately.</v>
      </c>
    </row>
    <row r="54" spans="2:17" s="77" customFormat="1" ht="16.5" x14ac:dyDescent="0.25">
      <c r="B54" s="93" t="s">
        <v>60</v>
      </c>
      <c r="C54" s="94" t="str">
        <f>VLOOKUP(B54,'[1]26MY_CIV5D_DATA'!B:AS,3,FALSE)</f>
        <v>16" Enkei M52 Wheel - Gloss Black</v>
      </c>
      <c r="D54" s="95" t="str">
        <f t="shared" ref="D54:D61" si="7">B54</f>
        <v>480-670-6545GB</v>
      </c>
      <c r="E54" s="96">
        <f>VLOOKUP(B54,'[1]26MY_CIV5D_DATA'!B:AS,9,FALSE)</f>
        <v>744</v>
      </c>
      <c r="F54" s="96">
        <f>VLOOKUP(B54,'[1]26MY_CIV5D_DATA'!B:AS,10,FALSE)</f>
        <v>1000</v>
      </c>
      <c r="G54" s="97">
        <f>VLOOKUP(B54,'[1]26MY_CIV5D_DATA'!B:AS,7,FALSE)</f>
        <v>1.6</v>
      </c>
      <c r="H54" s="98">
        <f>VLOOKUP(B54,'[1]26MY_CIV5D_DATA'!B:AS,11,FALSE)</f>
        <v>1268.8</v>
      </c>
      <c r="I54" s="99">
        <f>VLOOKUP(B54,'[1]26MY_CIV5D_DATA'!B:AS,12,FALSE)</f>
        <v>0</v>
      </c>
      <c r="J54" s="99">
        <f>VLOOKUP(B54,'[1]26MY_CIV5D_DATA'!B:AS,13,FALSE)</f>
        <v>0</v>
      </c>
      <c r="K54" s="99">
        <f>VLOOKUP($B54,'[1]26MY_CIV5D_DATA'!$B:$AS,14,FALSE)</f>
        <v>0</v>
      </c>
      <c r="L54" s="99" t="str">
        <f>VLOOKUP(B54,'[1]26MY_CIV5D_DATA'!B:AS,15,FALSE)</f>
        <v>T</v>
      </c>
      <c r="M54" s="99" t="str">
        <f>VLOOKUP(B54,'[1]26MY_CIV5D_DATA'!B:AS,16,FALSE)</f>
        <v>N/A</v>
      </c>
      <c r="N54" s="99">
        <f>VLOOKUP($B54,'[1]26MY_CIV5D_DATA'!$B:$AS,17,FALSE)</f>
        <v>0</v>
      </c>
      <c r="O54" s="99" t="str">
        <f>VLOOKUP(B54,'[1]26MY_CIV5D_DATA'!B:AS,18,FALSE)</f>
        <v>N/A</v>
      </c>
      <c r="P54" s="99" t="str">
        <f>VLOOKUP(B54,'[1]26MY_CIV5D_DATA'!B:AS,19,FALSE)</f>
        <v>N/A</v>
      </c>
      <c r="Q54" s="100" t="str">
        <f>IF(VLOOKUP(B54,'[1]26MY_CIV5D_DATA'!B:AS,20,FALSE)="","",VLOOKUP(B54,'[1]26MY_CIV5D_DATA'!B:AS,20,FALSE))</f>
        <v>Priced as a set of 4 wheels.  Tires sold separately.</v>
      </c>
    </row>
    <row r="55" spans="2:17" s="77" customFormat="1" ht="16.5" x14ac:dyDescent="0.25">
      <c r="B55" s="93" t="s">
        <v>61</v>
      </c>
      <c r="C55" s="94" t="str">
        <f>VLOOKUP(B55,'[1]26MY_CIV5D_DATA'!B:AS,3,FALSE)</f>
        <v>16" Enkei M52 Wheel - Silver</v>
      </c>
      <c r="D55" s="95" t="str">
        <f t="shared" si="7"/>
        <v>480-670-6545SP</v>
      </c>
      <c r="E55" s="96">
        <f>VLOOKUP(B55,'[1]26MY_CIV5D_DATA'!B:AS,9,FALSE)</f>
        <v>744</v>
      </c>
      <c r="F55" s="96">
        <f>VLOOKUP(B55,'[1]26MY_CIV5D_DATA'!B:AS,10,FALSE)</f>
        <v>1000</v>
      </c>
      <c r="G55" s="97">
        <f>VLOOKUP(B55,'[1]26MY_CIV5D_DATA'!B:AS,7,FALSE)</f>
        <v>1.6</v>
      </c>
      <c r="H55" s="98">
        <f>VLOOKUP(B55,'[1]26MY_CIV5D_DATA'!B:AS,11,FALSE)</f>
        <v>1268.8</v>
      </c>
      <c r="I55" s="99">
        <f>VLOOKUP(B55,'[1]26MY_CIV5D_DATA'!B:AS,12,FALSE)</f>
        <v>0</v>
      </c>
      <c r="J55" s="99">
        <f>VLOOKUP(B55,'[1]26MY_CIV5D_DATA'!B:AS,13,FALSE)</f>
        <v>0</v>
      </c>
      <c r="K55" s="99">
        <f>VLOOKUP($B55,'[1]26MY_CIV5D_DATA'!$B:$AS,14,FALSE)</f>
        <v>0</v>
      </c>
      <c r="L55" s="99" t="str">
        <f>VLOOKUP(B55,'[1]26MY_CIV5D_DATA'!B:AS,15,FALSE)</f>
        <v>T</v>
      </c>
      <c r="M55" s="99" t="str">
        <f>VLOOKUP(B55,'[1]26MY_CIV5D_DATA'!B:AS,16,FALSE)</f>
        <v>N/A</v>
      </c>
      <c r="N55" s="99">
        <f>VLOOKUP($B55,'[1]26MY_CIV5D_DATA'!$B:$AS,17,FALSE)</f>
        <v>0</v>
      </c>
      <c r="O55" s="99" t="str">
        <f>VLOOKUP(B55,'[1]26MY_CIV5D_DATA'!B:AS,18,FALSE)</f>
        <v>N/A</v>
      </c>
      <c r="P55" s="99" t="str">
        <f>VLOOKUP(B55,'[1]26MY_CIV5D_DATA'!B:AS,19,FALSE)</f>
        <v>N/A</v>
      </c>
      <c r="Q55" s="100" t="str">
        <f>IF(VLOOKUP(B55,'[1]26MY_CIV5D_DATA'!B:AS,20,FALSE)="","",VLOOKUP(B55,'[1]26MY_CIV5D_DATA'!B:AS,20,FALSE))</f>
        <v>Priced as a set of 4 wheels.  Tires sold separately.</v>
      </c>
    </row>
    <row r="56" spans="2:17" s="77" customFormat="1" ht="16.5" x14ac:dyDescent="0.25">
      <c r="B56" s="93" t="s">
        <v>62</v>
      </c>
      <c r="C56" s="94" t="str">
        <f>VLOOKUP(B56,'[1]26MY_CIV5D_DATA'!B:AS,3,FALSE)</f>
        <v>17" Enkei Draco Wheel, Gloss Black</v>
      </c>
      <c r="D56" s="95" t="str">
        <f t="shared" si="7"/>
        <v>509-775-6545BH</v>
      </c>
      <c r="E56" s="96">
        <f>VLOOKUP(B56,'[1]26MY_CIV5D_DATA'!B:AS,9,FALSE)</f>
        <v>832</v>
      </c>
      <c r="F56" s="96">
        <f>VLOOKUP(B56,'[1]26MY_CIV5D_DATA'!B:AS,10,FALSE)</f>
        <v>1116</v>
      </c>
      <c r="G56" s="97">
        <f>VLOOKUP(B56,'[1]26MY_CIV5D_DATA'!B:AS,7,FALSE)</f>
        <v>1.6</v>
      </c>
      <c r="H56" s="98">
        <f>VLOOKUP(B56,'[1]26MY_CIV5D_DATA'!B:AS,11,FALSE)</f>
        <v>1384.8</v>
      </c>
      <c r="I56" s="99">
        <f>VLOOKUP(B56,'[1]26MY_CIV5D_DATA'!B:AS,12,FALSE)</f>
        <v>0</v>
      </c>
      <c r="J56" s="99">
        <f>VLOOKUP(B56,'[1]26MY_CIV5D_DATA'!B:AS,13,FALSE)</f>
        <v>0</v>
      </c>
      <c r="K56" s="99">
        <f>VLOOKUP($B56,'[1]26MY_CIV5D_DATA'!$B:$AS,14,FALSE)</f>
        <v>0</v>
      </c>
      <c r="L56" s="99" t="str">
        <f>VLOOKUP(B56,'[1]26MY_CIV5D_DATA'!B:AS,15,FALSE)</f>
        <v>T</v>
      </c>
      <c r="M56" s="99" t="str">
        <f>VLOOKUP(B56,'[1]26MY_CIV5D_DATA'!B:AS,16,FALSE)</f>
        <v>N/A</v>
      </c>
      <c r="N56" s="99">
        <f>VLOOKUP($B56,'[1]26MY_CIV5D_DATA'!$B:$AS,17,FALSE)</f>
        <v>0</v>
      </c>
      <c r="O56" s="99" t="str">
        <f>VLOOKUP(B56,'[1]26MY_CIV5D_DATA'!B:AS,18,FALSE)</f>
        <v>N/A</v>
      </c>
      <c r="P56" s="99" t="str">
        <f>VLOOKUP(B56,'[1]26MY_CIV5D_DATA'!B:AS,19,FALSE)</f>
        <v>N/A</v>
      </c>
      <c r="Q56" s="100" t="str">
        <f>IF(VLOOKUP(B56,'[1]26MY_CIV5D_DATA'!B:AS,20,FALSE)="","",VLOOKUP(B56,'[1]26MY_CIV5D_DATA'!B:AS,20,FALSE))</f>
        <v>Priced as a set of 4 wheels.  Tires sold separately.</v>
      </c>
    </row>
    <row r="57" spans="2:17" s="91" customFormat="1" ht="15" customHeight="1" x14ac:dyDescent="0.25">
      <c r="B57" s="89" t="s">
        <v>63</v>
      </c>
      <c r="C57" s="94" t="str">
        <f>VLOOKUP(B57,'[1]26MY_CIV5D_DATA'!B:AS,3,FALSE)</f>
        <v>17" Enkei Draco Wheel, Silver</v>
      </c>
      <c r="D57" s="95" t="str">
        <f t="shared" si="7"/>
        <v>509-775-6545SH</v>
      </c>
      <c r="E57" s="96">
        <f>VLOOKUP(B57,'[1]26MY_CIV5D_DATA'!B:AS,9,FALSE)</f>
        <v>832</v>
      </c>
      <c r="F57" s="96">
        <f>VLOOKUP(B57,'[1]26MY_CIV5D_DATA'!B:AS,10,FALSE)</f>
        <v>1116</v>
      </c>
      <c r="G57" s="97">
        <f>VLOOKUP(B57,'[1]26MY_CIV5D_DATA'!B:AS,7,FALSE)</f>
        <v>1.6</v>
      </c>
      <c r="H57" s="98">
        <f>VLOOKUP(B57,'[1]26MY_CIV5D_DATA'!B:AS,11,FALSE)</f>
        <v>1384.8</v>
      </c>
      <c r="I57" s="99">
        <f>VLOOKUP(B57,'[1]26MY_CIV5D_DATA'!B:AS,12,FALSE)</f>
        <v>0</v>
      </c>
      <c r="J57" s="99">
        <f>VLOOKUP(B57,'[1]26MY_CIV5D_DATA'!B:AS,13,FALSE)</f>
        <v>0</v>
      </c>
      <c r="K57" s="99">
        <f>VLOOKUP($B57,'[1]26MY_CIV5D_DATA'!$B:$AS,14,FALSE)</f>
        <v>0</v>
      </c>
      <c r="L57" s="99" t="str">
        <f>VLOOKUP(B57,'[1]26MY_CIV5D_DATA'!B:AS,15,FALSE)</f>
        <v>T</v>
      </c>
      <c r="M57" s="99" t="str">
        <f>VLOOKUP(B57,'[1]26MY_CIV5D_DATA'!B:AS,16,FALSE)</f>
        <v>N/A</v>
      </c>
      <c r="N57" s="99">
        <f>VLOOKUP($B57,'[1]26MY_CIV5D_DATA'!$B:$AS,17,FALSE)</f>
        <v>0</v>
      </c>
      <c r="O57" s="99" t="str">
        <f>VLOOKUP(B57,'[1]26MY_CIV5D_DATA'!B:AS,18,FALSE)</f>
        <v>N/A</v>
      </c>
      <c r="P57" s="99" t="str">
        <f>VLOOKUP(B57,'[1]26MY_CIV5D_DATA'!B:AS,19,FALSE)</f>
        <v>N/A</v>
      </c>
      <c r="Q57" s="100" t="str">
        <f>IF(VLOOKUP(B57,'[1]26MY_CIV5D_DATA'!B:AS,20,FALSE)="","",VLOOKUP(B57,'[1]26MY_CIV5D_DATA'!B:AS,20,FALSE))</f>
        <v>Priced as a set of 4 wheels.  Tires sold separately.</v>
      </c>
    </row>
    <row r="58" spans="2:17" s="91" customFormat="1" ht="16.5" x14ac:dyDescent="0.25">
      <c r="B58" s="89" t="s">
        <v>64</v>
      </c>
      <c r="C58" s="94" t="str">
        <f>VLOOKUP(B58,'[1]26MY_CIV5D_DATA'!B:AS,3,FALSE)</f>
        <v>18" Alloy Wheel  - Black</v>
      </c>
      <c r="D58" s="95" t="str">
        <f t="shared" si="7"/>
        <v>08W18-T20-100</v>
      </c>
      <c r="E58" s="96">
        <f>VLOOKUP(B58,'[1]26MY_CIV5D_DATA'!B:AS,9,FALSE)</f>
        <v>2256</v>
      </c>
      <c r="F58" s="96">
        <f>VLOOKUP(B58,'[1]26MY_CIV5D_DATA'!B:AS,10,FALSE)</f>
        <v>3472</v>
      </c>
      <c r="G58" s="97">
        <f>VLOOKUP(B58,'[1]26MY_CIV5D_DATA'!B:AS,7,FALSE)</f>
        <v>1.6</v>
      </c>
      <c r="H58" s="98">
        <f>VLOOKUP(B58,'[1]26MY_CIV5D_DATA'!B:AS,11,FALSE)</f>
        <v>3740.8</v>
      </c>
      <c r="I58" s="99">
        <f>VLOOKUP(B58,'[1]26MY_CIV5D_DATA'!B:AS,12,FALSE)</f>
        <v>0</v>
      </c>
      <c r="J58" s="99">
        <f>VLOOKUP(B58,'[1]26MY_CIV5D_DATA'!B:AS,13,FALSE)</f>
        <v>0</v>
      </c>
      <c r="K58" s="99">
        <f>VLOOKUP($B58,'[1]26MY_CIV5D_DATA'!$B:$AS,14,FALSE)</f>
        <v>0</v>
      </c>
      <c r="L58" s="99" t="str">
        <f>VLOOKUP(B58,'[1]26MY_CIV5D_DATA'!B:AS,15,FALSE)</f>
        <v>E</v>
      </c>
      <c r="M58" s="99" t="str">
        <f>VLOOKUP(B58,'[1]26MY_CIV5D_DATA'!B:AS,16,FALSE)</f>
        <v>E</v>
      </c>
      <c r="N58" s="99">
        <f>VLOOKUP($B58,'[1]26MY_CIV5D_DATA'!$B:$AS,17,FALSE)</f>
        <v>0</v>
      </c>
      <c r="O58" s="99" t="str">
        <f>VLOOKUP(B58,'[1]26MY_CIV5D_DATA'!B:AS,18,FALSE)</f>
        <v>E</v>
      </c>
      <c r="P58" s="99" t="str">
        <f>VLOOKUP(B58,'[1]26MY_CIV5D_DATA'!B:AS,19,FALSE)</f>
        <v>N/A</v>
      </c>
      <c r="Q58" s="100" t="str">
        <f>IF(VLOOKUP(B58,'[1]26MY_CIV5D_DATA'!B:AS,20,FALSE)="","",VLOOKUP(B58,'[1]26MY_CIV5D_DATA'!B:AS,20,FALSE))</f>
        <v>Priced as a set of 4 wheels.  Tires sold separately.</v>
      </c>
    </row>
    <row r="59" spans="2:17" s="91" customFormat="1" ht="15" customHeight="1" x14ac:dyDescent="0.25">
      <c r="B59" s="89" t="s">
        <v>65</v>
      </c>
      <c r="C59" s="94" t="str">
        <f>VLOOKUP(B59,'[1]26MY_CIV5D_DATA'!B:AS,3,FALSE)</f>
        <v>Wheel Locks - Black</v>
      </c>
      <c r="D59" s="95" t="str">
        <f t="shared" si="7"/>
        <v>08W42-S2A-101</v>
      </c>
      <c r="E59" s="96">
        <f>VLOOKUP(B59,'[1]26MY_CIV5D_DATA'!B:AS,9,FALSE)</f>
        <v>59</v>
      </c>
      <c r="F59" s="96">
        <f>VLOOKUP(B59,'[1]26MY_CIV5D_DATA'!B:AS,10,FALSE)</f>
        <v>98</v>
      </c>
      <c r="G59" s="97">
        <f>VLOOKUP(B59,'[1]26MY_CIV5D_DATA'!B:AS,7,FALSE)</f>
        <v>0.2</v>
      </c>
      <c r="H59" s="98">
        <f>VLOOKUP(B59,'[1]26MY_CIV5D_DATA'!B:AS,11,FALSE)</f>
        <v>131.6</v>
      </c>
      <c r="I59" s="99">
        <f>VLOOKUP(B59,'[1]26MY_CIV5D_DATA'!B:AS,12,FALSE)</f>
        <v>0</v>
      </c>
      <c r="J59" s="99">
        <f>VLOOKUP(B59,'[1]26MY_CIV5D_DATA'!B:AS,13,FALSE)</f>
        <v>0</v>
      </c>
      <c r="K59" s="99">
        <f>VLOOKUP($B59,'[1]26MY_CIV5D_DATA'!$B:$AS,14,FALSE)</f>
        <v>0</v>
      </c>
      <c r="L59" s="99" t="str">
        <f>VLOOKUP(B59,'[1]26MY_CIV5D_DATA'!B:AS,15,FALSE)</f>
        <v>•</v>
      </c>
      <c r="M59" s="99" t="str">
        <f>VLOOKUP(B59,'[1]26MY_CIV5D_DATA'!B:AS,16,FALSE)</f>
        <v>•</v>
      </c>
      <c r="N59" s="99">
        <f>VLOOKUP($B59,'[1]26MY_CIV5D_DATA'!$B:$AS,17,FALSE)</f>
        <v>0</v>
      </c>
      <c r="O59" s="99" t="str">
        <f>VLOOKUP(B59,'[1]26MY_CIV5D_DATA'!B:AS,18,FALSE)</f>
        <v>•</v>
      </c>
      <c r="P59" s="99" t="str">
        <f>VLOOKUP(B59,'[1]26MY_CIV5D_DATA'!B:AS,19,FALSE)</f>
        <v>•</v>
      </c>
      <c r="Q59" s="100" t="str">
        <f>IF(VLOOKUP(B59,'[1]26MY_CIV5D_DATA'!B:AS,20,FALSE)="","",VLOOKUP(B59,'[1]26MY_CIV5D_DATA'!B:AS,20,FALSE))</f>
        <v/>
      </c>
    </row>
    <row r="60" spans="2:17" s="91" customFormat="1" ht="15" customHeight="1" x14ac:dyDescent="0.25">
      <c r="B60" s="89" t="s">
        <v>66</v>
      </c>
      <c r="C60" s="94" t="str">
        <f>VLOOKUP(B60,'[1]26MY_CIV5D_DATA'!B:AS,3,FALSE)</f>
        <v>Wheel Locks - Chrome</v>
      </c>
      <c r="D60" s="95" t="str">
        <f t="shared" si="7"/>
        <v>08W42-SCV-302</v>
      </c>
      <c r="E60" s="96">
        <f>VLOOKUP(B60,'[1]26MY_CIV5D_DATA'!B:AS,9,FALSE)</f>
        <v>52</v>
      </c>
      <c r="F60" s="96">
        <f>VLOOKUP(B60,'[1]26MY_CIV5D_DATA'!B:AS,10,FALSE)</f>
        <v>87</v>
      </c>
      <c r="G60" s="97">
        <f>VLOOKUP(B60,'[1]26MY_CIV5D_DATA'!B:AS,7,FALSE)</f>
        <v>0.2</v>
      </c>
      <c r="H60" s="98">
        <f>VLOOKUP(B60,'[1]26MY_CIV5D_DATA'!B:AS,11,FALSE)</f>
        <v>120.6</v>
      </c>
      <c r="I60" s="99">
        <f>VLOOKUP(B60,'[1]26MY_CIV5D_DATA'!B:AS,12,FALSE)</f>
        <v>0</v>
      </c>
      <c r="J60" s="99">
        <f>VLOOKUP(B60,'[1]26MY_CIV5D_DATA'!B:AS,13,FALSE)</f>
        <v>0</v>
      </c>
      <c r="K60" s="99">
        <f>VLOOKUP($B60,'[1]26MY_CIV5D_DATA'!$B:$AS,14,FALSE)</f>
        <v>0</v>
      </c>
      <c r="L60" s="99" t="str">
        <f>VLOOKUP(B60,'[1]26MY_CIV5D_DATA'!B:AS,15,FALSE)</f>
        <v>•</v>
      </c>
      <c r="M60" s="99" t="str">
        <f>VLOOKUP(B60,'[1]26MY_CIV5D_DATA'!B:AS,16,FALSE)</f>
        <v>•</v>
      </c>
      <c r="N60" s="99">
        <f>VLOOKUP($B60,'[1]26MY_CIV5D_DATA'!$B:$AS,17,FALSE)</f>
        <v>0</v>
      </c>
      <c r="O60" s="99" t="str">
        <f>VLOOKUP(B60,'[1]26MY_CIV5D_DATA'!B:AS,18,FALSE)</f>
        <v>•</v>
      </c>
      <c r="P60" s="99" t="str">
        <f>VLOOKUP(B60,'[1]26MY_CIV5D_DATA'!B:AS,19,FALSE)</f>
        <v>N/A</v>
      </c>
      <c r="Q60" s="100" t="str">
        <f>IF(VLOOKUP(B60,'[1]26MY_CIV5D_DATA'!B:AS,20,FALSE)="","",VLOOKUP(B60,'[1]26MY_CIV5D_DATA'!B:AS,20,FALSE))</f>
        <v/>
      </c>
    </row>
    <row r="61" spans="2:17" s="91" customFormat="1" ht="30" x14ac:dyDescent="0.25">
      <c r="B61" s="89" t="s">
        <v>67</v>
      </c>
      <c r="C61" s="94" t="str">
        <f>VLOOKUP(B61,'[1]26MY_CIV5D_DATA'!B:AS,3,FALSE)</f>
        <v>Wheel Lug Nuts - Black</v>
      </c>
      <c r="D61" s="95" t="str">
        <f t="shared" si="7"/>
        <v>08W42-TGG-100</v>
      </c>
      <c r="E61" s="96">
        <f>VLOOKUP(B61,'[1]26MY_CIV5D_DATA'!B:AS,9,FALSE)</f>
        <v>55</v>
      </c>
      <c r="F61" s="96">
        <f>VLOOKUP(B61,'[1]26MY_CIV5D_DATA'!B:AS,10,FALSE)</f>
        <v>88</v>
      </c>
      <c r="G61" s="97">
        <f>VLOOKUP(B61,'[1]26MY_CIV5D_DATA'!B:AS,7,FALSE)</f>
        <v>0.2</v>
      </c>
      <c r="H61" s="98">
        <f>VLOOKUP(B61,'[1]26MY_CIV5D_DATA'!B:AS,11,FALSE)</f>
        <v>121.6</v>
      </c>
      <c r="I61" s="99">
        <f>VLOOKUP(B61,'[1]26MY_CIV5D_DATA'!B:AS,12,FALSE)</f>
        <v>0</v>
      </c>
      <c r="J61" s="99">
        <f>VLOOKUP(B61,'[1]26MY_CIV5D_DATA'!B:AS,13,FALSE)</f>
        <v>0</v>
      </c>
      <c r="K61" s="99">
        <f>VLOOKUP($B61,'[1]26MY_CIV5D_DATA'!$B:$AS,14,FALSE)</f>
        <v>0</v>
      </c>
      <c r="L61" s="99" t="str">
        <f>VLOOKUP(B61,'[1]26MY_CIV5D_DATA'!B:AS,15,FALSE)</f>
        <v>•</v>
      </c>
      <c r="M61" s="99" t="str">
        <f>VLOOKUP(B61,'[1]26MY_CIV5D_DATA'!B:AS,16,FALSE)</f>
        <v>•</v>
      </c>
      <c r="N61" s="99">
        <f>VLOOKUP($B61,'[1]26MY_CIV5D_DATA'!$B:$AS,17,FALSE)</f>
        <v>0</v>
      </c>
      <c r="O61" s="99" t="str">
        <f>VLOOKUP(B61,'[1]26MY_CIV5D_DATA'!B:AS,18,FALSE)</f>
        <v>•</v>
      </c>
      <c r="P61" s="99" t="str">
        <f>VLOOKUP(B61,'[1]26MY_CIV5D_DATA'!B:AS,19,FALSE)</f>
        <v>N/A</v>
      </c>
      <c r="Q61" s="100" t="str">
        <f>IF(VLOOKUP(B61,'[1]26MY_CIV5D_DATA'!B:AS,20,FALSE)="","",VLOOKUP(B61,'[1]26MY_CIV5D_DATA'!B:AS,20,FALSE))</f>
        <v>Includes: 1 set (i.e. 4 lug nuts).
A complete install requires 5 sets (i.e. 20 lug nuts) for 4 wheels.</v>
      </c>
    </row>
    <row r="62" spans="2:17" s="91" customFormat="1" ht="10.5" customHeight="1" x14ac:dyDescent="0.25">
      <c r="B62" s="89"/>
      <c r="C62" s="101"/>
      <c r="D62" s="102"/>
      <c r="E62" s="103"/>
      <c r="F62" s="103"/>
      <c r="G62" s="104"/>
      <c r="H62" s="105"/>
      <c r="I62" s="106"/>
      <c r="J62" s="76"/>
      <c r="K62" s="76"/>
      <c r="L62" s="106"/>
      <c r="M62" s="106"/>
      <c r="N62" s="106"/>
      <c r="O62" s="106"/>
      <c r="P62" s="106"/>
      <c r="Q62" s="107"/>
    </row>
    <row r="63" spans="2:17" s="67" customFormat="1" ht="18.75" x14ac:dyDescent="0.3">
      <c r="B63" s="108"/>
      <c r="C63" s="49" t="s">
        <v>68</v>
      </c>
      <c r="D63" s="49"/>
      <c r="E63" s="92"/>
      <c r="F63" s="92"/>
      <c r="G63" s="92"/>
      <c r="H63" s="92"/>
      <c r="I63" s="92"/>
      <c r="J63" s="106"/>
      <c r="K63" s="106"/>
      <c r="L63" s="92"/>
      <c r="M63" s="92"/>
      <c r="N63" s="92"/>
      <c r="O63" s="92"/>
      <c r="P63" s="92"/>
      <c r="Q63" s="92"/>
    </row>
    <row r="64" spans="2:17" s="77" customFormat="1" ht="15" customHeight="1" x14ac:dyDescent="0.25">
      <c r="B64" s="93"/>
      <c r="C64" s="55" t="s">
        <v>26</v>
      </c>
      <c r="D64" s="55" t="s">
        <v>27</v>
      </c>
      <c r="E64" s="55" t="s">
        <v>28</v>
      </c>
      <c r="F64" s="55" t="s">
        <v>29</v>
      </c>
      <c r="G64" s="55" t="s">
        <v>30</v>
      </c>
      <c r="H64" s="56" t="s">
        <v>31</v>
      </c>
      <c r="I64" s="55" t="s">
        <v>32</v>
      </c>
      <c r="J64" s="55"/>
      <c r="K64" s="55"/>
      <c r="L64" s="55"/>
      <c r="M64" s="55"/>
      <c r="N64" s="55"/>
      <c r="O64" s="55"/>
      <c r="P64" s="55"/>
      <c r="Q64" s="109" t="s">
        <v>33</v>
      </c>
    </row>
    <row r="65" spans="1:17" s="77" customFormat="1" ht="45" x14ac:dyDescent="0.25">
      <c r="B65" s="93"/>
      <c r="C65" s="55"/>
      <c r="D65" s="55"/>
      <c r="E65" s="55"/>
      <c r="F65" s="55"/>
      <c r="G65" s="55"/>
      <c r="H65" s="56"/>
      <c r="I65" s="57">
        <f>'[1]26MY_CIV5D_DATA'!M$7</f>
        <v>0</v>
      </c>
      <c r="J65" s="57">
        <f>'[1]26MY_CIV5D_DATA'!N$7</f>
        <v>0</v>
      </c>
      <c r="K65" s="57">
        <f>'[1]26MY_CIV5D_DATA'!O$7</f>
        <v>0</v>
      </c>
      <c r="L65" s="57" t="str">
        <f>'[1]26MY_CIV5D_DATA'!P$7</f>
        <v>SPORT</v>
      </c>
      <c r="M65" s="57" t="str">
        <f>'[1]26MY_CIV5D_DATA'!Q$7</f>
        <v>SPORT 
Hybrid</v>
      </c>
      <c r="N65" s="57">
        <f>'[1]26MY_CIV5D_DATA'!R$7</f>
        <v>0</v>
      </c>
      <c r="O65" s="57" t="str">
        <f>'[1]26MY_CIV5D_DATA'!S$7</f>
        <v>Sport Touring Hybrid</v>
      </c>
      <c r="P65" s="57" t="str">
        <f>'[1]26MY_CIV5D_DATA'!T$7</f>
        <v>Type R</v>
      </c>
      <c r="Q65" s="109"/>
    </row>
    <row r="66" spans="1:17" s="91" customFormat="1" ht="15" customHeight="1" x14ac:dyDescent="0.25">
      <c r="B66" s="89" t="s">
        <v>69</v>
      </c>
      <c r="C66" s="94" t="str">
        <f>VLOOKUP(B66,'[1]26MY_CIV5D_DATA'!B:AS,3,FALSE)</f>
        <v xml:space="preserve">Black Emblem H-Mark </v>
      </c>
      <c r="D66" s="95" t="str">
        <f>B66</f>
        <v>08F20-T47-100E</v>
      </c>
      <c r="E66" s="96">
        <f>VLOOKUP(B66,'[1]26MY_CIV5D_DATA'!B:AS,9,FALSE)</f>
        <v>0</v>
      </c>
      <c r="F66" s="96">
        <f>VLOOKUP(B66,'[1]26MY_CIV5D_DATA'!B:AS,10,FALSE)</f>
        <v>0</v>
      </c>
      <c r="G66" s="97">
        <f>VLOOKUP(B66,'[1]26MY_CIV5D_DATA'!B:AS,7,FALSE)</f>
        <v>0.7</v>
      </c>
      <c r="H66" s="98">
        <f>VLOOKUP(B66,'[1]26MY_CIV5D_DATA'!B:AS,11,FALSE)</f>
        <v>117.6</v>
      </c>
      <c r="I66" s="99">
        <f>VLOOKUP(B66,'[1]26MY_CIV5D_DATA'!B:AS,12,FALSE)</f>
        <v>0</v>
      </c>
      <c r="J66" s="99">
        <f>VLOOKUP(B66,'[1]26MY_CIV5D_DATA'!B:AS,13,FALSE)</f>
        <v>0</v>
      </c>
      <c r="K66" s="99">
        <f>VLOOKUP($B66,'[1]26MY_CIV5D_DATA'!$B:$AS,14,FALSE)</f>
        <v>0</v>
      </c>
      <c r="L66" s="99" t="str">
        <f>VLOOKUP(B66,'[1]26MY_CIV5D_DATA'!B:AS,15,FALSE)</f>
        <v>•</v>
      </c>
      <c r="M66" s="99" t="str">
        <f>VLOOKUP(B66,'[1]26MY_CIV5D_DATA'!B:AS,16,FALSE)</f>
        <v>•</v>
      </c>
      <c r="N66" s="99">
        <f>VLOOKUP($B66,'[1]26MY_CIV5D_DATA'!$B:$AS,17,FALSE)</f>
        <v>0</v>
      </c>
      <c r="O66" s="99" t="str">
        <f>VLOOKUP(B66,'[1]26MY_CIV5D_DATA'!B:AS,18,FALSE)</f>
        <v>•</v>
      </c>
      <c r="P66" s="99" t="str">
        <f>VLOOKUP(B66,'[1]26MY_CIV5D_DATA'!B:AS,19,FALSE)</f>
        <v>N/A</v>
      </c>
      <c r="Q66" s="100" t="str">
        <f>IF(VLOOKUP(B66,'[1]26MY_CIV5D_DATA'!B:AS,20,FALSE)="","",VLOOKUP(B66,'[1]26MY_CIV5D_DATA'!B:AS,20,FALSE))</f>
        <v>Front and Rear H-Mark Logo.</v>
      </c>
    </row>
    <row r="67" spans="1:17" s="91" customFormat="1" ht="15" customHeight="1" x14ac:dyDescent="0.25">
      <c r="B67" s="89" t="s">
        <v>70</v>
      </c>
      <c r="C67" s="94" t="str">
        <f>VLOOKUP(B67,'[1]26MY_CIV5D_DATA'!B:AS,3,FALSE)</f>
        <v>Hood Protector</v>
      </c>
      <c r="D67" s="95" t="str">
        <f t="shared" ref="D67:D73" si="8">B67</f>
        <v>08P47-T20-300</v>
      </c>
      <c r="E67" s="96">
        <f>VLOOKUP(B67,'[1]26MY_CIV5D_DATA'!B:AS,9,FALSE)</f>
        <v>215</v>
      </c>
      <c r="F67" s="96">
        <f>VLOOKUP(B67,'[1]26MY_CIV5D_DATA'!B:AS,10,FALSE)</f>
        <v>358</v>
      </c>
      <c r="G67" s="97">
        <f>VLOOKUP(B67,'[1]26MY_CIV5D_DATA'!B:AS,7,FALSE)</f>
        <v>0.6</v>
      </c>
      <c r="H67" s="98">
        <f>VLOOKUP(B67,'[1]26MY_CIV5D_DATA'!B:AS,11,FALSE)</f>
        <v>458.8</v>
      </c>
      <c r="I67" s="99">
        <f>VLOOKUP(B67,'[1]26MY_CIV5D_DATA'!B:AS,12,FALSE)</f>
        <v>0</v>
      </c>
      <c r="J67" s="99">
        <f>VLOOKUP(B67,'[1]26MY_CIV5D_DATA'!B:AS,13,FALSE)</f>
        <v>0</v>
      </c>
      <c r="K67" s="99">
        <f>VLOOKUP($B67,'[1]26MY_CIV5D_DATA'!$B:$AS,14,FALSE)</f>
        <v>0</v>
      </c>
      <c r="L67" s="99" t="str">
        <f>VLOOKUP(B67,'[1]26MY_CIV5D_DATA'!B:AS,15,FALSE)</f>
        <v>•</v>
      </c>
      <c r="M67" s="99" t="str">
        <f>VLOOKUP(B67,'[1]26MY_CIV5D_DATA'!B:AS,16,FALSE)</f>
        <v>•</v>
      </c>
      <c r="N67" s="99">
        <f>VLOOKUP($B67,'[1]26MY_CIV5D_DATA'!$B:$AS,17,FALSE)</f>
        <v>0</v>
      </c>
      <c r="O67" s="99" t="str">
        <f>VLOOKUP(B67,'[1]26MY_CIV5D_DATA'!B:AS,18,FALSE)</f>
        <v>•</v>
      </c>
      <c r="P67" s="99" t="str">
        <f>VLOOKUP(B67,'[1]26MY_CIV5D_DATA'!B:AS,19,FALSE)</f>
        <v>N/A</v>
      </c>
      <c r="Q67" s="100" t="str">
        <f>IF(VLOOKUP(B67,'[1]26MY_CIV5D_DATA'!B:AS,20,FALSE)="","",VLOOKUP(B67,'[1]26MY_CIV5D_DATA'!B:AS,20,FALSE))</f>
        <v/>
      </c>
    </row>
    <row r="68" spans="1:17" s="91" customFormat="1" ht="15" customHeight="1" x14ac:dyDescent="0.25">
      <c r="B68" s="89" t="s">
        <v>71</v>
      </c>
      <c r="C68" s="94" t="str">
        <f>VLOOKUP(B68,'[1]26MY_CIV5D_DATA'!B:AS,3,FALSE)</f>
        <v>Door Visors - Black</v>
      </c>
      <c r="D68" s="95" t="str">
        <f t="shared" si="8"/>
        <v>08R04-T47-100A</v>
      </c>
      <c r="E68" s="96">
        <f>VLOOKUP(B68,'[1]26MY_CIV5D_DATA'!B:AS,9,FALSE)</f>
        <v>201</v>
      </c>
      <c r="F68" s="96">
        <f>VLOOKUP(B68,'[1]26MY_CIV5D_DATA'!B:AS,10,FALSE)</f>
        <v>335</v>
      </c>
      <c r="G68" s="97">
        <f>VLOOKUP(B68,'[1]26MY_CIV5D_DATA'!B:AS,7,FALSE)</f>
        <v>0.5</v>
      </c>
      <c r="H68" s="98">
        <f>VLOOKUP(B68,'[1]26MY_CIV5D_DATA'!B:AS,11,FALSE)</f>
        <v>419</v>
      </c>
      <c r="I68" s="99">
        <f>VLOOKUP(B68,'[1]26MY_CIV5D_DATA'!B:AS,12,FALSE)</f>
        <v>0</v>
      </c>
      <c r="J68" s="99">
        <f>VLOOKUP(B68,'[1]26MY_CIV5D_DATA'!B:AS,13,FALSE)</f>
        <v>0</v>
      </c>
      <c r="K68" s="99">
        <f>VLOOKUP($B68,'[1]26MY_CIV5D_DATA'!$B:$AS,14,FALSE)</f>
        <v>0</v>
      </c>
      <c r="L68" s="99" t="str">
        <f>VLOOKUP(B68,'[1]26MY_CIV5D_DATA'!B:AS,15,FALSE)</f>
        <v>•</v>
      </c>
      <c r="M68" s="99" t="str">
        <f>VLOOKUP(B68,'[1]26MY_CIV5D_DATA'!B:AS,16,FALSE)</f>
        <v>•</v>
      </c>
      <c r="N68" s="99">
        <f>VLOOKUP($B68,'[1]26MY_CIV5D_DATA'!$B:$AS,17,FALSE)</f>
        <v>0</v>
      </c>
      <c r="O68" s="99" t="str">
        <f>VLOOKUP(B68,'[1]26MY_CIV5D_DATA'!B:AS,18,FALSE)</f>
        <v>•</v>
      </c>
      <c r="P68" s="99" t="str">
        <f>VLOOKUP(B68,'[1]26MY_CIV5D_DATA'!B:AS,19,FALSE)</f>
        <v>•</v>
      </c>
      <c r="Q68" s="100" t="str">
        <f>IF(VLOOKUP(B68,'[1]26MY_CIV5D_DATA'!B:AS,20,FALSE)="","",VLOOKUP(B68,'[1]26MY_CIV5D_DATA'!B:AS,20,FALSE))</f>
        <v/>
      </c>
    </row>
    <row r="69" spans="1:17" s="91" customFormat="1" ht="15" customHeight="1" x14ac:dyDescent="0.25">
      <c r="B69" s="89" t="s">
        <v>52</v>
      </c>
      <c r="C69" s="94" t="str">
        <f>VLOOKUP(B69,'[1]26MY_CIV5D_DATA'!B:AS,3,FALSE)</f>
        <v>Splash Guards - Rear</v>
      </c>
      <c r="D69" s="95" t="str">
        <f t="shared" si="8"/>
        <v>08P09-T47-300</v>
      </c>
      <c r="E69" s="96">
        <f>VLOOKUP(B69,'[1]26MY_CIV5D_DATA'!B:AS,9,FALSE)</f>
        <v>61</v>
      </c>
      <c r="F69" s="96">
        <f>VLOOKUP(B69,'[1]26MY_CIV5D_DATA'!B:AS,10,FALSE)</f>
        <v>102</v>
      </c>
      <c r="G69" s="97">
        <f>VLOOKUP(B69,'[1]26MY_CIV5D_DATA'!B:AS,7,FALSE)</f>
        <v>0.4</v>
      </c>
      <c r="H69" s="98">
        <f>VLOOKUP(B69,'[1]26MY_CIV5D_DATA'!B:AS,11,FALSE)</f>
        <v>169.2</v>
      </c>
      <c r="I69" s="99">
        <f>VLOOKUP(B69,'[1]26MY_CIV5D_DATA'!B:AS,12,FALSE)</f>
        <v>0</v>
      </c>
      <c r="J69" s="99">
        <f>VLOOKUP(B69,'[1]26MY_CIV5D_DATA'!B:AS,13,FALSE)</f>
        <v>0</v>
      </c>
      <c r="K69" s="99">
        <f>VLOOKUP($B69,'[1]26MY_CIV5D_DATA'!$B:$AS,14,FALSE)</f>
        <v>0</v>
      </c>
      <c r="L69" s="99" t="str">
        <f>VLOOKUP(B69,'[1]26MY_CIV5D_DATA'!B:AS,15,FALSE)</f>
        <v>•</v>
      </c>
      <c r="M69" s="99" t="str">
        <f>VLOOKUP(B69,'[1]26MY_CIV5D_DATA'!B:AS,16,FALSE)</f>
        <v>•</v>
      </c>
      <c r="N69" s="99">
        <f>VLOOKUP($B69,'[1]26MY_CIV5D_DATA'!$B:$AS,17,FALSE)</f>
        <v>0</v>
      </c>
      <c r="O69" s="99" t="str">
        <f>VLOOKUP(B69,'[1]26MY_CIV5D_DATA'!B:AS,18,FALSE)</f>
        <v>•</v>
      </c>
      <c r="P69" s="99" t="str">
        <f>VLOOKUP(B69,'[1]26MY_CIV5D_DATA'!B:AS,19,FALSE)</f>
        <v>N/A</v>
      </c>
      <c r="Q69" s="100" t="str">
        <f>IF(VLOOKUP(B69,'[1]26MY_CIV5D_DATA'!B:AS,20,FALSE)="","",VLOOKUP(B69,'[1]26MY_CIV5D_DATA'!B:AS,20,FALSE))</f>
        <v/>
      </c>
    </row>
    <row r="70" spans="1:17" s="91" customFormat="1" ht="15" customHeight="1" x14ac:dyDescent="0.25">
      <c r="B70" s="89" t="s">
        <v>72</v>
      </c>
      <c r="C70" s="94" t="str">
        <f>VLOOKUP(B70,'[1]26MY_CIV5D_DATA'!B:AS,3,FALSE)</f>
        <v>Moonroof Visor</v>
      </c>
      <c r="D70" s="95" t="str">
        <f t="shared" si="8"/>
        <v>08R01-T20-300</v>
      </c>
      <c r="E70" s="96">
        <f>VLOOKUP(B70,'[1]26MY_CIV5D_DATA'!B:AS,9,FALSE)</f>
        <v>169</v>
      </c>
      <c r="F70" s="96">
        <f>VLOOKUP(B70,'[1]26MY_CIV5D_DATA'!B:AS,10,FALSE)</f>
        <v>282</v>
      </c>
      <c r="G70" s="97">
        <f>VLOOKUP(B70,'[1]26MY_CIV5D_DATA'!B:AS,7,FALSE)</f>
        <v>0.3</v>
      </c>
      <c r="H70" s="98">
        <f>VLOOKUP(B70,'[1]26MY_CIV5D_DATA'!B:AS,11,FALSE)</f>
        <v>332.4</v>
      </c>
      <c r="I70" s="99">
        <f>VLOOKUP(B70,'[1]26MY_CIV5D_DATA'!B:AS,12,FALSE)</f>
        <v>0</v>
      </c>
      <c r="J70" s="99">
        <f>VLOOKUP(B70,'[1]26MY_CIV5D_DATA'!B:AS,13,FALSE)</f>
        <v>0</v>
      </c>
      <c r="K70" s="99">
        <f>VLOOKUP($B70,'[1]26MY_CIV5D_DATA'!$B:$AS,14,FALSE)</f>
        <v>0</v>
      </c>
      <c r="L70" s="99" t="str">
        <f>VLOOKUP(B70,'[1]26MY_CIV5D_DATA'!B:AS,15,FALSE)</f>
        <v>•</v>
      </c>
      <c r="M70" s="99" t="str">
        <f>VLOOKUP(B70,'[1]26MY_CIV5D_DATA'!B:AS,16,FALSE)</f>
        <v>•</v>
      </c>
      <c r="N70" s="99">
        <f>VLOOKUP($B70,'[1]26MY_CIV5D_DATA'!$B:$AS,17,FALSE)</f>
        <v>0</v>
      </c>
      <c r="O70" s="99" t="str">
        <f>VLOOKUP(B70,'[1]26MY_CIV5D_DATA'!B:AS,18,FALSE)</f>
        <v>•</v>
      </c>
      <c r="P70" s="99" t="str">
        <f>VLOOKUP(B70,'[1]26MY_CIV5D_DATA'!B:AS,19,FALSE)</f>
        <v>N/A</v>
      </c>
      <c r="Q70" s="100" t="str">
        <f>IF(VLOOKUP(B70,'[1]26MY_CIV5D_DATA'!B:AS,20,FALSE)="","",VLOOKUP(B70,'[1]26MY_CIV5D_DATA'!B:AS,20,FALSE))</f>
        <v/>
      </c>
    </row>
    <row r="71" spans="1:17" s="91" customFormat="1" ht="15" customHeight="1" x14ac:dyDescent="0.25">
      <c r="B71" s="89" t="s">
        <v>58</v>
      </c>
      <c r="C71" s="94" t="str">
        <f>VLOOKUP(B71,'[1]26MY_CIV5D_DATA'!B:AS,3,FALSE)</f>
        <v>Rear Bumper Protector</v>
      </c>
      <c r="D71" s="95" t="str">
        <f t="shared" si="8"/>
        <v>08P01-T47-100</v>
      </c>
      <c r="E71" s="96">
        <f>VLOOKUP(B71,'[1]26MY_CIV5D_DATA'!B:AS,9,FALSE)</f>
        <v>56</v>
      </c>
      <c r="F71" s="96">
        <f>VLOOKUP(B71,'[1]26MY_CIV5D_DATA'!B:AS,10,FALSE)</f>
        <v>80</v>
      </c>
      <c r="G71" s="97">
        <f>VLOOKUP(B71,'[1]26MY_CIV5D_DATA'!B:AS,7,FALSE)</f>
        <v>0.1</v>
      </c>
      <c r="H71" s="98">
        <f>VLOOKUP(B71,'[1]26MY_CIV5D_DATA'!B:AS,11,FALSE)</f>
        <v>96.8</v>
      </c>
      <c r="I71" s="99">
        <f>VLOOKUP(B71,'[1]26MY_CIV5D_DATA'!B:AS,12,FALSE)</f>
        <v>0</v>
      </c>
      <c r="J71" s="99">
        <f>VLOOKUP(B71,'[1]26MY_CIV5D_DATA'!B:AS,13,FALSE)</f>
        <v>0</v>
      </c>
      <c r="K71" s="99">
        <f>VLOOKUP($B71,'[1]26MY_CIV5D_DATA'!$B:$AS,14,FALSE)</f>
        <v>0</v>
      </c>
      <c r="L71" s="99" t="str">
        <f>VLOOKUP(B71,'[1]26MY_CIV5D_DATA'!B:AS,15,FALSE)</f>
        <v>•</v>
      </c>
      <c r="M71" s="99" t="str">
        <f>VLOOKUP(B71,'[1]26MY_CIV5D_DATA'!B:AS,16,FALSE)</f>
        <v>•</v>
      </c>
      <c r="N71" s="99">
        <f>VLOOKUP($B71,'[1]26MY_CIV5D_DATA'!$B:$AS,17,FALSE)</f>
        <v>0</v>
      </c>
      <c r="O71" s="99" t="str">
        <f>VLOOKUP(B71,'[1]26MY_CIV5D_DATA'!B:AS,18,FALSE)</f>
        <v>•</v>
      </c>
      <c r="P71" s="99" t="str">
        <f>VLOOKUP(B71,'[1]26MY_CIV5D_DATA'!B:AS,19,FALSE)</f>
        <v>N/A</v>
      </c>
      <c r="Q71" s="100" t="str">
        <f>IF(VLOOKUP(B71,'[1]26MY_CIV5D_DATA'!B:AS,20,FALSE)="","",VLOOKUP(B71,'[1]26MY_CIV5D_DATA'!B:AS,20,FALSE))</f>
        <v/>
      </c>
    </row>
    <row r="72" spans="1:17" s="91" customFormat="1" ht="15" customHeight="1" x14ac:dyDescent="0.25">
      <c r="B72" s="89" t="s">
        <v>57</v>
      </c>
      <c r="C72" s="94" t="str">
        <f>VLOOKUP(B72,'[1]26MY_CIV5D_DATA'!B:AS,3,FALSE)</f>
        <v>Door Edge Film</v>
      </c>
      <c r="D72" s="95" t="str">
        <f t="shared" si="8"/>
        <v>08P20-T20-100A</v>
      </c>
      <c r="E72" s="96">
        <f>VLOOKUP(B72,'[1]26MY_CIV5D_DATA'!B:AS,9,FALSE)</f>
        <v>65</v>
      </c>
      <c r="F72" s="96">
        <f>VLOOKUP(B72,'[1]26MY_CIV5D_DATA'!B:AS,10,FALSE)</f>
        <v>108</v>
      </c>
      <c r="G72" s="97">
        <f>VLOOKUP(B72,'[1]26MY_CIV5D_DATA'!B:AS,7,FALSE)</f>
        <v>0.5</v>
      </c>
      <c r="H72" s="98">
        <f>VLOOKUP(B72,'[1]26MY_CIV5D_DATA'!B:AS,11,FALSE)</f>
        <v>192</v>
      </c>
      <c r="I72" s="99">
        <f>VLOOKUP(B72,'[1]26MY_CIV5D_DATA'!B:AS,12,FALSE)</f>
        <v>0</v>
      </c>
      <c r="J72" s="99">
        <f>VLOOKUP(B72,'[1]26MY_CIV5D_DATA'!B:AS,13,FALSE)</f>
        <v>0</v>
      </c>
      <c r="K72" s="99">
        <f>VLOOKUP($B72,'[1]26MY_CIV5D_DATA'!$B:$AS,14,FALSE)</f>
        <v>0</v>
      </c>
      <c r="L72" s="99" t="str">
        <f>VLOOKUP(B72,'[1]26MY_CIV5D_DATA'!B:AS,15,FALSE)</f>
        <v>•</v>
      </c>
      <c r="M72" s="99" t="str">
        <f>VLOOKUP(B72,'[1]26MY_CIV5D_DATA'!B:AS,16,FALSE)</f>
        <v>•</v>
      </c>
      <c r="N72" s="99">
        <f>VLOOKUP($B72,'[1]26MY_CIV5D_DATA'!$B:$AS,17,FALSE)</f>
        <v>0</v>
      </c>
      <c r="O72" s="99" t="str">
        <f>VLOOKUP(B72,'[1]26MY_CIV5D_DATA'!B:AS,18,FALSE)</f>
        <v>•</v>
      </c>
      <c r="P72" s="99" t="str">
        <f>VLOOKUP(B72,'[1]26MY_CIV5D_DATA'!B:AS,19,FALSE)</f>
        <v>N/A</v>
      </c>
      <c r="Q72" s="100" t="str">
        <f>IF(VLOOKUP(B72,'[1]26MY_CIV5D_DATA'!B:AS,20,FALSE)="","",VLOOKUP(B72,'[1]26MY_CIV5D_DATA'!B:AS,20,FALSE))</f>
        <v>Cannot be installed with Door Edge Guards</v>
      </c>
    </row>
    <row r="73" spans="1:17" s="91" customFormat="1" ht="15" customHeight="1" x14ac:dyDescent="0.25">
      <c r="B73" s="89" t="s">
        <v>73</v>
      </c>
      <c r="C73" s="94" t="str">
        <f>VLOOKUP(B73,'[1]26MY_CIV5D_DATA'!B:AS,3,FALSE)</f>
        <v>Roof Rack</v>
      </c>
      <c r="D73" s="95" t="str">
        <f t="shared" si="8"/>
        <v>08L02-T47-300</v>
      </c>
      <c r="E73" s="96">
        <f>VLOOKUP(B73,'[1]26MY_CIV5D_DATA'!B:AS,9,FALSE)</f>
        <v>485</v>
      </c>
      <c r="F73" s="96">
        <f>VLOOKUP(B73,'[1]26MY_CIV5D_DATA'!B:AS,10,FALSE)</f>
        <v>808</v>
      </c>
      <c r="G73" s="97">
        <f>VLOOKUP(B73,'[1]26MY_CIV5D_DATA'!B:AS,7,FALSE)</f>
        <v>0.4</v>
      </c>
      <c r="H73" s="98">
        <f>VLOOKUP(B73,'[1]26MY_CIV5D_DATA'!B:AS,11,FALSE)</f>
        <v>875.2</v>
      </c>
      <c r="I73" s="99">
        <f>VLOOKUP(B73,'[1]26MY_CIV5D_DATA'!B:AS,12,FALSE)</f>
        <v>0</v>
      </c>
      <c r="J73" s="99">
        <f>VLOOKUP(B73,'[1]26MY_CIV5D_DATA'!B:AS,13,FALSE)</f>
        <v>0</v>
      </c>
      <c r="K73" s="99">
        <f>VLOOKUP($B73,'[1]26MY_CIV5D_DATA'!$B:$AS,14,FALSE)</f>
        <v>0</v>
      </c>
      <c r="L73" s="99" t="str">
        <f>VLOOKUP(B73,'[1]26MY_CIV5D_DATA'!B:AS,15,FALSE)</f>
        <v>•</v>
      </c>
      <c r="M73" s="99" t="str">
        <f>VLOOKUP(B73,'[1]26MY_CIV5D_DATA'!B:AS,16,FALSE)</f>
        <v>•</v>
      </c>
      <c r="N73" s="99">
        <f>VLOOKUP($B73,'[1]26MY_CIV5D_DATA'!$B:$AS,17,FALSE)</f>
        <v>0</v>
      </c>
      <c r="O73" s="99" t="str">
        <f>VLOOKUP(B73,'[1]26MY_CIV5D_DATA'!B:AS,18,FALSE)</f>
        <v>•</v>
      </c>
      <c r="P73" s="99" t="str">
        <f>VLOOKUP(B73,'[1]26MY_CIV5D_DATA'!B:AS,19,FALSE)</f>
        <v>•</v>
      </c>
      <c r="Q73" s="100" t="str">
        <f>IF(VLOOKUP(B73,'[1]26MY_CIV5D_DATA'!B:AS,20,FALSE)="","",VLOOKUP(B73,'[1]26MY_CIV5D_DATA'!B:AS,20,FALSE))</f>
        <v/>
      </c>
    </row>
    <row r="74" spans="1:17" s="91" customFormat="1" ht="15" customHeight="1" x14ac:dyDescent="0.25">
      <c r="B74" s="89" t="s">
        <v>74</v>
      </c>
      <c r="C74" s="110" t="str">
        <f>VLOOKUP(B74,'[1]26MY_CIV5D_DATA'!B:AS,3,FALSE)</f>
        <v xml:space="preserve">Roof Attachments </v>
      </c>
      <c r="D74" s="111"/>
      <c r="E74" s="111"/>
      <c r="F74" s="111"/>
      <c r="G74" s="111"/>
      <c r="H74" s="111"/>
      <c r="I74" s="111"/>
      <c r="J74" s="111"/>
      <c r="K74" s="111"/>
      <c r="L74" s="111"/>
      <c r="M74" s="111"/>
      <c r="N74" s="111"/>
      <c r="O74" s="111"/>
      <c r="P74" s="111"/>
      <c r="Q74" s="112"/>
    </row>
    <row r="75" spans="1:17" s="91" customFormat="1" ht="15" customHeight="1" x14ac:dyDescent="0.25">
      <c r="B75" s="89" t="s">
        <v>75</v>
      </c>
      <c r="C75" s="113" t="str">
        <f>VLOOKUP(B75,'[1]26MY_CIV5D_DATA'!B:AS,3,FALSE)</f>
        <v>Roof Box - Midsize</v>
      </c>
      <c r="D75" s="95" t="str">
        <f t="shared" ref="D75:D82" si="9">B75</f>
        <v>08L20-E09-300A</v>
      </c>
      <c r="E75" s="96">
        <f>VLOOKUP(B75,'[1]26MY_CIV5D_DATA'!B:AS,9,FALSE)</f>
        <v>875</v>
      </c>
      <c r="F75" s="96">
        <f>VLOOKUP(B75,'[1]26MY_CIV5D_DATA'!B:AS,10,FALSE)</f>
        <v>1458</v>
      </c>
      <c r="G75" s="97">
        <f>VLOOKUP(B75,'[1]26MY_CIV5D_DATA'!B:AS,7,FALSE)</f>
        <v>0.2</v>
      </c>
      <c r="H75" s="98">
        <f>VLOOKUP(B75,'[1]26MY_CIV5D_DATA'!B:AS,11,FALSE)</f>
        <v>1491.6</v>
      </c>
      <c r="I75" s="99">
        <f>VLOOKUP(B75,'[1]26MY_CIV5D_DATA'!B:AS,12,FALSE)</f>
        <v>0</v>
      </c>
      <c r="J75" s="99">
        <f>VLOOKUP(B75,'[1]26MY_CIV5D_DATA'!B:AS,13,FALSE)</f>
        <v>0</v>
      </c>
      <c r="K75" s="99">
        <f>VLOOKUP($B75,'[1]26MY_CIV5D_DATA'!$B:$AS,14,FALSE)</f>
        <v>0</v>
      </c>
      <c r="L75" s="99" t="str">
        <f>VLOOKUP(B75,'[1]26MY_CIV5D_DATA'!B:AS,15,FALSE)</f>
        <v>•</v>
      </c>
      <c r="M75" s="99" t="str">
        <f>VLOOKUP(B75,'[1]26MY_CIV5D_DATA'!B:AS,16,FALSE)</f>
        <v>•</v>
      </c>
      <c r="N75" s="99">
        <f>VLOOKUP($B75,'[1]26MY_CIV5D_DATA'!$B:$AS,17,FALSE)</f>
        <v>0</v>
      </c>
      <c r="O75" s="99" t="str">
        <f>VLOOKUP(B75,'[1]26MY_CIV5D_DATA'!B:AS,18,FALSE)</f>
        <v>•</v>
      </c>
      <c r="P75" s="99" t="str">
        <f>VLOOKUP(B75,'[1]26MY_CIV5D_DATA'!B:AS,19,FALSE)</f>
        <v>•</v>
      </c>
      <c r="Q75" s="100" t="str">
        <f>IF(VLOOKUP(B75,'[1]26MY_CIV5D_DATA'!B:AS,20,FALSE)="","",VLOOKUP(B75,'[1]26MY_CIV5D_DATA'!B:AS,20,FALSE))</f>
        <v/>
      </c>
    </row>
    <row r="76" spans="1:17" s="91" customFormat="1" ht="15" customHeight="1" x14ac:dyDescent="0.25">
      <c r="B76" s="89" t="s">
        <v>76</v>
      </c>
      <c r="C76" s="113" t="str">
        <f>VLOOKUP(B76,'[1]26MY_CIV5D_DATA'!B:AS,3,FALSE)</f>
        <v>Roof Box - Short</v>
      </c>
      <c r="D76" s="95" t="str">
        <f t="shared" si="9"/>
        <v>08L20-E09-300B</v>
      </c>
      <c r="E76" s="96">
        <f>VLOOKUP(B76,'[1]26MY_CIV5D_DATA'!B:AS,9,FALSE)</f>
        <v>799</v>
      </c>
      <c r="F76" s="96">
        <f>VLOOKUP(B76,'[1]26MY_CIV5D_DATA'!B:AS,10,FALSE)</f>
        <v>1332</v>
      </c>
      <c r="G76" s="97">
        <f>VLOOKUP(B76,'[1]26MY_CIV5D_DATA'!B:AS,7,FALSE)</f>
        <v>0.2</v>
      </c>
      <c r="H76" s="98">
        <f>VLOOKUP(B76,'[1]26MY_CIV5D_DATA'!B:AS,11,FALSE)</f>
        <v>1365.6</v>
      </c>
      <c r="I76" s="99">
        <f>VLOOKUP(B76,'[1]26MY_CIV5D_DATA'!B:AS,12,FALSE)</f>
        <v>0</v>
      </c>
      <c r="J76" s="99">
        <f>VLOOKUP(B76,'[1]26MY_CIV5D_DATA'!B:AS,13,FALSE)</f>
        <v>0</v>
      </c>
      <c r="K76" s="99">
        <f>VLOOKUP($B76,'[1]26MY_CIV5D_DATA'!$B:$AS,14,FALSE)</f>
        <v>0</v>
      </c>
      <c r="L76" s="99" t="str">
        <f>VLOOKUP(B76,'[1]26MY_CIV5D_DATA'!B:AS,15,FALSE)</f>
        <v>•</v>
      </c>
      <c r="M76" s="99" t="str">
        <f>VLOOKUP(B76,'[1]26MY_CIV5D_DATA'!B:AS,16,FALSE)</f>
        <v>•</v>
      </c>
      <c r="N76" s="99">
        <f>VLOOKUP($B76,'[1]26MY_CIV5D_DATA'!$B:$AS,17,FALSE)</f>
        <v>0</v>
      </c>
      <c r="O76" s="99" t="str">
        <f>VLOOKUP(B76,'[1]26MY_CIV5D_DATA'!B:AS,18,FALSE)</f>
        <v>•</v>
      </c>
      <c r="P76" s="99" t="str">
        <f>VLOOKUP(B76,'[1]26MY_CIV5D_DATA'!B:AS,19,FALSE)</f>
        <v>•</v>
      </c>
      <c r="Q76" s="100" t="str">
        <f>IF(VLOOKUP(B76,'[1]26MY_CIV5D_DATA'!B:AS,20,FALSE)="","",VLOOKUP(B76,'[1]26MY_CIV5D_DATA'!B:AS,20,FALSE))</f>
        <v/>
      </c>
    </row>
    <row r="77" spans="1:17" s="91" customFormat="1" ht="15" customHeight="1" x14ac:dyDescent="0.25">
      <c r="A77" s="114"/>
      <c r="B77" s="89" t="s">
        <v>77</v>
      </c>
      <c r="C77" s="113" t="str">
        <f>VLOOKUP(B77,'[1]26MY_CIV5D_DATA'!B:AS,3,FALSE)</f>
        <v>Roof Kayak Attachment</v>
      </c>
      <c r="D77" s="95" t="str">
        <f t="shared" si="9"/>
        <v>08L09-E09-101</v>
      </c>
      <c r="E77" s="96">
        <f>VLOOKUP(B77,'[1]26MY_CIV5D_DATA'!B:AS,9,FALSE)</f>
        <v>430</v>
      </c>
      <c r="F77" s="96">
        <f>VLOOKUP(B77,'[1]26MY_CIV5D_DATA'!B:AS,10,FALSE)</f>
        <v>717</v>
      </c>
      <c r="G77" s="97">
        <f>VLOOKUP(B77,'[1]26MY_CIV5D_DATA'!B:AS,7,FALSE)</f>
        <v>0.2</v>
      </c>
      <c r="H77" s="98">
        <f>VLOOKUP(B77,'[1]26MY_CIV5D_DATA'!B:AS,11,FALSE)</f>
        <v>750.6</v>
      </c>
      <c r="I77" s="99">
        <f>VLOOKUP(B77,'[1]26MY_CIV5D_DATA'!B:AS,12,FALSE)</f>
        <v>0</v>
      </c>
      <c r="J77" s="99">
        <f>VLOOKUP(B77,'[1]26MY_CIV5D_DATA'!B:AS,13,FALSE)</f>
        <v>0</v>
      </c>
      <c r="K77" s="99">
        <f>VLOOKUP($B77,'[1]26MY_CIV5D_DATA'!$B:$AS,14,FALSE)</f>
        <v>0</v>
      </c>
      <c r="L77" s="99" t="str">
        <f>VLOOKUP(B77,'[1]26MY_CIV5D_DATA'!B:AS,15,FALSE)</f>
        <v>•</v>
      </c>
      <c r="M77" s="99" t="str">
        <f>VLOOKUP(B77,'[1]26MY_CIV5D_DATA'!B:AS,16,FALSE)</f>
        <v>•</v>
      </c>
      <c r="N77" s="99">
        <f>VLOOKUP($B77,'[1]26MY_CIV5D_DATA'!$B:$AS,17,FALSE)</f>
        <v>0</v>
      </c>
      <c r="O77" s="99" t="str">
        <f>VLOOKUP(B77,'[1]26MY_CIV5D_DATA'!B:AS,18,FALSE)</f>
        <v>•</v>
      </c>
      <c r="P77" s="99" t="str">
        <f>VLOOKUP(B77,'[1]26MY_CIV5D_DATA'!B:AS,19,FALSE)</f>
        <v>•</v>
      </c>
      <c r="Q77" s="100" t="str">
        <f>IF(VLOOKUP(B77,'[1]26MY_CIV5D_DATA'!B:AS,20,FALSE)="","",VLOOKUP(B77,'[1]26MY_CIV5D_DATA'!B:AS,20,FALSE))</f>
        <v/>
      </c>
    </row>
    <row r="78" spans="1:17" s="91" customFormat="1" ht="15" customHeight="1" x14ac:dyDescent="0.25">
      <c r="B78" s="89" t="s">
        <v>78</v>
      </c>
      <c r="C78" s="113" t="str">
        <f>VLOOKUP(B78,'[1]26MY_CIV5D_DATA'!B:AS,3,FALSE)</f>
        <v>Roof Ski/Snowboard Attachment</v>
      </c>
      <c r="D78" s="95" t="str">
        <f t="shared" si="9"/>
        <v>08L03-E09-300C</v>
      </c>
      <c r="E78" s="96">
        <f>VLOOKUP(B78,'[1]26MY_CIV5D_DATA'!B:AS,9,FALSE)</f>
        <v>415</v>
      </c>
      <c r="F78" s="96">
        <f>VLOOKUP(B78,'[1]26MY_CIV5D_DATA'!B:AS,10,FALSE)</f>
        <v>692</v>
      </c>
      <c r="G78" s="97">
        <f>VLOOKUP(B78,'[1]26MY_CIV5D_DATA'!B:AS,7,FALSE)</f>
        <v>0.2</v>
      </c>
      <c r="H78" s="98">
        <f>VLOOKUP(B78,'[1]26MY_CIV5D_DATA'!B:AS,11,FALSE)</f>
        <v>725.6</v>
      </c>
      <c r="I78" s="99">
        <f>VLOOKUP(B78,'[1]26MY_CIV5D_DATA'!B:AS,12,FALSE)</f>
        <v>0</v>
      </c>
      <c r="J78" s="99">
        <f>VLOOKUP(B78,'[1]26MY_CIV5D_DATA'!B:AS,13,FALSE)</f>
        <v>0</v>
      </c>
      <c r="K78" s="99">
        <f>VLOOKUP($B78,'[1]26MY_CIV5D_DATA'!$B:$AS,14,FALSE)</f>
        <v>0</v>
      </c>
      <c r="L78" s="99" t="str">
        <f>VLOOKUP(B78,'[1]26MY_CIV5D_DATA'!B:AS,15,FALSE)</f>
        <v>•</v>
      </c>
      <c r="M78" s="99" t="str">
        <f>VLOOKUP(B78,'[1]26MY_CIV5D_DATA'!B:AS,16,FALSE)</f>
        <v>•</v>
      </c>
      <c r="N78" s="99">
        <f>VLOOKUP($B78,'[1]26MY_CIV5D_DATA'!$B:$AS,17,FALSE)</f>
        <v>0</v>
      </c>
      <c r="O78" s="99" t="str">
        <f>VLOOKUP(B78,'[1]26MY_CIV5D_DATA'!B:AS,18,FALSE)</f>
        <v>•</v>
      </c>
      <c r="P78" s="99" t="str">
        <f>VLOOKUP(B78,'[1]26MY_CIV5D_DATA'!B:AS,19,FALSE)</f>
        <v>•</v>
      </c>
      <c r="Q78" s="100" t="str">
        <f>IF(VLOOKUP(B78,'[1]26MY_CIV5D_DATA'!B:AS,20,FALSE)="","",VLOOKUP(B78,'[1]26MY_CIV5D_DATA'!B:AS,20,FALSE))</f>
        <v/>
      </c>
    </row>
    <row r="79" spans="1:17" s="91" customFormat="1" ht="15" customHeight="1" x14ac:dyDescent="0.25">
      <c r="B79" s="89" t="s">
        <v>79</v>
      </c>
      <c r="C79" s="113" t="str">
        <f>VLOOKUP(B79,'[1]26MY_CIV5D_DATA'!B:AS,3,FALSE)</f>
        <v>Roof Surfboard Attachment</v>
      </c>
      <c r="D79" s="95" t="str">
        <f t="shared" si="9"/>
        <v>08L05-E09-100</v>
      </c>
      <c r="E79" s="96">
        <f>VLOOKUP(B79,'[1]26MY_CIV5D_DATA'!B:AS,9,FALSE)</f>
        <v>207</v>
      </c>
      <c r="F79" s="96">
        <f>VLOOKUP(B79,'[1]26MY_CIV5D_DATA'!B:AS,10,FALSE)</f>
        <v>345</v>
      </c>
      <c r="G79" s="97">
        <f>VLOOKUP(B79,'[1]26MY_CIV5D_DATA'!B:AS,7,FALSE)</f>
        <v>0.2</v>
      </c>
      <c r="H79" s="98">
        <f>VLOOKUP(B79,'[1]26MY_CIV5D_DATA'!B:AS,11,FALSE)</f>
        <v>378.6</v>
      </c>
      <c r="I79" s="99">
        <f>VLOOKUP(B79,'[1]26MY_CIV5D_DATA'!B:AS,12,FALSE)</f>
        <v>0</v>
      </c>
      <c r="J79" s="99">
        <f>VLOOKUP(B79,'[1]26MY_CIV5D_DATA'!B:AS,13,FALSE)</f>
        <v>0</v>
      </c>
      <c r="K79" s="99">
        <f>VLOOKUP($B79,'[1]26MY_CIV5D_DATA'!$B:$AS,14,FALSE)</f>
        <v>0</v>
      </c>
      <c r="L79" s="99" t="str">
        <f>VLOOKUP(B79,'[1]26MY_CIV5D_DATA'!B:AS,15,FALSE)</f>
        <v>•</v>
      </c>
      <c r="M79" s="99" t="str">
        <f>VLOOKUP(B79,'[1]26MY_CIV5D_DATA'!B:AS,16,FALSE)</f>
        <v>•</v>
      </c>
      <c r="N79" s="99">
        <f>VLOOKUP($B79,'[1]26MY_CIV5D_DATA'!$B:$AS,17,FALSE)</f>
        <v>0</v>
      </c>
      <c r="O79" s="99" t="str">
        <f>VLOOKUP(B79,'[1]26MY_CIV5D_DATA'!B:AS,18,FALSE)</f>
        <v>•</v>
      </c>
      <c r="P79" s="99" t="str">
        <f>VLOOKUP(B79,'[1]26MY_CIV5D_DATA'!B:AS,19,FALSE)</f>
        <v>•</v>
      </c>
      <c r="Q79" s="100" t="str">
        <f>IF(VLOOKUP(B79,'[1]26MY_CIV5D_DATA'!B:AS,20,FALSE)="","",VLOOKUP(B79,'[1]26MY_CIV5D_DATA'!B:AS,20,FALSE))</f>
        <v/>
      </c>
    </row>
    <row r="80" spans="1:17" s="91" customFormat="1" ht="30" x14ac:dyDescent="0.25">
      <c r="B80" s="89" t="s">
        <v>80</v>
      </c>
      <c r="C80" s="113" t="str">
        <f>VLOOKUP(B80,'[1]26MY_CIV5D_DATA'!B:AS,3,FALSE)</f>
        <v>Roof Bike Attachment - Frame Mount</v>
      </c>
      <c r="D80" s="95" t="str">
        <f t="shared" si="9"/>
        <v>08L07-E09-101</v>
      </c>
      <c r="E80" s="96">
        <f>VLOOKUP(B80,'[1]26MY_CIV5D_DATA'!B:AS,9,FALSE)</f>
        <v>383</v>
      </c>
      <c r="F80" s="96">
        <f>VLOOKUP(B80,'[1]26MY_CIV5D_DATA'!B:AS,10,FALSE)</f>
        <v>547</v>
      </c>
      <c r="G80" s="97">
        <f>VLOOKUP(B80,'[1]26MY_CIV5D_DATA'!B:AS,7,FALSE)</f>
        <v>0.6</v>
      </c>
      <c r="H80" s="98">
        <f>VLOOKUP(B80,'[1]26MY_CIV5D_DATA'!B:AS,11,FALSE)</f>
        <v>647.79999999999995</v>
      </c>
      <c r="I80" s="99">
        <f>VLOOKUP(B80,'[1]26MY_CIV5D_DATA'!B:AS,12,FALSE)</f>
        <v>0</v>
      </c>
      <c r="J80" s="99">
        <f>VLOOKUP(B80,'[1]26MY_CIV5D_DATA'!B:AS,13,FALSE)</f>
        <v>0</v>
      </c>
      <c r="K80" s="99">
        <f>VLOOKUP($B80,'[1]26MY_CIV5D_DATA'!$B:$AS,14,FALSE)</f>
        <v>0</v>
      </c>
      <c r="L80" s="99" t="str">
        <f>VLOOKUP(B80,'[1]26MY_CIV5D_DATA'!B:AS,15,FALSE)</f>
        <v>•</v>
      </c>
      <c r="M80" s="99" t="str">
        <f>VLOOKUP(B80,'[1]26MY_CIV5D_DATA'!B:AS,16,FALSE)</f>
        <v>•</v>
      </c>
      <c r="N80" s="99">
        <f>VLOOKUP($B80,'[1]26MY_CIV5D_DATA'!$B:$AS,17,FALSE)</f>
        <v>0</v>
      </c>
      <c r="O80" s="99" t="str">
        <f>VLOOKUP(B80,'[1]26MY_CIV5D_DATA'!B:AS,18,FALSE)</f>
        <v>•</v>
      </c>
      <c r="P80" s="99" t="str">
        <f>VLOOKUP(B80,'[1]26MY_CIV5D_DATA'!B:AS,19,FALSE)</f>
        <v>•</v>
      </c>
      <c r="Q80" s="100" t="str">
        <f>IF(VLOOKUP(B80,'[1]26MY_CIV5D_DATA'!B:AS,20,FALSE)="","",VLOOKUP(B80,'[1]26MY_CIV5D_DATA'!B:AS,20,FALSE))</f>
        <v>Only one (1) bike attachment allowed on the Roof Rack. 
Roof Rack required.</v>
      </c>
    </row>
    <row r="81" spans="2:17" s="91" customFormat="1" ht="15" customHeight="1" x14ac:dyDescent="0.25">
      <c r="B81" s="89" t="s">
        <v>81</v>
      </c>
      <c r="C81" s="113" t="str">
        <f>VLOOKUP(B81,'[1]26MY_CIV5D_DATA'!B:AS,3,FALSE)</f>
        <v>Roof Basket</v>
      </c>
      <c r="D81" s="95" t="str">
        <f t="shared" si="9"/>
        <v>08L20-E09-101C</v>
      </c>
      <c r="E81" s="96">
        <f>VLOOKUP(B81,'[1]26MY_CIV5D_DATA'!B:AS,9,FALSE)</f>
        <v>571</v>
      </c>
      <c r="F81" s="96">
        <f>VLOOKUP(B81,'[1]26MY_CIV5D_DATA'!B:AS,10,FALSE)</f>
        <v>952</v>
      </c>
      <c r="G81" s="97">
        <f>VLOOKUP(B81,'[1]26MY_CIV5D_DATA'!B:AS,7,FALSE)</f>
        <v>0.4</v>
      </c>
      <c r="H81" s="98">
        <f>VLOOKUP(B81,'[1]26MY_CIV5D_DATA'!B:AS,11,FALSE)</f>
        <v>1019.2</v>
      </c>
      <c r="I81" s="99">
        <f>VLOOKUP(B81,'[1]26MY_CIV5D_DATA'!B:AS,12,FALSE)</f>
        <v>0</v>
      </c>
      <c r="J81" s="99">
        <f>VLOOKUP(B81,'[1]26MY_CIV5D_DATA'!B:AS,13,FALSE)</f>
        <v>0</v>
      </c>
      <c r="K81" s="99">
        <f>VLOOKUP($B81,'[1]26MY_CIV5D_DATA'!$B:$AS,14,FALSE)</f>
        <v>0</v>
      </c>
      <c r="L81" s="99" t="str">
        <f>VLOOKUP(B81,'[1]26MY_CIV5D_DATA'!B:AS,15,FALSE)</f>
        <v>•</v>
      </c>
      <c r="M81" s="99" t="str">
        <f>VLOOKUP(B81,'[1]26MY_CIV5D_DATA'!B:AS,16,FALSE)</f>
        <v>•</v>
      </c>
      <c r="N81" s="99">
        <f>VLOOKUP($B81,'[1]26MY_CIV5D_DATA'!$B:$AS,17,FALSE)</f>
        <v>0</v>
      </c>
      <c r="O81" s="99" t="str">
        <f>VLOOKUP(B81,'[1]26MY_CIV5D_DATA'!B:AS,18,FALSE)</f>
        <v>•</v>
      </c>
      <c r="P81" s="99" t="str">
        <f>VLOOKUP(B81,'[1]26MY_CIV5D_DATA'!B:AS,19,FALSE)</f>
        <v>•</v>
      </c>
      <c r="Q81" s="65" t="str">
        <f>IF(VLOOKUP(B81,'[1]26MY_CIV5D_DATA'!B:AS,20,FALSE)="","",VLOOKUP(B81,'[1]26MY_CIV5D_DATA'!B:AS,20,FALSE))</f>
        <v>Roof Basket Attachment Kit (hardware) and Roof Rack required.</v>
      </c>
    </row>
    <row r="82" spans="2:17" s="91" customFormat="1" ht="15" customHeight="1" x14ac:dyDescent="0.25">
      <c r="B82" s="89" t="s">
        <v>82</v>
      </c>
      <c r="C82" s="113" t="str">
        <f>VLOOKUP(B82,'[1]26MY_CIV5D_DATA'!B:AS,3,FALSE)</f>
        <v>Roof Basket Attachment Kit</v>
      </c>
      <c r="D82" s="95" t="str">
        <f t="shared" si="9"/>
        <v>08L20-E09-100D</v>
      </c>
      <c r="E82" s="96">
        <f>VLOOKUP(B82,'[1]26MY_CIV5D_DATA'!B:AS,9,FALSE)</f>
        <v>16</v>
      </c>
      <c r="F82" s="96">
        <f>VLOOKUP(B82,'[1]26MY_CIV5D_DATA'!B:AS,10,FALSE)</f>
        <v>26</v>
      </c>
      <c r="G82" s="97">
        <f>VLOOKUP(B82,'[1]26MY_CIV5D_DATA'!B:AS,7,FALSE)</f>
        <v>0</v>
      </c>
      <c r="H82" s="98">
        <f>VLOOKUP(B82,'[1]26MY_CIV5D_DATA'!B:AS,11,FALSE)</f>
        <v>26</v>
      </c>
      <c r="I82" s="99">
        <f>VLOOKUP(B82,'[1]26MY_CIV5D_DATA'!B:AS,12,FALSE)</f>
        <v>0</v>
      </c>
      <c r="J82" s="99">
        <f>VLOOKUP(B82,'[1]26MY_CIV5D_DATA'!B:AS,13,FALSE)</f>
        <v>0</v>
      </c>
      <c r="K82" s="99">
        <f>VLOOKUP($B82,'[1]26MY_CIV5D_DATA'!$B:$AS,14,FALSE)</f>
        <v>0</v>
      </c>
      <c r="L82" s="99" t="str">
        <f>VLOOKUP(B82,'[1]26MY_CIV5D_DATA'!B:AS,15,FALSE)</f>
        <v>•</v>
      </c>
      <c r="M82" s="99" t="str">
        <f>VLOOKUP(B82,'[1]26MY_CIV5D_DATA'!B:AS,16,FALSE)</f>
        <v>•</v>
      </c>
      <c r="N82" s="99">
        <f>VLOOKUP($B82,'[1]26MY_CIV5D_DATA'!$B:$AS,17,FALSE)</f>
        <v>0</v>
      </c>
      <c r="O82" s="99" t="str">
        <f>VLOOKUP(B82,'[1]26MY_CIV5D_DATA'!B:AS,18,FALSE)</f>
        <v>•</v>
      </c>
      <c r="P82" s="99" t="str">
        <f>VLOOKUP(B82,'[1]26MY_CIV5D_DATA'!B:AS,19,FALSE)</f>
        <v>•</v>
      </c>
      <c r="Q82" s="83"/>
    </row>
    <row r="83" spans="2:17" s="91" customFormat="1" ht="15" customHeight="1" x14ac:dyDescent="0.25">
      <c r="B83" s="89" t="s">
        <v>83</v>
      </c>
      <c r="C83" s="110" t="str">
        <f>VLOOKUP(B83,'[1]26MY_CIV5D_DATA'!B:AS,3,FALSE)</f>
        <v>Front Underbody Spoiler</v>
      </c>
      <c r="D83" s="111"/>
      <c r="E83" s="111"/>
      <c r="F83" s="111"/>
      <c r="G83" s="111"/>
      <c r="H83" s="111"/>
      <c r="I83" s="111"/>
      <c r="J83" s="111"/>
      <c r="K83" s="111"/>
      <c r="L83" s="111"/>
      <c r="M83" s="111"/>
      <c r="N83" s="111"/>
      <c r="O83" s="111"/>
      <c r="P83" s="111"/>
      <c r="Q83" s="115"/>
    </row>
    <row r="84" spans="2:17" s="91" customFormat="1" ht="15" customHeight="1" x14ac:dyDescent="0.25">
      <c r="B84" s="89" t="s">
        <v>84</v>
      </c>
      <c r="C84" s="113" t="str">
        <f>VLOOKUP(B84,'[1]26MY_CIV5D_DATA'!B:AS,3,FALSE)</f>
        <v>Platinum White Pearl (NH-883P)</v>
      </c>
      <c r="D84" s="95" t="str">
        <f t="shared" ref="D84:D89" si="10">B84</f>
        <v>08F01-T20-130A</v>
      </c>
      <c r="E84" s="96">
        <f>VLOOKUP(B84,'[1]26MY_CIV5D_DATA'!B:AS,9,FALSE)</f>
        <v>255</v>
      </c>
      <c r="F84" s="96">
        <f>VLOOKUP(B84,'[1]26MY_CIV5D_DATA'!B:AS,10,FALSE)</f>
        <v>425</v>
      </c>
      <c r="G84" s="97">
        <f>VLOOKUP(B84,'[1]26MY_CIV5D_DATA'!B:AS,7,FALSE)</f>
        <v>1</v>
      </c>
      <c r="H84" s="98">
        <f>VLOOKUP(B84,'[1]26MY_CIV5D_DATA'!B:AS,11,FALSE)</f>
        <v>593</v>
      </c>
      <c r="I84" s="99">
        <f>VLOOKUP(B84,'[1]26MY_CIV5D_DATA'!B:AS,12,FALSE)</f>
        <v>0</v>
      </c>
      <c r="J84" s="99">
        <f>VLOOKUP(B84,'[1]26MY_CIV5D_DATA'!B:AS,13,FALSE)</f>
        <v>0</v>
      </c>
      <c r="K84" s="99">
        <f>VLOOKUP($B84,'[1]26MY_CIV5D_DATA'!$B:$AS,14,FALSE)</f>
        <v>0</v>
      </c>
      <c r="L84" s="99" t="str">
        <f>VLOOKUP(B84,'[1]26MY_CIV5D_DATA'!B:AS,15,FALSE)</f>
        <v>•</v>
      </c>
      <c r="M84" s="99" t="str">
        <f>VLOOKUP(B84,'[1]26MY_CIV5D_DATA'!B:AS,16,FALSE)</f>
        <v>•</v>
      </c>
      <c r="N84" s="99">
        <f>VLOOKUP($B84,'[1]26MY_CIV5D_DATA'!$B:$AS,17,FALSE)</f>
        <v>0</v>
      </c>
      <c r="O84" s="99" t="str">
        <f>VLOOKUP(B84,'[1]26MY_CIV5D_DATA'!B:AS,18,FALSE)</f>
        <v>•</v>
      </c>
      <c r="P84" s="99" t="str">
        <f>VLOOKUP(B84,'[1]26MY_CIV5D_DATA'!B:AS,19,FALSE)</f>
        <v>N/A</v>
      </c>
      <c r="Q84" s="65" t="str">
        <f>IF(VLOOKUP(B84,'[1]26MY_CIV5D_DATA'!B:AS,20,FALSE)="","",VLOOKUP(B84,'[1]26MY_CIV5D_DATA'!B:AS,20,FALSE))</f>
        <v/>
      </c>
    </row>
    <row r="85" spans="2:17" s="91" customFormat="1" ht="15" customHeight="1" x14ac:dyDescent="0.25">
      <c r="B85" s="89" t="s">
        <v>85</v>
      </c>
      <c r="C85" s="113" t="str">
        <f>VLOOKUP(B85,'[1]26MY_CIV5D_DATA'!B:AS,3,FALSE)</f>
        <v>Solar Reflection Silver (NH-932M)</v>
      </c>
      <c r="D85" s="95" t="str">
        <f t="shared" si="10"/>
        <v>08F01-T20-1Z0A</v>
      </c>
      <c r="E85" s="96">
        <f>VLOOKUP(B85,'[1]26MY_CIV5D_DATA'!B:AS,9,FALSE)</f>
        <v>255</v>
      </c>
      <c r="F85" s="96">
        <f>VLOOKUP(B85,'[1]26MY_CIV5D_DATA'!B:AS,10,FALSE)</f>
        <v>425</v>
      </c>
      <c r="G85" s="97">
        <f>VLOOKUP(B85,'[1]26MY_CIV5D_DATA'!B:AS,7,FALSE)</f>
        <v>1</v>
      </c>
      <c r="H85" s="98">
        <f>VLOOKUP(B85,'[1]26MY_CIV5D_DATA'!B:AS,11,FALSE)</f>
        <v>593</v>
      </c>
      <c r="I85" s="99">
        <f>VLOOKUP(B85,'[1]26MY_CIV5D_DATA'!B:AS,12,FALSE)</f>
        <v>0</v>
      </c>
      <c r="J85" s="99">
        <f>VLOOKUP(B85,'[1]26MY_CIV5D_DATA'!B:AS,13,FALSE)</f>
        <v>0</v>
      </c>
      <c r="K85" s="99">
        <f>VLOOKUP($B85,'[1]26MY_CIV5D_DATA'!$B:$AS,14,FALSE)</f>
        <v>0</v>
      </c>
      <c r="L85" s="99" t="str">
        <f>VLOOKUP(B85,'[1]26MY_CIV5D_DATA'!B:AS,15,FALSE)</f>
        <v>•</v>
      </c>
      <c r="M85" s="99" t="str">
        <f>VLOOKUP(B85,'[1]26MY_CIV5D_DATA'!B:AS,16,FALSE)</f>
        <v>•</v>
      </c>
      <c r="N85" s="99">
        <f>VLOOKUP($B85,'[1]26MY_CIV5D_DATA'!$B:$AS,17,FALSE)</f>
        <v>0</v>
      </c>
      <c r="O85" s="99" t="str">
        <f>VLOOKUP(B85,'[1]26MY_CIV5D_DATA'!B:AS,18,FALSE)</f>
        <v>•</v>
      </c>
      <c r="P85" s="99" t="str">
        <f>VLOOKUP(B85,'[1]26MY_CIV5D_DATA'!B:AS,19,FALSE)</f>
        <v>N/A</v>
      </c>
      <c r="Q85" s="75"/>
    </row>
    <row r="86" spans="2:17" s="91" customFormat="1" ht="15" customHeight="1" x14ac:dyDescent="0.25">
      <c r="B86" s="89" t="s">
        <v>86</v>
      </c>
      <c r="C86" s="113" t="str">
        <f>VLOOKUP(B86,'[1]26MY_CIV5D_DATA'!B:AS,3,FALSE)</f>
        <v>Meteoroid Gray Pearl (NH-904M)</v>
      </c>
      <c r="D86" s="95" t="str">
        <f t="shared" si="10"/>
        <v>08F01-T20-170A</v>
      </c>
      <c r="E86" s="96">
        <f>VLOOKUP(B86,'[1]26MY_CIV5D_DATA'!B:AS,9,FALSE)</f>
        <v>255</v>
      </c>
      <c r="F86" s="96">
        <f>VLOOKUP(B86,'[1]26MY_CIV5D_DATA'!B:AS,10,FALSE)</f>
        <v>425</v>
      </c>
      <c r="G86" s="97">
        <f>VLOOKUP(B86,'[1]26MY_CIV5D_DATA'!B:AS,7,FALSE)</f>
        <v>1</v>
      </c>
      <c r="H86" s="98">
        <f>VLOOKUP(B86,'[1]26MY_CIV5D_DATA'!B:AS,11,FALSE)</f>
        <v>593</v>
      </c>
      <c r="I86" s="99">
        <f>VLOOKUP(B86,'[1]26MY_CIV5D_DATA'!B:AS,12,FALSE)</f>
        <v>0</v>
      </c>
      <c r="J86" s="99">
        <f>VLOOKUP(B86,'[1]26MY_CIV5D_DATA'!B:AS,13,FALSE)</f>
        <v>0</v>
      </c>
      <c r="K86" s="99">
        <f>VLOOKUP($B86,'[1]26MY_CIV5D_DATA'!$B:$AS,14,FALSE)</f>
        <v>0</v>
      </c>
      <c r="L86" s="99" t="str">
        <f>VLOOKUP(B86,'[1]26MY_CIV5D_DATA'!B:AS,15,FALSE)</f>
        <v>N/A</v>
      </c>
      <c r="M86" s="99" t="str">
        <f>VLOOKUP(B86,'[1]26MY_CIV5D_DATA'!B:AS,16,FALSE)</f>
        <v>•</v>
      </c>
      <c r="N86" s="99">
        <f>VLOOKUP($B86,'[1]26MY_CIV5D_DATA'!$B:$AS,17,FALSE)</f>
        <v>0</v>
      </c>
      <c r="O86" s="99" t="str">
        <f>VLOOKUP(B86,'[1]26MY_CIV5D_DATA'!B:AS,18,FALSE)</f>
        <v>N/A</v>
      </c>
      <c r="P86" s="99" t="str">
        <f>VLOOKUP(B86,'[1]26MY_CIV5D_DATA'!B:AS,19,FALSE)</f>
        <v>N/A</v>
      </c>
      <c r="Q86" s="75"/>
    </row>
    <row r="87" spans="2:17" s="91" customFormat="1" ht="15" customHeight="1" x14ac:dyDescent="0.25">
      <c r="B87" s="89" t="s">
        <v>87</v>
      </c>
      <c r="C87" s="113" t="str">
        <f>VLOOKUP(B87,'[1]26MY_CIV5D_DATA'!B:AS,3,FALSE)</f>
        <v>Crystal Black Pearl (NH-731P)</v>
      </c>
      <c r="D87" s="95" t="str">
        <f t="shared" si="10"/>
        <v>08F01-T20-180A</v>
      </c>
      <c r="E87" s="96">
        <f>VLOOKUP(B87,'[1]26MY_CIV5D_DATA'!B:AS,9,FALSE)</f>
        <v>255</v>
      </c>
      <c r="F87" s="96">
        <f>VLOOKUP(B87,'[1]26MY_CIV5D_DATA'!B:AS,10,FALSE)</f>
        <v>425</v>
      </c>
      <c r="G87" s="97">
        <f>VLOOKUP(B87,'[1]26MY_CIV5D_DATA'!B:AS,7,FALSE)</f>
        <v>1</v>
      </c>
      <c r="H87" s="98">
        <f>VLOOKUP(B87,'[1]26MY_CIV5D_DATA'!B:AS,11,FALSE)</f>
        <v>593</v>
      </c>
      <c r="I87" s="99">
        <f>VLOOKUP(B87,'[1]26MY_CIV5D_DATA'!B:AS,12,FALSE)</f>
        <v>0</v>
      </c>
      <c r="J87" s="99">
        <f>VLOOKUP(B87,'[1]26MY_CIV5D_DATA'!B:AS,13,FALSE)</f>
        <v>0</v>
      </c>
      <c r="K87" s="99">
        <f>VLOOKUP($B87,'[1]26MY_CIV5D_DATA'!$B:$AS,14,FALSE)</f>
        <v>0</v>
      </c>
      <c r="L87" s="99" t="str">
        <f>VLOOKUP(B87,'[1]26MY_CIV5D_DATA'!B:AS,15,FALSE)</f>
        <v>•</v>
      </c>
      <c r="M87" s="99" t="str">
        <f>VLOOKUP(B87,'[1]26MY_CIV5D_DATA'!B:AS,16,FALSE)</f>
        <v>•</v>
      </c>
      <c r="N87" s="99">
        <f>VLOOKUP($B87,'[1]26MY_CIV5D_DATA'!$B:$AS,17,FALSE)</f>
        <v>0</v>
      </c>
      <c r="O87" s="99" t="str">
        <f>VLOOKUP(B87,'[1]26MY_CIV5D_DATA'!B:AS,18,FALSE)</f>
        <v>•</v>
      </c>
      <c r="P87" s="99" t="str">
        <f>VLOOKUP(B87,'[1]26MY_CIV5D_DATA'!B:AS,19,FALSE)</f>
        <v>N/A</v>
      </c>
      <c r="Q87" s="75"/>
    </row>
    <row r="88" spans="2:17" s="91" customFormat="1" ht="15" customHeight="1" x14ac:dyDescent="0.25">
      <c r="B88" s="89" t="s">
        <v>88</v>
      </c>
      <c r="C88" s="113" t="str">
        <f>VLOOKUP(B88,'[1]26MY_CIV5D_DATA'!B:AS,3,FALSE)</f>
        <v>Rallye Red (R-513)</v>
      </c>
      <c r="D88" s="95" t="str">
        <f t="shared" si="10"/>
        <v>08F01-T20-190A</v>
      </c>
      <c r="E88" s="96">
        <f>VLOOKUP(B88,'[1]26MY_CIV5D_DATA'!B:AS,9,FALSE)</f>
        <v>255</v>
      </c>
      <c r="F88" s="96">
        <f>VLOOKUP(B88,'[1]26MY_CIV5D_DATA'!B:AS,10,FALSE)</f>
        <v>425</v>
      </c>
      <c r="G88" s="97">
        <f>VLOOKUP(B88,'[1]26MY_CIV5D_DATA'!B:AS,7,FALSE)</f>
        <v>1</v>
      </c>
      <c r="H88" s="98">
        <f>VLOOKUP(B88,'[1]26MY_CIV5D_DATA'!B:AS,11,FALSE)</f>
        <v>593</v>
      </c>
      <c r="I88" s="99">
        <f>VLOOKUP(B88,'[1]26MY_CIV5D_DATA'!B:AS,12,FALSE)</f>
        <v>0</v>
      </c>
      <c r="J88" s="99">
        <f>VLOOKUP(B88,'[1]26MY_CIV5D_DATA'!B:AS,13,FALSE)</f>
        <v>0</v>
      </c>
      <c r="K88" s="99">
        <f>VLOOKUP($B88,'[1]26MY_CIV5D_DATA'!$B:$AS,14,FALSE)</f>
        <v>0</v>
      </c>
      <c r="L88" s="99" t="str">
        <f>VLOOKUP(B88,'[1]26MY_CIV5D_DATA'!B:AS,15,FALSE)</f>
        <v>N/A</v>
      </c>
      <c r="M88" s="99" t="str">
        <f>VLOOKUP(B88,'[1]26MY_CIV5D_DATA'!B:AS,16,FALSE)</f>
        <v>•</v>
      </c>
      <c r="N88" s="99">
        <f>VLOOKUP($B88,'[1]26MY_CIV5D_DATA'!$B:$AS,17,FALSE)</f>
        <v>0</v>
      </c>
      <c r="O88" s="99" t="str">
        <f>VLOOKUP(B88,'[1]26MY_CIV5D_DATA'!B:AS,18,FALSE)</f>
        <v>•</v>
      </c>
      <c r="P88" s="99" t="str">
        <f>VLOOKUP(B88,'[1]26MY_CIV5D_DATA'!B:AS,19,FALSE)</f>
        <v>N/A</v>
      </c>
      <c r="Q88" s="75"/>
    </row>
    <row r="89" spans="2:17" s="91" customFormat="1" ht="15" customHeight="1" x14ac:dyDescent="0.25">
      <c r="B89" s="89" t="s">
        <v>89</v>
      </c>
      <c r="C89" s="113" t="str">
        <f>VLOOKUP(B89,'[1]26MY_CIV5D_DATA'!B:AS,3,FALSE)</f>
        <v>Boost Blue Pearl (B-637P)</v>
      </c>
      <c r="D89" s="95" t="str">
        <f t="shared" si="10"/>
        <v>08F01-T20-1U0A</v>
      </c>
      <c r="E89" s="96">
        <f>VLOOKUP(B89,'[1]26MY_CIV5D_DATA'!B:AS,9,FALSE)</f>
        <v>255</v>
      </c>
      <c r="F89" s="96">
        <f>VLOOKUP(B89,'[1]26MY_CIV5D_DATA'!B:AS,10,FALSE)</f>
        <v>425</v>
      </c>
      <c r="G89" s="97">
        <f>VLOOKUP(B89,'[1]26MY_CIV5D_DATA'!B:AS,7,FALSE)</f>
        <v>1</v>
      </c>
      <c r="H89" s="98">
        <f>VLOOKUP(B89,'[1]26MY_CIV5D_DATA'!B:AS,11,FALSE)</f>
        <v>593</v>
      </c>
      <c r="I89" s="99">
        <f>VLOOKUP(B89,'[1]26MY_CIV5D_DATA'!B:AS,12,FALSE)</f>
        <v>0</v>
      </c>
      <c r="J89" s="99">
        <f>VLOOKUP(B89,'[1]26MY_CIV5D_DATA'!B:AS,13,FALSE)</f>
        <v>0</v>
      </c>
      <c r="K89" s="99">
        <f>VLOOKUP($B89,'[1]26MY_CIV5D_DATA'!$B:$AS,14,FALSE)</f>
        <v>0</v>
      </c>
      <c r="L89" s="99" t="str">
        <f>VLOOKUP(B89,'[1]26MY_CIV5D_DATA'!B:AS,15,FALSE)</f>
        <v>N/A</v>
      </c>
      <c r="M89" s="99" t="str">
        <f>VLOOKUP(B89,'[1]26MY_CIV5D_DATA'!B:AS,16,FALSE)</f>
        <v>N/A</v>
      </c>
      <c r="N89" s="99">
        <f>VLOOKUP($B89,'[1]26MY_CIV5D_DATA'!$B:$AS,17,FALSE)</f>
        <v>0</v>
      </c>
      <c r="O89" s="99" t="str">
        <f>VLOOKUP(B89,'[1]26MY_CIV5D_DATA'!B:AS,18,FALSE)</f>
        <v>•</v>
      </c>
      <c r="P89" s="99" t="str">
        <f>VLOOKUP(B89,'[1]26MY_CIV5D_DATA'!B:AS,19,FALSE)</f>
        <v>N/A</v>
      </c>
      <c r="Q89" s="83"/>
    </row>
    <row r="90" spans="2:17" s="91" customFormat="1" ht="15" customHeight="1" x14ac:dyDescent="0.25">
      <c r="B90" s="89" t="s">
        <v>90</v>
      </c>
      <c r="C90" s="110" t="str">
        <f>VLOOKUP(B90,'[1]26MY_CIV5D_DATA'!B:AS,3,FALSE)</f>
        <v>Tailgate Spoiler, HPD</v>
      </c>
      <c r="D90" s="111"/>
      <c r="E90" s="111"/>
      <c r="F90" s="111"/>
      <c r="G90" s="111"/>
      <c r="H90" s="111"/>
      <c r="I90" s="111"/>
      <c r="J90" s="111"/>
      <c r="K90" s="111"/>
      <c r="L90" s="111"/>
      <c r="M90" s="111"/>
      <c r="N90" s="111"/>
      <c r="O90" s="111"/>
      <c r="P90" s="111"/>
      <c r="Q90" s="112"/>
    </row>
    <row r="91" spans="2:17" s="91" customFormat="1" ht="15" customHeight="1" x14ac:dyDescent="0.25">
      <c r="B91" s="89" t="s">
        <v>91</v>
      </c>
      <c r="C91" s="113" t="str">
        <f>VLOOKUP(B91,'[1]26MY_CIV5D_DATA'!B:AS,3,FALSE)</f>
        <v>Platinum White Pearl (NH-883P)</v>
      </c>
      <c r="D91" s="95" t="str">
        <f t="shared" ref="D91:D96" si="11">B91</f>
        <v>08F02-T47-130</v>
      </c>
      <c r="E91" s="96">
        <f>VLOOKUP(B91,'[1]26MY_CIV5D_DATA'!B:AS,9,FALSE)</f>
        <v>460</v>
      </c>
      <c r="F91" s="96">
        <f>VLOOKUP(B91,'[1]26MY_CIV5D_DATA'!B:AS,10,FALSE)</f>
        <v>767</v>
      </c>
      <c r="G91" s="97">
        <f>VLOOKUP(B91,'[1]26MY_CIV5D_DATA'!B:AS,7,FALSE)</f>
        <v>1.2</v>
      </c>
      <c r="H91" s="98">
        <f>VLOOKUP(B91,'[1]26MY_CIV5D_DATA'!B:AS,11,FALSE)</f>
        <v>968.6</v>
      </c>
      <c r="I91" s="99">
        <f>VLOOKUP(B91,'[1]26MY_CIV5D_DATA'!B:AS,12,FALSE)</f>
        <v>0</v>
      </c>
      <c r="J91" s="99">
        <f>VLOOKUP(B91,'[1]26MY_CIV5D_DATA'!B:AS,13,FALSE)</f>
        <v>0</v>
      </c>
      <c r="K91" s="99">
        <f>VLOOKUP($B91,'[1]26MY_CIV5D_DATA'!$B:$AS,14,FALSE)</f>
        <v>0</v>
      </c>
      <c r="L91" s="99" t="str">
        <f>VLOOKUP(B91,'[1]26MY_CIV5D_DATA'!B:AS,15,FALSE)</f>
        <v>•</v>
      </c>
      <c r="M91" s="99" t="str">
        <f>VLOOKUP(B91,'[1]26MY_CIV5D_DATA'!B:AS,16,FALSE)</f>
        <v>•</v>
      </c>
      <c r="N91" s="99">
        <f>VLOOKUP($B91,'[1]26MY_CIV5D_DATA'!$B:$AS,17,FALSE)</f>
        <v>0</v>
      </c>
      <c r="O91" s="99" t="str">
        <f>VLOOKUP(B91,'[1]26MY_CIV5D_DATA'!B:AS,18,FALSE)</f>
        <v>•</v>
      </c>
      <c r="P91" s="99" t="str">
        <f>VLOOKUP(B91,'[1]26MY_CIV5D_DATA'!B:AS,19,FALSE)</f>
        <v>N/A</v>
      </c>
      <c r="Q91" s="65" t="str">
        <f>IF(VLOOKUP(B91,'[1]26MY_CIV5D_DATA'!B:AS,20,FALSE)="","",VLOOKUP(B91,'[1]26MY_CIV5D_DATA'!B:AS,20,FALSE))</f>
        <v/>
      </c>
    </row>
    <row r="92" spans="2:17" s="91" customFormat="1" ht="15" customHeight="1" x14ac:dyDescent="0.25">
      <c r="B92" s="89" t="s">
        <v>92</v>
      </c>
      <c r="C92" s="113" t="str">
        <f>VLOOKUP(B92,'[1]26MY_CIV5D_DATA'!B:AS,3,FALSE)</f>
        <v>Solar Reflection Silver (NH-932M)</v>
      </c>
      <c r="D92" s="95" t="str">
        <f t="shared" si="11"/>
        <v>08F02-T47-1Z0</v>
      </c>
      <c r="E92" s="96">
        <f>VLOOKUP(B92,'[1]26MY_CIV5D_DATA'!B:AS,9,FALSE)</f>
        <v>460</v>
      </c>
      <c r="F92" s="96">
        <f>VLOOKUP(B92,'[1]26MY_CIV5D_DATA'!B:AS,10,FALSE)</f>
        <v>767</v>
      </c>
      <c r="G92" s="97">
        <f>VLOOKUP(B92,'[1]26MY_CIV5D_DATA'!B:AS,7,FALSE)</f>
        <v>1.2</v>
      </c>
      <c r="H92" s="98">
        <f>VLOOKUP(B92,'[1]26MY_CIV5D_DATA'!B:AS,11,FALSE)</f>
        <v>968.6</v>
      </c>
      <c r="I92" s="99">
        <f>VLOOKUP(B92,'[1]26MY_CIV5D_DATA'!B:AS,12,FALSE)</f>
        <v>0</v>
      </c>
      <c r="J92" s="99">
        <f>VLOOKUP(B92,'[1]26MY_CIV5D_DATA'!B:AS,13,FALSE)</f>
        <v>0</v>
      </c>
      <c r="K92" s="99">
        <f>VLOOKUP($B92,'[1]26MY_CIV5D_DATA'!$B:$AS,14,FALSE)</f>
        <v>0</v>
      </c>
      <c r="L92" s="99" t="str">
        <f>VLOOKUP(B92,'[1]26MY_CIV5D_DATA'!B:AS,15,FALSE)</f>
        <v>•</v>
      </c>
      <c r="M92" s="99" t="str">
        <f>VLOOKUP(B92,'[1]26MY_CIV5D_DATA'!B:AS,16,FALSE)</f>
        <v>N/A</v>
      </c>
      <c r="N92" s="99">
        <f>VLOOKUP($B92,'[1]26MY_CIV5D_DATA'!$B:$AS,17,FALSE)</f>
        <v>0</v>
      </c>
      <c r="O92" s="99" t="str">
        <f>VLOOKUP(B92,'[1]26MY_CIV5D_DATA'!B:AS,18,FALSE)</f>
        <v>N/A</v>
      </c>
      <c r="P92" s="99" t="str">
        <f>VLOOKUP(B92,'[1]26MY_CIV5D_DATA'!B:AS,19,FALSE)</f>
        <v>N/A</v>
      </c>
      <c r="Q92" s="75"/>
    </row>
    <row r="93" spans="2:17" s="91" customFormat="1" ht="15" customHeight="1" x14ac:dyDescent="0.25">
      <c r="B93" s="89" t="s">
        <v>93</v>
      </c>
      <c r="C93" s="113" t="str">
        <f>VLOOKUP(B93,'[1]26MY_CIV5D_DATA'!B:AS,3,FALSE)</f>
        <v>Meteriod Gray Pearl (NH-904M)</v>
      </c>
      <c r="D93" s="95" t="str">
        <f t="shared" si="11"/>
        <v>08F02-T47-170</v>
      </c>
      <c r="E93" s="96">
        <f>VLOOKUP(B93,'[1]26MY_CIV5D_DATA'!B:AS,9,FALSE)</f>
        <v>460</v>
      </c>
      <c r="F93" s="96">
        <f>VLOOKUP(B93,'[1]26MY_CIV5D_DATA'!B:AS,10,FALSE)</f>
        <v>767</v>
      </c>
      <c r="G93" s="97">
        <f>VLOOKUP(B93,'[1]26MY_CIV5D_DATA'!B:AS,7,FALSE)</f>
        <v>1.2</v>
      </c>
      <c r="H93" s="98">
        <f>VLOOKUP(B93,'[1]26MY_CIV5D_DATA'!B:AS,11,FALSE)</f>
        <v>968.6</v>
      </c>
      <c r="I93" s="99">
        <f>VLOOKUP(B93,'[1]26MY_CIV5D_DATA'!B:AS,12,FALSE)</f>
        <v>0</v>
      </c>
      <c r="J93" s="99">
        <f>VLOOKUP(B93,'[1]26MY_CIV5D_DATA'!B:AS,13,FALSE)</f>
        <v>0</v>
      </c>
      <c r="K93" s="99">
        <f>VLOOKUP($B93,'[1]26MY_CIV5D_DATA'!$B:$AS,14,FALSE)</f>
        <v>0</v>
      </c>
      <c r="L93" s="99" t="str">
        <f>VLOOKUP(B93,'[1]26MY_CIV5D_DATA'!B:AS,15,FALSE)</f>
        <v>N/A</v>
      </c>
      <c r="M93" s="99" t="str">
        <f>VLOOKUP(B93,'[1]26MY_CIV5D_DATA'!B:AS,16,FALSE)</f>
        <v>•</v>
      </c>
      <c r="N93" s="99">
        <f>VLOOKUP($B93,'[1]26MY_CIV5D_DATA'!$B:$AS,17,FALSE)</f>
        <v>0</v>
      </c>
      <c r="O93" s="99" t="str">
        <f>VLOOKUP(B93,'[1]26MY_CIV5D_DATA'!B:AS,18,FALSE)</f>
        <v>N/A</v>
      </c>
      <c r="P93" s="99" t="str">
        <f>VLOOKUP(B93,'[1]26MY_CIV5D_DATA'!B:AS,19,FALSE)</f>
        <v>N/A</v>
      </c>
      <c r="Q93" s="75"/>
    </row>
    <row r="94" spans="2:17" s="91" customFormat="1" ht="15" customHeight="1" x14ac:dyDescent="0.25">
      <c r="B94" s="89" t="s">
        <v>94</v>
      </c>
      <c r="C94" s="113" t="str">
        <f>VLOOKUP(B94,'[1]26MY_CIV5D_DATA'!B:AS,3,FALSE)</f>
        <v>Crystal Black Pearl (NH-731P)</v>
      </c>
      <c r="D94" s="95" t="str">
        <f t="shared" si="11"/>
        <v>08F02-T47-180</v>
      </c>
      <c r="E94" s="96">
        <f>VLOOKUP(B94,'[1]26MY_CIV5D_DATA'!B:AS,9,FALSE)</f>
        <v>460</v>
      </c>
      <c r="F94" s="96">
        <f>VLOOKUP(B94,'[1]26MY_CIV5D_DATA'!B:AS,10,FALSE)</f>
        <v>767</v>
      </c>
      <c r="G94" s="97">
        <f>VLOOKUP(B94,'[1]26MY_CIV5D_DATA'!B:AS,7,FALSE)</f>
        <v>1.2</v>
      </c>
      <c r="H94" s="98">
        <f>VLOOKUP(B94,'[1]26MY_CIV5D_DATA'!B:AS,11,FALSE)</f>
        <v>968.6</v>
      </c>
      <c r="I94" s="99">
        <f>VLOOKUP(B94,'[1]26MY_CIV5D_DATA'!B:AS,12,FALSE)</f>
        <v>0</v>
      </c>
      <c r="J94" s="99">
        <f>VLOOKUP(B94,'[1]26MY_CIV5D_DATA'!B:AS,13,FALSE)</f>
        <v>0</v>
      </c>
      <c r="K94" s="99">
        <f>VLOOKUP($B94,'[1]26MY_CIV5D_DATA'!$B:$AS,14,FALSE)</f>
        <v>0</v>
      </c>
      <c r="L94" s="99" t="str">
        <f>VLOOKUP(B94,'[1]26MY_CIV5D_DATA'!B:AS,15,FALSE)</f>
        <v>•</v>
      </c>
      <c r="M94" s="99" t="str">
        <f>VLOOKUP(B94,'[1]26MY_CIV5D_DATA'!B:AS,16,FALSE)</f>
        <v>•</v>
      </c>
      <c r="N94" s="99">
        <f>VLOOKUP($B94,'[1]26MY_CIV5D_DATA'!$B:$AS,17,FALSE)</f>
        <v>0</v>
      </c>
      <c r="O94" s="99" t="str">
        <f>VLOOKUP(B94,'[1]26MY_CIV5D_DATA'!B:AS,18,FALSE)</f>
        <v>•</v>
      </c>
      <c r="P94" s="99" t="str">
        <f>VLOOKUP(B94,'[1]26MY_CIV5D_DATA'!B:AS,19,FALSE)</f>
        <v>N/A</v>
      </c>
      <c r="Q94" s="75"/>
    </row>
    <row r="95" spans="2:17" s="91" customFormat="1" ht="15" customHeight="1" x14ac:dyDescent="0.25">
      <c r="B95" s="89" t="s">
        <v>95</v>
      </c>
      <c r="C95" s="113" t="str">
        <f>VLOOKUP(B95,'[1]26MY_CIV5D_DATA'!B:AS,3,FALSE)</f>
        <v>Rallye Red (R-513)</v>
      </c>
      <c r="D95" s="95" t="str">
        <f t="shared" si="11"/>
        <v>08F02-T47-190</v>
      </c>
      <c r="E95" s="96">
        <f>VLOOKUP(B95,'[1]26MY_CIV5D_DATA'!B:AS,9,FALSE)</f>
        <v>460</v>
      </c>
      <c r="F95" s="96">
        <f>VLOOKUP(B95,'[1]26MY_CIV5D_DATA'!B:AS,10,FALSE)</f>
        <v>767</v>
      </c>
      <c r="G95" s="97">
        <f>VLOOKUP(B95,'[1]26MY_CIV5D_DATA'!B:AS,7,FALSE)</f>
        <v>1.2</v>
      </c>
      <c r="H95" s="98">
        <f>VLOOKUP(B95,'[1]26MY_CIV5D_DATA'!B:AS,11,FALSE)</f>
        <v>968.6</v>
      </c>
      <c r="I95" s="99">
        <f>VLOOKUP(B95,'[1]26MY_CIV5D_DATA'!B:AS,12,FALSE)</f>
        <v>0</v>
      </c>
      <c r="J95" s="99">
        <f>VLOOKUP(B95,'[1]26MY_CIV5D_DATA'!B:AS,13,FALSE)</f>
        <v>0</v>
      </c>
      <c r="K95" s="99">
        <f>VLOOKUP($B95,'[1]26MY_CIV5D_DATA'!$B:$AS,14,FALSE)</f>
        <v>0</v>
      </c>
      <c r="L95" s="99" t="str">
        <f>VLOOKUP(B95,'[1]26MY_CIV5D_DATA'!B:AS,15,FALSE)</f>
        <v>N/A</v>
      </c>
      <c r="M95" s="99" t="str">
        <f>VLOOKUP(B95,'[1]26MY_CIV5D_DATA'!B:AS,16,FALSE)</f>
        <v>•</v>
      </c>
      <c r="N95" s="99">
        <f>VLOOKUP($B95,'[1]26MY_CIV5D_DATA'!$B:$AS,17,FALSE)</f>
        <v>0</v>
      </c>
      <c r="O95" s="99" t="str">
        <f>VLOOKUP(B95,'[1]26MY_CIV5D_DATA'!B:AS,18,FALSE)</f>
        <v>•</v>
      </c>
      <c r="P95" s="99" t="str">
        <f>VLOOKUP(B95,'[1]26MY_CIV5D_DATA'!B:AS,19,FALSE)</f>
        <v>N/A</v>
      </c>
      <c r="Q95" s="75"/>
    </row>
    <row r="96" spans="2:17" ht="15" x14ac:dyDescent="0.25">
      <c r="B96" s="20" t="s">
        <v>96</v>
      </c>
      <c r="C96" s="113" t="str">
        <f>VLOOKUP(B96,'[1]26MY_CIV5D_DATA'!B:AS,3,FALSE)</f>
        <v>Boost Blue Pearl (B-637P)</v>
      </c>
      <c r="D96" s="95" t="str">
        <f t="shared" si="11"/>
        <v>08F02-T47-1U0</v>
      </c>
      <c r="E96" s="96">
        <f>VLOOKUP(B96,'[1]26MY_CIV5D_DATA'!B:AS,9,FALSE)</f>
        <v>460</v>
      </c>
      <c r="F96" s="96">
        <f>VLOOKUP(B96,'[1]26MY_CIV5D_DATA'!B:AS,10,FALSE)</f>
        <v>767</v>
      </c>
      <c r="G96" s="97">
        <f>VLOOKUP(B96,'[1]26MY_CIV5D_DATA'!B:AS,7,FALSE)</f>
        <v>1.2</v>
      </c>
      <c r="H96" s="98">
        <f>VLOOKUP(B96,'[1]26MY_CIV5D_DATA'!B:AS,11,FALSE)</f>
        <v>968.6</v>
      </c>
      <c r="I96" s="99">
        <f>VLOOKUP(B96,'[1]26MY_CIV5D_DATA'!B:AS,12,FALSE)</f>
        <v>0</v>
      </c>
      <c r="J96" s="99">
        <f>VLOOKUP(B96,'[1]26MY_CIV5D_DATA'!B:AS,13,FALSE)</f>
        <v>0</v>
      </c>
      <c r="K96" s="99">
        <f>VLOOKUP($B96,'[1]26MY_CIV5D_DATA'!$B:$AS,14,FALSE)</f>
        <v>0</v>
      </c>
      <c r="L96" s="99" t="str">
        <f>VLOOKUP(B96,'[1]26MY_CIV5D_DATA'!B:AS,15,FALSE)</f>
        <v>N/A</v>
      </c>
      <c r="M96" s="99" t="str">
        <f>VLOOKUP(B96,'[1]26MY_CIV5D_DATA'!B:AS,16,FALSE)</f>
        <v>N/A</v>
      </c>
      <c r="N96" s="99">
        <f>VLOOKUP($B96,'[1]26MY_CIV5D_DATA'!$B:$AS,17,FALSE)</f>
        <v>0</v>
      </c>
      <c r="O96" s="99" t="str">
        <f>VLOOKUP(B96,'[1]26MY_CIV5D_DATA'!B:AS,18,FALSE)</f>
        <v>•</v>
      </c>
      <c r="P96" s="99" t="str">
        <f>VLOOKUP(B96,'[1]26MY_CIV5D_DATA'!B:AS,19,FALSE)</f>
        <v>N/A</v>
      </c>
      <c r="Q96" s="83"/>
    </row>
    <row r="97" spans="2:17" s="91" customFormat="1" ht="15" customHeight="1" x14ac:dyDescent="0.25">
      <c r="B97" s="89" t="s">
        <v>97</v>
      </c>
      <c r="C97" s="110" t="str">
        <f>VLOOKUP(B97,'[1]26MY_CIV5D_DATA'!B:AS,3,FALSE)</f>
        <v>Body Side Moulding</v>
      </c>
      <c r="D97" s="111"/>
      <c r="E97" s="111"/>
      <c r="F97" s="111"/>
      <c r="G97" s="111"/>
      <c r="H97" s="111"/>
      <c r="I97" s="111"/>
      <c r="J97" s="111"/>
      <c r="K97" s="111"/>
      <c r="L97" s="111"/>
      <c r="M97" s="111"/>
      <c r="N97" s="111"/>
      <c r="O97" s="111"/>
      <c r="P97" s="111"/>
      <c r="Q97" s="112"/>
    </row>
    <row r="98" spans="2:17" s="91" customFormat="1" ht="15" customHeight="1" x14ac:dyDescent="0.25">
      <c r="B98" s="89" t="s">
        <v>98</v>
      </c>
      <c r="C98" s="113" t="str">
        <f>VLOOKUP(B98,'[1]26MY_CIV5D_DATA'!B:AS,3,FALSE)</f>
        <v>Platinum White Pearl (NH-883P)</v>
      </c>
      <c r="D98" s="95" t="str">
        <f t="shared" ref="D98:D103" si="12">B98</f>
        <v>08P05-T20-130</v>
      </c>
      <c r="E98" s="96">
        <f>VLOOKUP(B98,'[1]26MY_CIV5D_DATA'!B:AS,9,FALSE)</f>
        <v>209</v>
      </c>
      <c r="F98" s="96">
        <f>VLOOKUP(B98,'[1]26MY_CIV5D_DATA'!B:AS,10,FALSE)</f>
        <v>348</v>
      </c>
      <c r="G98" s="97">
        <f>VLOOKUP(B98,'[1]26MY_CIV5D_DATA'!B:AS,7,FALSE)</f>
        <v>0.4</v>
      </c>
      <c r="H98" s="98">
        <f>VLOOKUP(B98,'[1]26MY_CIV5D_DATA'!B:AS,11,FALSE)</f>
        <v>415.2</v>
      </c>
      <c r="I98" s="99">
        <f>VLOOKUP(B98,'[1]26MY_CIV5D_DATA'!B:AS,12,FALSE)</f>
        <v>0</v>
      </c>
      <c r="J98" s="99">
        <f>VLOOKUP(B98,'[1]26MY_CIV5D_DATA'!B:AS,13,FALSE)</f>
        <v>0</v>
      </c>
      <c r="K98" s="99">
        <f>VLOOKUP($B98,'[1]26MY_CIV5D_DATA'!$B:$AS,14,FALSE)</f>
        <v>0</v>
      </c>
      <c r="L98" s="99" t="str">
        <f>VLOOKUP(B98,'[1]26MY_CIV5D_DATA'!B:AS,15,FALSE)</f>
        <v>•</v>
      </c>
      <c r="M98" s="99" t="str">
        <f>VLOOKUP(B98,'[1]26MY_CIV5D_DATA'!B:AS,16,FALSE)</f>
        <v>•</v>
      </c>
      <c r="N98" s="99">
        <f>VLOOKUP($B98,'[1]26MY_CIV5D_DATA'!$B:$AS,17,FALSE)</f>
        <v>0</v>
      </c>
      <c r="O98" s="99" t="str">
        <f>VLOOKUP(B98,'[1]26MY_CIV5D_DATA'!B:AS,18,FALSE)</f>
        <v>•</v>
      </c>
      <c r="P98" s="99" t="str">
        <f>VLOOKUP(B98,'[1]26MY_CIV5D_DATA'!B:AS,19,FALSE)</f>
        <v>N/A</v>
      </c>
      <c r="Q98" s="65" t="str">
        <f>IF(VLOOKUP(B98,'[1]26MY_CIV5D_DATA'!B:AS,20,FALSE)="","",VLOOKUP(B98,'[1]26MY_CIV5D_DATA'!B:AS,20,FALSE))</f>
        <v/>
      </c>
    </row>
    <row r="99" spans="2:17" s="91" customFormat="1" ht="15" customHeight="1" x14ac:dyDescent="0.25">
      <c r="B99" s="89" t="s">
        <v>99</v>
      </c>
      <c r="C99" s="113" t="str">
        <f>VLOOKUP(B99,'[1]26MY_CIV5D_DATA'!B:AS,3,FALSE)</f>
        <v>Solar Reflection Silver (NH-932M)</v>
      </c>
      <c r="D99" s="95" t="str">
        <f t="shared" si="12"/>
        <v>08P05-T20-1Z0</v>
      </c>
      <c r="E99" s="96">
        <f>VLOOKUP(B99,'[1]26MY_CIV5D_DATA'!B:AS,9,FALSE)</f>
        <v>209</v>
      </c>
      <c r="F99" s="96">
        <f>VLOOKUP(B99,'[1]26MY_CIV5D_DATA'!B:AS,10,FALSE)</f>
        <v>348</v>
      </c>
      <c r="G99" s="97">
        <f>VLOOKUP(B99,'[1]26MY_CIV5D_DATA'!B:AS,7,FALSE)</f>
        <v>0.4</v>
      </c>
      <c r="H99" s="98">
        <f>VLOOKUP(B99,'[1]26MY_CIV5D_DATA'!B:AS,11,FALSE)</f>
        <v>415.2</v>
      </c>
      <c r="I99" s="99">
        <f>VLOOKUP(B99,'[1]26MY_CIV5D_DATA'!B:AS,12,FALSE)</f>
        <v>0</v>
      </c>
      <c r="J99" s="99">
        <f>VLOOKUP(B99,'[1]26MY_CIV5D_DATA'!B:AS,13,FALSE)</f>
        <v>0</v>
      </c>
      <c r="K99" s="99">
        <f>VLOOKUP($B99,'[1]26MY_CIV5D_DATA'!$B:$AS,14,FALSE)</f>
        <v>0</v>
      </c>
      <c r="L99" s="99" t="str">
        <f>VLOOKUP(B99,'[1]26MY_CIV5D_DATA'!B:AS,15,FALSE)</f>
        <v>•</v>
      </c>
      <c r="M99" s="99" t="str">
        <f>VLOOKUP(B99,'[1]26MY_CIV5D_DATA'!B:AS,16,FALSE)</f>
        <v>N/A</v>
      </c>
      <c r="N99" s="99">
        <f>VLOOKUP($B99,'[1]26MY_CIV5D_DATA'!$B:$AS,17,FALSE)</f>
        <v>0</v>
      </c>
      <c r="O99" s="99" t="str">
        <f>VLOOKUP(B99,'[1]26MY_CIV5D_DATA'!B:AS,18,FALSE)</f>
        <v>N/A</v>
      </c>
      <c r="P99" s="99" t="str">
        <f>VLOOKUP(B99,'[1]26MY_CIV5D_DATA'!B:AS,19,FALSE)</f>
        <v>N/A</v>
      </c>
      <c r="Q99" s="75"/>
    </row>
    <row r="100" spans="2:17" s="91" customFormat="1" ht="15" customHeight="1" x14ac:dyDescent="0.25">
      <c r="B100" s="89" t="s">
        <v>100</v>
      </c>
      <c r="C100" s="113" t="str">
        <f>VLOOKUP(B100,'[1]26MY_CIV5D_DATA'!B:AS,3,FALSE)</f>
        <v>Meteoroid Gray Pearl (NH-904M)</v>
      </c>
      <c r="D100" s="95" t="str">
        <f t="shared" si="12"/>
        <v>08P05-T20-170</v>
      </c>
      <c r="E100" s="96">
        <f>VLOOKUP(B100,'[1]26MY_CIV5D_DATA'!B:AS,9,FALSE)</f>
        <v>209</v>
      </c>
      <c r="F100" s="96">
        <f>VLOOKUP(B100,'[1]26MY_CIV5D_DATA'!B:AS,10,FALSE)</f>
        <v>348</v>
      </c>
      <c r="G100" s="97">
        <f>VLOOKUP(B100,'[1]26MY_CIV5D_DATA'!B:AS,7,FALSE)</f>
        <v>0.4</v>
      </c>
      <c r="H100" s="98">
        <f>VLOOKUP(B100,'[1]26MY_CIV5D_DATA'!B:AS,11,FALSE)</f>
        <v>415.2</v>
      </c>
      <c r="I100" s="99">
        <f>VLOOKUP(B100,'[1]26MY_CIV5D_DATA'!B:AS,12,FALSE)</f>
        <v>0</v>
      </c>
      <c r="J100" s="99">
        <f>VLOOKUP(B100,'[1]26MY_CIV5D_DATA'!B:AS,13,FALSE)</f>
        <v>0</v>
      </c>
      <c r="K100" s="99">
        <f>VLOOKUP($B100,'[1]26MY_CIV5D_DATA'!$B:$AS,14,FALSE)</f>
        <v>0</v>
      </c>
      <c r="L100" s="99" t="str">
        <f>VLOOKUP(B100,'[1]26MY_CIV5D_DATA'!B:AS,15,FALSE)</f>
        <v>N/A</v>
      </c>
      <c r="M100" s="99" t="str">
        <f>VLOOKUP(B100,'[1]26MY_CIV5D_DATA'!B:AS,16,FALSE)</f>
        <v>•</v>
      </c>
      <c r="N100" s="99">
        <f>VLOOKUP($B100,'[1]26MY_CIV5D_DATA'!$B:$AS,17,FALSE)</f>
        <v>0</v>
      </c>
      <c r="O100" s="99" t="str">
        <f>VLOOKUP(B100,'[1]26MY_CIV5D_DATA'!B:AS,18,FALSE)</f>
        <v>N/A</v>
      </c>
      <c r="P100" s="99" t="str">
        <f>VLOOKUP(B100,'[1]26MY_CIV5D_DATA'!B:AS,19,FALSE)</f>
        <v>N/A</v>
      </c>
      <c r="Q100" s="75"/>
    </row>
    <row r="101" spans="2:17" ht="15" x14ac:dyDescent="0.25">
      <c r="B101" s="20" t="s">
        <v>101</v>
      </c>
      <c r="C101" s="113" t="str">
        <f>VLOOKUP(B101,'[1]26MY_CIV5D_DATA'!B:AS,3,FALSE)</f>
        <v>Crystal Black Pearl (NH-731P)</v>
      </c>
      <c r="D101" s="95" t="str">
        <f t="shared" si="12"/>
        <v>08P05-T20-180</v>
      </c>
      <c r="E101" s="96">
        <f>VLOOKUP(B101,'[1]26MY_CIV5D_DATA'!B:AS,9,FALSE)</f>
        <v>209</v>
      </c>
      <c r="F101" s="96">
        <f>VLOOKUP(B101,'[1]26MY_CIV5D_DATA'!B:AS,10,FALSE)</f>
        <v>348</v>
      </c>
      <c r="G101" s="97">
        <f>VLOOKUP(B101,'[1]26MY_CIV5D_DATA'!B:AS,7,FALSE)</f>
        <v>0.4</v>
      </c>
      <c r="H101" s="98">
        <f>VLOOKUP(B101,'[1]26MY_CIV5D_DATA'!B:AS,11,FALSE)</f>
        <v>415.2</v>
      </c>
      <c r="I101" s="99">
        <f>VLOOKUP(B101,'[1]26MY_CIV5D_DATA'!B:AS,12,FALSE)</f>
        <v>0</v>
      </c>
      <c r="J101" s="99">
        <f>VLOOKUP(B101,'[1]26MY_CIV5D_DATA'!B:AS,13,FALSE)</f>
        <v>0</v>
      </c>
      <c r="K101" s="99">
        <f>VLOOKUP($B101,'[1]26MY_CIV5D_DATA'!$B:$AS,14,FALSE)</f>
        <v>0</v>
      </c>
      <c r="L101" s="99" t="str">
        <f>VLOOKUP(B101,'[1]26MY_CIV5D_DATA'!B:AS,15,FALSE)</f>
        <v>•</v>
      </c>
      <c r="M101" s="99" t="str">
        <f>VLOOKUP(B101,'[1]26MY_CIV5D_DATA'!B:AS,16,FALSE)</f>
        <v>•</v>
      </c>
      <c r="N101" s="99">
        <f>VLOOKUP($B101,'[1]26MY_CIV5D_DATA'!$B:$AS,17,FALSE)</f>
        <v>0</v>
      </c>
      <c r="O101" s="99" t="str">
        <f>VLOOKUP(B101,'[1]26MY_CIV5D_DATA'!B:AS,18,FALSE)</f>
        <v>•</v>
      </c>
      <c r="P101" s="99" t="str">
        <f>VLOOKUP(B101,'[1]26MY_CIV5D_DATA'!B:AS,19,FALSE)</f>
        <v>N/A</v>
      </c>
      <c r="Q101" s="75"/>
    </row>
    <row r="102" spans="2:17" ht="15" x14ac:dyDescent="0.25">
      <c r="B102" s="20" t="s">
        <v>102</v>
      </c>
      <c r="C102" s="113" t="str">
        <f>VLOOKUP(B102,'[1]26MY_CIV5D_DATA'!B:AS,3,FALSE)</f>
        <v>Rallye Red (R-513)</v>
      </c>
      <c r="D102" s="95" t="str">
        <f t="shared" si="12"/>
        <v>08P05-T20-190</v>
      </c>
      <c r="E102" s="96">
        <f>VLOOKUP(B102,'[1]26MY_CIV5D_DATA'!B:AS,9,FALSE)</f>
        <v>209</v>
      </c>
      <c r="F102" s="96">
        <f>VLOOKUP(B102,'[1]26MY_CIV5D_DATA'!B:AS,10,FALSE)</f>
        <v>348</v>
      </c>
      <c r="G102" s="97">
        <f>VLOOKUP(B102,'[1]26MY_CIV5D_DATA'!B:AS,7,FALSE)</f>
        <v>0.4</v>
      </c>
      <c r="H102" s="98">
        <f>VLOOKUP(B102,'[1]26MY_CIV5D_DATA'!B:AS,11,FALSE)</f>
        <v>415.2</v>
      </c>
      <c r="I102" s="99">
        <f>VLOOKUP(B102,'[1]26MY_CIV5D_DATA'!B:AS,12,FALSE)</f>
        <v>0</v>
      </c>
      <c r="J102" s="99">
        <f>VLOOKUP(B102,'[1]26MY_CIV5D_DATA'!B:AS,13,FALSE)</f>
        <v>0</v>
      </c>
      <c r="K102" s="99">
        <f>VLOOKUP($B102,'[1]26MY_CIV5D_DATA'!$B:$AS,14,FALSE)</f>
        <v>0</v>
      </c>
      <c r="L102" s="99" t="str">
        <f>VLOOKUP(B102,'[1]26MY_CIV5D_DATA'!B:AS,15,FALSE)</f>
        <v>N/A</v>
      </c>
      <c r="M102" s="99" t="str">
        <f>VLOOKUP(B102,'[1]26MY_CIV5D_DATA'!B:AS,16,FALSE)</f>
        <v>•</v>
      </c>
      <c r="N102" s="99">
        <f>VLOOKUP($B102,'[1]26MY_CIV5D_DATA'!$B:$AS,17,FALSE)</f>
        <v>0</v>
      </c>
      <c r="O102" s="99" t="str">
        <f>VLOOKUP(B102,'[1]26MY_CIV5D_DATA'!B:AS,18,FALSE)</f>
        <v>•</v>
      </c>
      <c r="P102" s="99" t="str">
        <f>VLOOKUP(B102,'[1]26MY_CIV5D_DATA'!B:AS,19,FALSE)</f>
        <v>N/A</v>
      </c>
      <c r="Q102" s="75"/>
    </row>
    <row r="103" spans="2:17" ht="15" x14ac:dyDescent="0.25">
      <c r="B103" s="20" t="s">
        <v>103</v>
      </c>
      <c r="C103" s="113" t="str">
        <f>VLOOKUP(B103,'[1]26MY_CIV5D_DATA'!B:AS,3,FALSE)</f>
        <v>Boost Blue Pearl (B-637P)</v>
      </c>
      <c r="D103" s="95" t="str">
        <f t="shared" si="12"/>
        <v>08P05-T20-1U0</v>
      </c>
      <c r="E103" s="96">
        <f>VLOOKUP(B103,'[1]26MY_CIV5D_DATA'!B:AS,9,FALSE)</f>
        <v>209</v>
      </c>
      <c r="F103" s="96">
        <f>VLOOKUP(B103,'[1]26MY_CIV5D_DATA'!B:AS,10,FALSE)</f>
        <v>348</v>
      </c>
      <c r="G103" s="97">
        <f>VLOOKUP(B103,'[1]26MY_CIV5D_DATA'!B:AS,7,FALSE)</f>
        <v>0.4</v>
      </c>
      <c r="H103" s="98">
        <f>VLOOKUP(B103,'[1]26MY_CIV5D_DATA'!B:AS,11,FALSE)</f>
        <v>415.2</v>
      </c>
      <c r="I103" s="99">
        <f>VLOOKUP(B103,'[1]26MY_CIV5D_DATA'!B:AS,12,FALSE)</f>
        <v>0</v>
      </c>
      <c r="J103" s="99">
        <f>VLOOKUP(B103,'[1]26MY_CIV5D_DATA'!B:AS,13,FALSE)</f>
        <v>0</v>
      </c>
      <c r="K103" s="99">
        <f>VLOOKUP($B103,'[1]26MY_CIV5D_DATA'!$B:$AS,14,FALSE)</f>
        <v>0</v>
      </c>
      <c r="L103" s="99" t="str">
        <f>VLOOKUP(B103,'[1]26MY_CIV5D_DATA'!B:AS,15,FALSE)</f>
        <v>N/A</v>
      </c>
      <c r="M103" s="99" t="str">
        <f>VLOOKUP(B103,'[1]26MY_CIV5D_DATA'!B:AS,16,FALSE)</f>
        <v>N/A</v>
      </c>
      <c r="N103" s="99">
        <f>VLOOKUP($B103,'[1]26MY_CIV5D_DATA'!$B:$AS,17,FALSE)</f>
        <v>0</v>
      </c>
      <c r="O103" s="99" t="str">
        <f>VLOOKUP(B103,'[1]26MY_CIV5D_DATA'!B:AS,18,FALSE)</f>
        <v>•</v>
      </c>
      <c r="P103" s="99" t="str">
        <f>VLOOKUP(B103,'[1]26MY_CIV5D_DATA'!B:AS,19,FALSE)</f>
        <v>N/A</v>
      </c>
      <c r="Q103" s="83"/>
    </row>
    <row r="104" spans="2:17" ht="15" x14ac:dyDescent="0.25">
      <c r="B104" s="20" t="s">
        <v>104</v>
      </c>
      <c r="C104" s="110" t="str">
        <f>VLOOKUP(B104,'[1]26MY_CIV5D_DATA'!B:AS,3,FALSE)</f>
        <v>Door Edge Guards</v>
      </c>
      <c r="D104" s="111"/>
      <c r="E104" s="111"/>
      <c r="F104" s="111"/>
      <c r="G104" s="111"/>
      <c r="H104" s="111"/>
      <c r="I104" s="111"/>
      <c r="J104" s="111"/>
      <c r="K104" s="111"/>
      <c r="L104" s="111"/>
      <c r="M104" s="111"/>
      <c r="N104" s="111"/>
      <c r="O104" s="111"/>
      <c r="P104" s="111"/>
      <c r="Q104" s="112"/>
    </row>
    <row r="105" spans="2:17" ht="15" x14ac:dyDescent="0.25">
      <c r="B105" s="20" t="s">
        <v>105</v>
      </c>
      <c r="C105" s="113" t="str">
        <f>VLOOKUP(B105,'[1]26MY_CIV5D_DATA'!B:AS,3,FALSE)</f>
        <v>Platinum White Pearl (NH-883P)</v>
      </c>
      <c r="D105" s="95" t="str">
        <f t="shared" ref="D105:D109" si="13">B105</f>
        <v>08P20-T20-130</v>
      </c>
      <c r="E105" s="96">
        <f>VLOOKUP(B105,'[1]26MY_CIV5D_DATA'!B:AS,9,FALSE)</f>
        <v>136</v>
      </c>
      <c r="F105" s="96">
        <f>VLOOKUP(B105,'[1]26MY_CIV5D_DATA'!B:AS,10,FALSE)</f>
        <v>194</v>
      </c>
      <c r="G105" s="97">
        <f>VLOOKUP(B105,'[1]26MY_CIV5D_DATA'!B:AS,7,FALSE)</f>
        <v>0.4</v>
      </c>
      <c r="H105" s="98">
        <f>VLOOKUP(B105,'[1]26MY_CIV5D_DATA'!B:AS,11,FALSE)</f>
        <v>261.2</v>
      </c>
      <c r="I105" s="99">
        <f>VLOOKUP(B105,'[1]26MY_CIV5D_DATA'!B:AS,12,FALSE)</f>
        <v>0</v>
      </c>
      <c r="J105" s="99">
        <f>VLOOKUP(B105,'[1]26MY_CIV5D_DATA'!B:AS,13,FALSE)</f>
        <v>0</v>
      </c>
      <c r="K105" s="99">
        <f>VLOOKUP($B105,'[1]26MY_CIV5D_DATA'!$B:$AS,14,FALSE)</f>
        <v>0</v>
      </c>
      <c r="L105" s="99" t="str">
        <f>VLOOKUP(B105,'[1]26MY_CIV5D_DATA'!B:AS,15,FALSE)</f>
        <v>•</v>
      </c>
      <c r="M105" s="99" t="str">
        <f>VLOOKUP(B105,'[1]26MY_CIV5D_DATA'!B:AS,16,FALSE)</f>
        <v>•</v>
      </c>
      <c r="N105" s="99">
        <f>VLOOKUP($B105,'[1]26MY_CIV5D_DATA'!$B:$AS,17,FALSE)</f>
        <v>0</v>
      </c>
      <c r="O105" s="99" t="str">
        <f>VLOOKUP(B105,'[1]26MY_CIV5D_DATA'!B:AS,18,FALSE)</f>
        <v>•</v>
      </c>
      <c r="P105" s="99" t="str">
        <f>VLOOKUP(B105,'[1]26MY_CIV5D_DATA'!B:AS,19,FALSE)</f>
        <v>N/A</v>
      </c>
      <c r="Q105" s="65" t="str">
        <f>IF(VLOOKUP(B105,'[1]26MY_CIV5D_DATA'!B:AS,20,FALSE)="","",VLOOKUP(B105,'[1]26MY_CIV5D_DATA'!B:AS,20,FALSE))</f>
        <v/>
      </c>
    </row>
    <row r="106" spans="2:17" ht="15" x14ac:dyDescent="0.25">
      <c r="B106" s="20" t="s">
        <v>106</v>
      </c>
      <c r="C106" s="113" t="str">
        <f>VLOOKUP(B106,'[1]26MY_CIV5D_DATA'!B:AS,3,FALSE)</f>
        <v>Solar Reflection Silver (NH-932M)</v>
      </c>
      <c r="D106" s="95" t="str">
        <f t="shared" si="13"/>
        <v>08P20-T20-1Z0</v>
      </c>
      <c r="E106" s="96">
        <f>VLOOKUP(B106,'[1]26MY_CIV5D_DATA'!B:AS,9,FALSE)</f>
        <v>136</v>
      </c>
      <c r="F106" s="96">
        <f>VLOOKUP(B106,'[1]26MY_CIV5D_DATA'!B:AS,10,FALSE)</f>
        <v>194</v>
      </c>
      <c r="G106" s="97">
        <f>VLOOKUP(B106,'[1]26MY_CIV5D_DATA'!B:AS,7,FALSE)</f>
        <v>0.4</v>
      </c>
      <c r="H106" s="98">
        <f>VLOOKUP(B106,'[1]26MY_CIV5D_DATA'!B:AS,11,FALSE)</f>
        <v>261.2</v>
      </c>
      <c r="I106" s="99">
        <f>VLOOKUP(B106,'[1]26MY_CIV5D_DATA'!B:AS,12,FALSE)</f>
        <v>0</v>
      </c>
      <c r="J106" s="99">
        <f>VLOOKUP(B106,'[1]26MY_CIV5D_DATA'!B:AS,13,FALSE)</f>
        <v>0</v>
      </c>
      <c r="K106" s="99">
        <f>VLOOKUP($B106,'[1]26MY_CIV5D_DATA'!$B:$AS,14,FALSE)</f>
        <v>0</v>
      </c>
      <c r="L106" s="99" t="str">
        <f>VLOOKUP(B106,'[1]26MY_CIV5D_DATA'!B:AS,15,FALSE)</f>
        <v>•</v>
      </c>
      <c r="M106" s="99" t="str">
        <f>VLOOKUP(B106,'[1]26MY_CIV5D_DATA'!B:AS,16,FALSE)</f>
        <v>N/A</v>
      </c>
      <c r="N106" s="99">
        <f>VLOOKUP($B106,'[1]26MY_CIV5D_DATA'!$B:$AS,17,FALSE)</f>
        <v>0</v>
      </c>
      <c r="O106" s="99" t="str">
        <f>VLOOKUP(B106,'[1]26MY_CIV5D_DATA'!B:AS,18,FALSE)</f>
        <v>N/A</v>
      </c>
      <c r="P106" s="99" t="str">
        <f>VLOOKUP(B106,'[1]26MY_CIV5D_DATA'!B:AS,19,FALSE)</f>
        <v>N/A</v>
      </c>
      <c r="Q106" s="75"/>
    </row>
    <row r="107" spans="2:17" ht="15" x14ac:dyDescent="0.25">
      <c r="B107" s="20" t="s">
        <v>107</v>
      </c>
      <c r="C107" s="113" t="str">
        <f>VLOOKUP(B107,'[1]26MY_CIV5D_DATA'!B:AS,3,FALSE)</f>
        <v>Meteoroid Gray Pearl (NH-904M)</v>
      </c>
      <c r="D107" s="95" t="str">
        <f t="shared" si="13"/>
        <v>08P20-T20-170</v>
      </c>
      <c r="E107" s="96">
        <f>VLOOKUP(B107,'[1]26MY_CIV5D_DATA'!B:AS,9,FALSE)</f>
        <v>48.99</v>
      </c>
      <c r="F107" s="96">
        <f>VLOOKUP(B107,'[1]26MY_CIV5D_DATA'!B:AS,10,FALSE)</f>
        <v>73.989999999999995</v>
      </c>
      <c r="G107" s="97">
        <f>VLOOKUP(B107,'[1]26MY_CIV5D_DATA'!B:AS,7,FALSE)</f>
        <v>0.4</v>
      </c>
      <c r="H107" s="98">
        <f>VLOOKUP(B107,'[1]26MY_CIV5D_DATA'!B:AS,11,FALSE)</f>
        <v>141.19</v>
      </c>
      <c r="I107" s="99">
        <f>VLOOKUP(B107,'[1]26MY_CIV5D_DATA'!B:AS,12,FALSE)</f>
        <v>0</v>
      </c>
      <c r="J107" s="99">
        <f>VLOOKUP(B107,'[1]26MY_CIV5D_DATA'!B:AS,13,FALSE)</f>
        <v>0</v>
      </c>
      <c r="K107" s="99">
        <f>VLOOKUP($B107,'[1]26MY_CIV5D_DATA'!$B:$AS,14,FALSE)</f>
        <v>0</v>
      </c>
      <c r="L107" s="99" t="str">
        <f>VLOOKUP(B107,'[1]26MY_CIV5D_DATA'!B:AS,15,FALSE)</f>
        <v>N/A</v>
      </c>
      <c r="M107" s="99" t="str">
        <f>VLOOKUP(B107,'[1]26MY_CIV5D_DATA'!B:AS,16,FALSE)</f>
        <v>•</v>
      </c>
      <c r="N107" s="99">
        <f>VLOOKUP($B107,'[1]26MY_CIV5D_DATA'!$B:$AS,17,FALSE)</f>
        <v>0</v>
      </c>
      <c r="O107" s="99" t="str">
        <f>VLOOKUP(B107,'[1]26MY_CIV5D_DATA'!B:AS,18,FALSE)</f>
        <v>N/A</v>
      </c>
      <c r="P107" s="99" t="str">
        <f>VLOOKUP(B107,'[1]26MY_CIV5D_DATA'!B:AS,19,FALSE)</f>
        <v>N/A</v>
      </c>
      <c r="Q107" s="75"/>
    </row>
    <row r="108" spans="2:17" ht="15" x14ac:dyDescent="0.25">
      <c r="B108" s="20" t="s">
        <v>108</v>
      </c>
      <c r="C108" s="113" t="str">
        <f>VLOOKUP(B108,'[1]26MY_CIV5D_DATA'!B:AS,3,FALSE)</f>
        <v>Crystal Black Pearl (NH-731P)</v>
      </c>
      <c r="D108" s="95" t="str">
        <f t="shared" si="13"/>
        <v>08P20-T20-180</v>
      </c>
      <c r="E108" s="96">
        <f>VLOOKUP(B108,'[1]26MY_CIV5D_DATA'!B:AS,9,FALSE)</f>
        <v>136</v>
      </c>
      <c r="F108" s="96">
        <f>VLOOKUP(B108,'[1]26MY_CIV5D_DATA'!B:AS,10,FALSE)</f>
        <v>194</v>
      </c>
      <c r="G108" s="97">
        <f>VLOOKUP(B108,'[1]26MY_CIV5D_DATA'!B:AS,7,FALSE)</f>
        <v>0.4</v>
      </c>
      <c r="H108" s="98">
        <f>VLOOKUP(B108,'[1]26MY_CIV5D_DATA'!B:AS,11,FALSE)</f>
        <v>261.2</v>
      </c>
      <c r="I108" s="99">
        <f>VLOOKUP(B108,'[1]26MY_CIV5D_DATA'!B:AS,12,FALSE)</f>
        <v>0</v>
      </c>
      <c r="J108" s="99">
        <f>VLOOKUP(B108,'[1]26MY_CIV5D_DATA'!B:AS,13,FALSE)</f>
        <v>0</v>
      </c>
      <c r="K108" s="99">
        <f>VLOOKUP($B108,'[1]26MY_CIV5D_DATA'!$B:$AS,14,FALSE)</f>
        <v>0</v>
      </c>
      <c r="L108" s="99" t="str">
        <f>VLOOKUP(B108,'[1]26MY_CIV5D_DATA'!B:AS,15,FALSE)</f>
        <v>•</v>
      </c>
      <c r="M108" s="99" t="str">
        <f>VLOOKUP(B108,'[1]26MY_CIV5D_DATA'!B:AS,16,FALSE)</f>
        <v>•</v>
      </c>
      <c r="N108" s="99">
        <f>VLOOKUP($B108,'[1]26MY_CIV5D_DATA'!$B:$AS,17,FALSE)</f>
        <v>0</v>
      </c>
      <c r="O108" s="99" t="str">
        <f>VLOOKUP(B108,'[1]26MY_CIV5D_DATA'!B:AS,18,FALSE)</f>
        <v>•</v>
      </c>
      <c r="P108" s="99" t="str">
        <f>VLOOKUP(B108,'[1]26MY_CIV5D_DATA'!B:AS,19,FALSE)</f>
        <v>N/A</v>
      </c>
      <c r="Q108" s="75"/>
    </row>
    <row r="109" spans="2:17" ht="15" x14ac:dyDescent="0.25">
      <c r="B109" s="20" t="s">
        <v>109</v>
      </c>
      <c r="C109" s="113" t="str">
        <f>VLOOKUP(B109,'[1]26MY_CIV5D_DATA'!B:AS,3,FALSE)</f>
        <v>Rallye Red (R-513)</v>
      </c>
      <c r="D109" s="95" t="str">
        <f t="shared" si="13"/>
        <v>08P20-T20-190</v>
      </c>
      <c r="E109" s="96">
        <f>VLOOKUP(B109,'[1]26MY_CIV5D_DATA'!B:AS,9,FALSE)</f>
        <v>136</v>
      </c>
      <c r="F109" s="96">
        <f>VLOOKUP(B109,'[1]26MY_CIV5D_DATA'!B:AS,10,FALSE)</f>
        <v>194</v>
      </c>
      <c r="G109" s="97">
        <f>VLOOKUP(B109,'[1]26MY_CIV5D_DATA'!B:AS,7,FALSE)</f>
        <v>0.4</v>
      </c>
      <c r="H109" s="98">
        <f>VLOOKUP(B109,'[1]26MY_CIV5D_DATA'!B:AS,11,FALSE)</f>
        <v>261.2</v>
      </c>
      <c r="I109" s="99">
        <f>VLOOKUP(B109,'[1]26MY_CIV5D_DATA'!B:AS,12,FALSE)</f>
        <v>0</v>
      </c>
      <c r="J109" s="99">
        <f>VLOOKUP(B109,'[1]26MY_CIV5D_DATA'!B:AS,13,FALSE)</f>
        <v>0</v>
      </c>
      <c r="K109" s="99">
        <f>VLOOKUP($B109,'[1]26MY_CIV5D_DATA'!$B:$AS,14,FALSE)</f>
        <v>0</v>
      </c>
      <c r="L109" s="99" t="str">
        <f>VLOOKUP(B109,'[1]26MY_CIV5D_DATA'!B:AS,15,FALSE)</f>
        <v>N/A</v>
      </c>
      <c r="M109" s="99" t="str">
        <f>VLOOKUP(B109,'[1]26MY_CIV5D_DATA'!B:AS,16,FALSE)</f>
        <v>•</v>
      </c>
      <c r="N109" s="99">
        <f>VLOOKUP($B109,'[1]26MY_CIV5D_DATA'!$B:$AS,17,FALSE)</f>
        <v>0</v>
      </c>
      <c r="O109" s="99" t="str">
        <f>VLOOKUP(B109,'[1]26MY_CIV5D_DATA'!B:AS,18,FALSE)</f>
        <v>•</v>
      </c>
      <c r="P109" s="99" t="str">
        <f>VLOOKUP(B109,'[1]26MY_CIV5D_DATA'!B:AS,19,FALSE)</f>
        <v>N/A</v>
      </c>
      <c r="Q109" s="83"/>
    </row>
    <row r="110" spans="2:17" s="91" customFormat="1" ht="15" customHeight="1" x14ac:dyDescent="0.25">
      <c r="B110" s="89"/>
      <c r="C110" s="116"/>
      <c r="D110" s="116"/>
      <c r="E110" s="117"/>
      <c r="F110" s="117"/>
      <c r="G110" s="118"/>
      <c r="H110" s="117"/>
      <c r="I110" s="117"/>
      <c r="J110" s="117"/>
      <c r="K110" s="117"/>
      <c r="L110" s="117"/>
      <c r="M110" s="117"/>
      <c r="N110" s="117"/>
      <c r="O110" s="117"/>
      <c r="P110" s="117"/>
      <c r="Q110" s="117"/>
    </row>
    <row r="111" spans="2:17" s="67" customFormat="1" ht="18.75" x14ac:dyDescent="0.3">
      <c r="B111" s="108"/>
      <c r="C111" s="49" t="s">
        <v>110</v>
      </c>
      <c r="D111" s="49"/>
      <c r="E111" s="119"/>
      <c r="F111" s="119"/>
      <c r="G111" s="119"/>
      <c r="H111" s="119"/>
      <c r="I111" s="119"/>
      <c r="J111" s="119"/>
      <c r="K111" s="119"/>
      <c r="L111" s="119"/>
      <c r="M111" s="119"/>
      <c r="N111" s="119"/>
      <c r="O111" s="119"/>
      <c r="P111" s="119"/>
      <c r="Q111" s="119"/>
    </row>
    <row r="112" spans="2:17" s="77" customFormat="1" ht="15" customHeight="1" x14ac:dyDescent="0.25">
      <c r="B112" s="93"/>
      <c r="C112" s="55" t="s">
        <v>26</v>
      </c>
      <c r="D112" s="55" t="s">
        <v>27</v>
      </c>
      <c r="E112" s="55" t="s">
        <v>28</v>
      </c>
      <c r="F112" s="55" t="s">
        <v>29</v>
      </c>
      <c r="G112" s="55" t="s">
        <v>30</v>
      </c>
      <c r="H112" s="56" t="s">
        <v>31</v>
      </c>
      <c r="I112" s="55" t="s">
        <v>32</v>
      </c>
      <c r="J112" s="55"/>
      <c r="K112" s="55"/>
      <c r="L112" s="55"/>
      <c r="M112" s="55"/>
      <c r="N112" s="55"/>
      <c r="O112" s="55"/>
      <c r="P112" s="55"/>
      <c r="Q112" s="55" t="s">
        <v>33</v>
      </c>
    </row>
    <row r="113" spans="2:17" s="77" customFormat="1" ht="45" x14ac:dyDescent="0.25">
      <c r="B113" s="93"/>
      <c r="C113" s="55"/>
      <c r="D113" s="55"/>
      <c r="E113" s="55"/>
      <c r="F113" s="55"/>
      <c r="G113" s="55"/>
      <c r="H113" s="56"/>
      <c r="I113" s="57">
        <f>'[1]26MY_CIV5D_DATA'!M$7</f>
        <v>0</v>
      </c>
      <c r="J113" s="57">
        <f>'[1]26MY_CIV5D_DATA'!N$7</f>
        <v>0</v>
      </c>
      <c r="K113" s="57">
        <f>'[1]26MY_CIV5D_DATA'!O$7</f>
        <v>0</v>
      </c>
      <c r="L113" s="57" t="str">
        <f>'[1]26MY_CIV5D_DATA'!P$7</f>
        <v>SPORT</v>
      </c>
      <c r="M113" s="57" t="str">
        <f>'[1]26MY_CIV5D_DATA'!Q$7</f>
        <v>SPORT 
Hybrid</v>
      </c>
      <c r="N113" s="57">
        <f>'[1]26MY_CIV5D_DATA'!R$7</f>
        <v>0</v>
      </c>
      <c r="O113" s="57" t="str">
        <f>'[1]26MY_CIV5D_DATA'!S$7</f>
        <v>Sport Touring Hybrid</v>
      </c>
      <c r="P113" s="57" t="str">
        <f>'[1]26MY_CIV5D_DATA'!T$7</f>
        <v>Type R</v>
      </c>
      <c r="Q113" s="55"/>
    </row>
    <row r="114" spans="2:17" s="91" customFormat="1" ht="15" customHeight="1" x14ac:dyDescent="0.25">
      <c r="B114" s="89" t="s">
        <v>50</v>
      </c>
      <c r="C114" s="94" t="str">
        <f>VLOOKUP(B114,'[1]26MY_CIV5D_DATA'!B:AS,3,FALSE)</f>
        <v>Floor Mats - All-Season</v>
      </c>
      <c r="D114" s="95" t="str">
        <f t="shared" ref="D114:D123" si="14">B114</f>
        <v>08P17-T20-110</v>
      </c>
      <c r="E114" s="96">
        <f>VLOOKUP(B114,'[1]26MY_CIV5D_DATA'!B:AS,9,FALSE)</f>
        <v>145</v>
      </c>
      <c r="F114" s="96">
        <f>VLOOKUP(B114,'[1]26MY_CIV5D_DATA'!B:AS,10,FALSE)</f>
        <v>242</v>
      </c>
      <c r="G114" s="97">
        <f>VLOOKUP(B114,'[1]26MY_CIV5D_DATA'!B:AS,7,FALSE)</f>
        <v>0.1</v>
      </c>
      <c r="H114" s="98">
        <f>VLOOKUP(B114,'[1]26MY_CIV5D_DATA'!B:AS,11,FALSE)</f>
        <v>258.8</v>
      </c>
      <c r="I114" s="99">
        <f>VLOOKUP(B114,'[1]26MY_CIV5D_DATA'!B:AS,12,FALSE)</f>
        <v>0</v>
      </c>
      <c r="J114" s="99">
        <f>VLOOKUP(B114,'[1]26MY_CIV5D_DATA'!B:AS,13,FALSE)</f>
        <v>0</v>
      </c>
      <c r="K114" s="99">
        <f>VLOOKUP($B114,'[1]26MY_CIV5D_DATA'!$B:$AS,14,FALSE)</f>
        <v>0</v>
      </c>
      <c r="L114" s="99" t="str">
        <f>VLOOKUP(B114,'[1]26MY_CIV5D_DATA'!B:AS,15,FALSE)</f>
        <v>•</v>
      </c>
      <c r="M114" s="99" t="str">
        <f>VLOOKUP(B114,'[1]26MY_CIV5D_DATA'!B:AS,16,FALSE)</f>
        <v>•</v>
      </c>
      <c r="N114" s="99">
        <f>VLOOKUP($B114,'[1]26MY_CIV5D_DATA'!$B:$AS,17,FALSE)</f>
        <v>0</v>
      </c>
      <c r="O114" s="99" t="str">
        <f>VLOOKUP(B114,'[1]26MY_CIV5D_DATA'!B:AS,18,FALSE)</f>
        <v>•</v>
      </c>
      <c r="P114" s="99" t="str">
        <f>VLOOKUP(B114,'[1]26MY_CIV5D_DATA'!B:AS,19,FALSE)</f>
        <v>•</v>
      </c>
      <c r="Q114" s="100" t="str">
        <f>IF(VLOOKUP(B114,'[1]26MY_CIV5D_DATA'!B:AS,20,FALSE)="","",VLOOKUP(B114,'[1]26MY_CIV5D_DATA'!B:AS,20,FALSE))</f>
        <v>Includes Front and Rear.</v>
      </c>
    </row>
    <row r="115" spans="2:17" s="91" customFormat="1" ht="15" customHeight="1" x14ac:dyDescent="0.25">
      <c r="B115" s="89" t="s">
        <v>54</v>
      </c>
      <c r="C115" s="94" t="str">
        <f>VLOOKUP(B115,'[1]26MY_CIV5D_DATA'!B:AS,3,FALSE)</f>
        <v>Floor Mats Hybrid - All-Season</v>
      </c>
      <c r="D115" s="95" t="str">
        <f t="shared" si="14"/>
        <v>08P17-T20-110A</v>
      </c>
      <c r="E115" s="96">
        <f>VLOOKUP(B115,'[1]26MY_CIV5D_DATA'!B:AS,9,FALSE)</f>
        <v>145</v>
      </c>
      <c r="F115" s="96">
        <f>VLOOKUP(B115,'[1]26MY_CIV5D_DATA'!B:AS,10,FALSE)</f>
        <v>242</v>
      </c>
      <c r="G115" s="97">
        <f>VLOOKUP(B115,'[1]26MY_CIV5D_DATA'!B:AS,7,FALSE)</f>
        <v>0.1</v>
      </c>
      <c r="H115" s="98">
        <f>VLOOKUP(B115,'[1]26MY_CIV5D_DATA'!B:AS,11,FALSE)</f>
        <v>258.8</v>
      </c>
      <c r="I115" s="99">
        <f>VLOOKUP(B115,'[1]26MY_CIV5D_DATA'!B:AS,12,FALSE)</f>
        <v>0</v>
      </c>
      <c r="J115" s="99">
        <f>VLOOKUP(B115,'[1]26MY_CIV5D_DATA'!B:AS,13,FALSE)</f>
        <v>0</v>
      </c>
      <c r="K115" s="99">
        <f>VLOOKUP($B115,'[1]26MY_CIV5D_DATA'!$B:$AS,14,FALSE)</f>
        <v>0</v>
      </c>
      <c r="L115" s="99" t="str">
        <f>VLOOKUP(B115,'[1]26MY_CIV5D_DATA'!B:AS,15,FALSE)</f>
        <v>N/A</v>
      </c>
      <c r="M115" s="99" t="str">
        <f>VLOOKUP(B115,'[1]26MY_CIV5D_DATA'!B:AS,16,FALSE)</f>
        <v>•</v>
      </c>
      <c r="N115" s="99">
        <f>VLOOKUP($B115,'[1]26MY_CIV5D_DATA'!$B:$AS,17,FALSE)</f>
        <v>0</v>
      </c>
      <c r="O115" s="99" t="str">
        <f>VLOOKUP(B115,'[1]26MY_CIV5D_DATA'!B:AS,18,FALSE)</f>
        <v>•</v>
      </c>
      <c r="P115" s="99" t="str">
        <f>VLOOKUP(B115,'[1]26MY_CIV5D_DATA'!B:AS,19,FALSE)</f>
        <v>N/A</v>
      </c>
      <c r="Q115" s="100" t="str">
        <f>IF(VLOOKUP(B115,'[1]26MY_CIV5D_DATA'!B:AS,20,FALSE)="","",VLOOKUP(B115,'[1]26MY_CIV5D_DATA'!B:AS,20,FALSE))</f>
        <v>Includes Front and Rear.</v>
      </c>
    </row>
    <row r="116" spans="2:17" s="91" customFormat="1" ht="15" customHeight="1" x14ac:dyDescent="0.25">
      <c r="B116" s="89" t="s">
        <v>111</v>
      </c>
      <c r="C116" s="94" t="str">
        <f>VLOOKUP(B116,'[1]26MY_CIV5D_DATA'!B:AS,3,FALSE)</f>
        <v>Floor Mats - Carpet</v>
      </c>
      <c r="D116" s="95" t="str">
        <f t="shared" si="14"/>
        <v>08P15-T20-110</v>
      </c>
      <c r="E116" s="96">
        <f>VLOOKUP(B116,'[1]26MY_CIV5D_DATA'!B:AS,9,FALSE)</f>
        <v>231</v>
      </c>
      <c r="F116" s="96">
        <f>VLOOKUP(B116,'[1]26MY_CIV5D_DATA'!B:AS,10,FALSE)</f>
        <v>385</v>
      </c>
      <c r="G116" s="97">
        <f>VLOOKUP(B116,'[1]26MY_CIV5D_DATA'!B:AS,7,FALSE)</f>
        <v>0.1</v>
      </c>
      <c r="H116" s="98">
        <f>VLOOKUP(B116,'[1]26MY_CIV5D_DATA'!B:AS,11,FALSE)</f>
        <v>401.8</v>
      </c>
      <c r="I116" s="99">
        <f>VLOOKUP(B116,'[1]26MY_CIV5D_DATA'!B:AS,12,FALSE)</f>
        <v>0</v>
      </c>
      <c r="J116" s="99">
        <f>VLOOKUP(B116,'[1]26MY_CIV5D_DATA'!B:AS,13,FALSE)</f>
        <v>0</v>
      </c>
      <c r="K116" s="99">
        <f>VLOOKUP($B116,'[1]26MY_CIV5D_DATA'!$B:$AS,14,FALSE)</f>
        <v>0</v>
      </c>
      <c r="L116" s="99" t="str">
        <f>VLOOKUP(B116,'[1]26MY_CIV5D_DATA'!B:AS,15,FALSE)</f>
        <v>•</v>
      </c>
      <c r="M116" s="99" t="str">
        <f>VLOOKUP(B116,'[1]26MY_CIV5D_DATA'!B:AS,16,FALSE)</f>
        <v>•</v>
      </c>
      <c r="N116" s="99">
        <f>VLOOKUP($B116,'[1]26MY_CIV5D_DATA'!$B:$AS,17,FALSE)</f>
        <v>0</v>
      </c>
      <c r="O116" s="99" t="str">
        <f>VLOOKUP(B116,'[1]26MY_CIV5D_DATA'!B:AS,18,FALSE)</f>
        <v>•</v>
      </c>
      <c r="P116" s="99" t="str">
        <f>VLOOKUP(B116,'[1]26MY_CIV5D_DATA'!B:AS,19,FALSE)</f>
        <v>N/A</v>
      </c>
      <c r="Q116" s="100" t="str">
        <f>IF(VLOOKUP(B116,'[1]26MY_CIV5D_DATA'!B:AS,20,FALSE)="","",VLOOKUP(B116,'[1]26MY_CIV5D_DATA'!B:AS,20,FALSE))</f>
        <v>Includes Front and Rear.</v>
      </c>
    </row>
    <row r="117" spans="2:17" s="91" customFormat="1" ht="15" customHeight="1" x14ac:dyDescent="0.25">
      <c r="B117" s="89" t="s">
        <v>51</v>
      </c>
      <c r="C117" s="94" t="str">
        <f>VLOOKUP(B117,'[1]26MY_CIV5D_DATA'!B:AS,3,FALSE)</f>
        <v>Cargo Tray</v>
      </c>
      <c r="D117" s="95" t="str">
        <f t="shared" si="14"/>
        <v>08U45-T47-100B</v>
      </c>
      <c r="E117" s="96">
        <f>VLOOKUP(B117,'[1]26MY_CIV5D_DATA'!B:AS,9,FALSE)</f>
        <v>115</v>
      </c>
      <c r="F117" s="96">
        <f>VLOOKUP(B117,'[1]26MY_CIV5D_DATA'!B:AS,10,FALSE)</f>
        <v>192</v>
      </c>
      <c r="G117" s="97">
        <f>VLOOKUP(B117,'[1]26MY_CIV5D_DATA'!B:AS,7,FALSE)</f>
        <v>0.1</v>
      </c>
      <c r="H117" s="98">
        <f>VLOOKUP(B117,'[1]26MY_CIV5D_DATA'!B:AS,11,FALSE)</f>
        <v>208.8</v>
      </c>
      <c r="I117" s="99">
        <f>VLOOKUP(B117,'[1]26MY_CIV5D_DATA'!B:AS,12,FALSE)</f>
        <v>0</v>
      </c>
      <c r="J117" s="99">
        <f>VLOOKUP(B117,'[1]26MY_CIV5D_DATA'!B:AS,13,FALSE)</f>
        <v>0</v>
      </c>
      <c r="K117" s="99">
        <f>VLOOKUP($B117,'[1]26MY_CIV5D_DATA'!$B:$AS,14,FALSE)</f>
        <v>0</v>
      </c>
      <c r="L117" s="99" t="str">
        <f>VLOOKUP(B117,'[1]26MY_CIV5D_DATA'!B:AS,15,FALSE)</f>
        <v>N/A</v>
      </c>
      <c r="M117" s="99" t="str">
        <f>VLOOKUP(B117,'[1]26MY_CIV5D_DATA'!B:AS,16,FALSE)</f>
        <v>•</v>
      </c>
      <c r="N117" s="99">
        <f>VLOOKUP($B117,'[1]26MY_CIV5D_DATA'!$B:$AS,17,FALSE)</f>
        <v>0</v>
      </c>
      <c r="O117" s="99" t="str">
        <f>VLOOKUP(B117,'[1]26MY_CIV5D_DATA'!B:AS,18,FALSE)</f>
        <v>•</v>
      </c>
      <c r="P117" s="99" t="str">
        <f>VLOOKUP(B117,'[1]26MY_CIV5D_DATA'!B:AS,19,FALSE)</f>
        <v>N/A</v>
      </c>
      <c r="Q117" s="100" t="str">
        <f>IF(VLOOKUP(B117,'[1]26MY_CIV5D_DATA'!B:AS,20,FALSE)="","",VLOOKUP(B117,'[1]26MY_CIV5D_DATA'!B:AS,20,FALSE))</f>
        <v/>
      </c>
    </row>
    <row r="118" spans="2:17" s="91" customFormat="1" ht="15" customHeight="1" x14ac:dyDescent="0.25">
      <c r="B118" s="89" t="s">
        <v>112</v>
      </c>
      <c r="C118" s="94" t="str">
        <f>VLOOKUP(B118,'[1]26MY_CIV5D_DATA'!B:AS,3,FALSE)</f>
        <v>Cargo Tray Dividers</v>
      </c>
      <c r="D118" s="95" t="str">
        <f t="shared" si="14"/>
        <v>08U45-T20-300A</v>
      </c>
      <c r="E118" s="96">
        <f>VLOOKUP(B118,'[1]26MY_CIV5D_DATA'!B:AS,9,FALSE)</f>
        <v>75</v>
      </c>
      <c r="F118" s="96">
        <f>VLOOKUP(B118,'[1]26MY_CIV5D_DATA'!B:AS,10,FALSE)</f>
        <v>125</v>
      </c>
      <c r="G118" s="97">
        <f>VLOOKUP(B118,'[1]26MY_CIV5D_DATA'!B:AS,7,FALSE)</f>
        <v>0.1</v>
      </c>
      <c r="H118" s="98">
        <f>VLOOKUP(B118,'[1]26MY_CIV5D_DATA'!B:AS,11,FALSE)</f>
        <v>141.80000000000001</v>
      </c>
      <c r="I118" s="99">
        <f>VLOOKUP(B118,'[1]26MY_CIV5D_DATA'!B:AS,12,FALSE)</f>
        <v>0</v>
      </c>
      <c r="J118" s="99">
        <f>VLOOKUP(B118,'[1]26MY_CIV5D_DATA'!B:AS,13,FALSE)</f>
        <v>0</v>
      </c>
      <c r="K118" s="99">
        <f>VLOOKUP($B118,'[1]26MY_CIV5D_DATA'!$B:$AS,14,FALSE)</f>
        <v>0</v>
      </c>
      <c r="L118" s="99" t="str">
        <f>VLOOKUP(B118,'[1]26MY_CIV5D_DATA'!B:AS,15,FALSE)</f>
        <v>•</v>
      </c>
      <c r="M118" s="99" t="str">
        <f>VLOOKUP(B118,'[1]26MY_CIV5D_DATA'!B:AS,16,FALSE)</f>
        <v>•</v>
      </c>
      <c r="N118" s="99">
        <f>VLOOKUP($B118,'[1]26MY_CIV5D_DATA'!$B:$AS,17,FALSE)</f>
        <v>0</v>
      </c>
      <c r="O118" s="99" t="str">
        <f>VLOOKUP(B118,'[1]26MY_CIV5D_DATA'!B:AS,18,FALSE)</f>
        <v>•</v>
      </c>
      <c r="P118" s="99" t="str">
        <f>VLOOKUP(B118,'[1]26MY_CIV5D_DATA'!B:AS,19,FALSE)</f>
        <v>•</v>
      </c>
      <c r="Q118" s="100" t="str">
        <f>IF(VLOOKUP(B118,'[1]26MY_CIV5D_DATA'!B:AS,20,FALSE)="","",VLOOKUP(B118,'[1]26MY_CIV5D_DATA'!B:AS,20,FALSE))</f>
        <v>Dividers Only.</v>
      </c>
    </row>
    <row r="119" spans="2:17" s="91" customFormat="1" ht="15" customHeight="1" x14ac:dyDescent="0.25">
      <c r="B119" s="89" t="s">
        <v>56</v>
      </c>
      <c r="C119" s="94" t="str">
        <f>VLOOKUP(B119,'[1]26MY_CIV5D_DATA'!B:AS,3,FALSE)</f>
        <v>Door Sill Protection Film</v>
      </c>
      <c r="D119" s="95" t="str">
        <f t="shared" si="14"/>
        <v>08P04-T20-100</v>
      </c>
      <c r="E119" s="96">
        <f>VLOOKUP(B119,'[1]26MY_CIV5D_DATA'!B:AS,9,FALSE)</f>
        <v>100</v>
      </c>
      <c r="F119" s="96">
        <f>VLOOKUP(B119,'[1]26MY_CIV5D_DATA'!B:AS,10,FALSE)</f>
        <v>167</v>
      </c>
      <c r="G119" s="97">
        <f>VLOOKUP(B119,'[1]26MY_CIV5D_DATA'!B:AS,7,FALSE)</f>
        <v>0.4</v>
      </c>
      <c r="H119" s="98">
        <f>VLOOKUP(B119,'[1]26MY_CIV5D_DATA'!B:AS,11,FALSE)</f>
        <v>234.2</v>
      </c>
      <c r="I119" s="99">
        <f>VLOOKUP(B119,'[1]26MY_CIV5D_DATA'!B:AS,12,FALSE)</f>
        <v>0</v>
      </c>
      <c r="J119" s="99">
        <f>VLOOKUP(B119,'[1]26MY_CIV5D_DATA'!B:AS,13,FALSE)</f>
        <v>0</v>
      </c>
      <c r="K119" s="99">
        <f>VLOOKUP($B119,'[1]26MY_CIV5D_DATA'!$B:$AS,14,FALSE)</f>
        <v>0</v>
      </c>
      <c r="L119" s="99" t="str">
        <f>VLOOKUP(B119,'[1]26MY_CIV5D_DATA'!B:AS,15,FALSE)</f>
        <v>•</v>
      </c>
      <c r="M119" s="99" t="str">
        <f>VLOOKUP(B119,'[1]26MY_CIV5D_DATA'!B:AS,16,FALSE)</f>
        <v>•</v>
      </c>
      <c r="N119" s="99">
        <f>VLOOKUP($B119,'[1]26MY_CIV5D_DATA'!$B:$AS,17,FALSE)</f>
        <v>0</v>
      </c>
      <c r="O119" s="99" t="str">
        <f>VLOOKUP(B119,'[1]26MY_CIV5D_DATA'!B:AS,18,FALSE)</f>
        <v>•</v>
      </c>
      <c r="P119" s="99" t="str">
        <f>VLOOKUP(B119,'[1]26MY_CIV5D_DATA'!B:AS,19,FALSE)</f>
        <v>N/A</v>
      </c>
      <c r="Q119" s="100" t="str">
        <f>IF(VLOOKUP(B119,'[1]26MY_CIV5D_DATA'!B:AS,20,FALSE)="","",VLOOKUP(B119,'[1]26MY_CIV5D_DATA'!B:AS,20,FALSE))</f>
        <v/>
      </c>
    </row>
    <row r="120" spans="2:17" s="91" customFormat="1" ht="15" customHeight="1" x14ac:dyDescent="0.25">
      <c r="B120" s="89" t="s">
        <v>113</v>
      </c>
      <c r="C120" s="94" t="str">
        <f>VLOOKUP(B120,'[1]26MY_CIV5D_DATA'!B:AS,3,FALSE)</f>
        <v>Seat Back Protector</v>
      </c>
      <c r="D120" s="95" t="str">
        <f t="shared" si="14"/>
        <v>08P30-T47-100</v>
      </c>
      <c r="E120" s="96">
        <f>VLOOKUP(B120,'[1]26MY_CIV5D_DATA'!B:AS,9,FALSE)</f>
        <v>153</v>
      </c>
      <c r="F120" s="96">
        <f>VLOOKUP(B120,'[1]26MY_CIV5D_DATA'!B:AS,10,FALSE)</f>
        <v>219</v>
      </c>
      <c r="G120" s="97">
        <f>VLOOKUP(B120,'[1]26MY_CIV5D_DATA'!B:AS,7,FALSE)</f>
        <v>0.2</v>
      </c>
      <c r="H120" s="98">
        <f>VLOOKUP(B120,'[1]26MY_CIV5D_DATA'!B:AS,11,FALSE)</f>
        <v>252.6</v>
      </c>
      <c r="I120" s="99">
        <f>VLOOKUP(B120,'[1]26MY_CIV5D_DATA'!B:AS,12,FALSE)</f>
        <v>0</v>
      </c>
      <c r="J120" s="99">
        <f>VLOOKUP(B120,'[1]26MY_CIV5D_DATA'!B:AS,13,FALSE)</f>
        <v>0</v>
      </c>
      <c r="K120" s="99">
        <f>VLOOKUP($B120,'[1]26MY_CIV5D_DATA'!$B:$AS,14,FALSE)</f>
        <v>0</v>
      </c>
      <c r="L120" s="99" t="str">
        <f>VLOOKUP(B120,'[1]26MY_CIV5D_DATA'!B:AS,15,FALSE)</f>
        <v>•</v>
      </c>
      <c r="M120" s="99" t="str">
        <f>VLOOKUP(B120,'[1]26MY_CIV5D_DATA'!B:AS,16,FALSE)</f>
        <v>•</v>
      </c>
      <c r="N120" s="99">
        <f>VLOOKUP($B120,'[1]26MY_CIV5D_DATA'!$B:$AS,17,FALSE)</f>
        <v>0</v>
      </c>
      <c r="O120" s="99" t="str">
        <f>VLOOKUP(B120,'[1]26MY_CIV5D_DATA'!B:AS,18,FALSE)</f>
        <v>•</v>
      </c>
      <c r="P120" s="99" t="str">
        <f>VLOOKUP(B120,'[1]26MY_CIV5D_DATA'!B:AS,19,FALSE)</f>
        <v>•</v>
      </c>
      <c r="Q120" s="100" t="str">
        <f>IF(VLOOKUP(B120,'[1]26MY_CIV5D_DATA'!B:AS,20,FALSE)="","",VLOOKUP(B120,'[1]26MY_CIV5D_DATA'!B:AS,20,FALSE))</f>
        <v/>
      </c>
    </row>
    <row r="121" spans="2:17" s="91" customFormat="1" ht="15" customHeight="1" x14ac:dyDescent="0.25">
      <c r="B121" s="89" t="s">
        <v>114</v>
      </c>
      <c r="C121" s="94" t="str">
        <f>VLOOKUP(B121,'[1]26MY_CIV5D_DATA'!B:AS,3,FALSE)</f>
        <v>Cargo Net</v>
      </c>
      <c r="D121" s="95" t="str">
        <f t="shared" si="14"/>
        <v>08L96-T47-100</v>
      </c>
      <c r="E121" s="96">
        <f>VLOOKUP(B121,'[1]26MY_CIV5D_DATA'!B:AS,9,FALSE)</f>
        <v>54</v>
      </c>
      <c r="F121" s="96">
        <f>VLOOKUP(B121,'[1]26MY_CIV5D_DATA'!B:AS,10,FALSE)</f>
        <v>77</v>
      </c>
      <c r="G121" s="97">
        <f>VLOOKUP(B121,'[1]26MY_CIV5D_DATA'!B:AS,7,FALSE)</f>
        <v>0.4</v>
      </c>
      <c r="H121" s="98">
        <f>VLOOKUP(B121,'[1]26MY_CIV5D_DATA'!B:AS,11,FALSE)</f>
        <v>144.19999999999999</v>
      </c>
      <c r="I121" s="99">
        <f>VLOOKUP(B121,'[1]26MY_CIV5D_DATA'!B:AS,12,FALSE)</f>
        <v>0</v>
      </c>
      <c r="J121" s="99">
        <f>VLOOKUP(B121,'[1]26MY_CIV5D_DATA'!B:AS,13,FALSE)</f>
        <v>0</v>
      </c>
      <c r="K121" s="99">
        <f>VLOOKUP($B121,'[1]26MY_CIV5D_DATA'!$B:$AS,14,FALSE)</f>
        <v>0</v>
      </c>
      <c r="L121" s="99" t="str">
        <f>VLOOKUP(B121,'[1]26MY_CIV5D_DATA'!B:AS,15,FALSE)</f>
        <v>•</v>
      </c>
      <c r="M121" s="99" t="str">
        <f>VLOOKUP(B121,'[1]26MY_CIV5D_DATA'!B:AS,16,FALSE)</f>
        <v>•</v>
      </c>
      <c r="N121" s="99">
        <f>VLOOKUP($B121,'[1]26MY_CIV5D_DATA'!$B:$AS,17,FALSE)</f>
        <v>0</v>
      </c>
      <c r="O121" s="99" t="str">
        <f>VLOOKUP(B121,'[1]26MY_CIV5D_DATA'!B:AS,18,FALSE)</f>
        <v>•</v>
      </c>
      <c r="P121" s="99" t="str">
        <f>VLOOKUP(B121,'[1]26MY_CIV5D_DATA'!B:AS,19,FALSE)</f>
        <v>•</v>
      </c>
      <c r="Q121" s="100" t="str">
        <f>IF(VLOOKUP(B121,'[1]26MY_CIV5D_DATA'!B:AS,20,FALSE)="","",VLOOKUP(B121,'[1]26MY_CIV5D_DATA'!B:AS,20,FALSE))</f>
        <v/>
      </c>
    </row>
    <row r="122" spans="2:17" s="91" customFormat="1" ht="15" customHeight="1" x14ac:dyDescent="0.25">
      <c r="B122" s="89" t="s">
        <v>115</v>
      </c>
      <c r="C122" s="94" t="str">
        <f>VLOOKUP(B122,'[1]26MY_CIV5D_DATA'!B:AS,3,FALSE)</f>
        <v>Rear Passenger Window Shade</v>
      </c>
      <c r="D122" s="95" t="str">
        <f t="shared" si="14"/>
        <v>08R13-T47-100</v>
      </c>
      <c r="E122" s="96">
        <f>VLOOKUP(B122,'[1]26MY_CIV5D_DATA'!B:AS,9,FALSE)</f>
        <v>203</v>
      </c>
      <c r="F122" s="96">
        <f>VLOOKUP(B122,'[1]26MY_CIV5D_DATA'!B:AS,10,FALSE)</f>
        <v>312</v>
      </c>
      <c r="G122" s="97">
        <f>VLOOKUP(B122,'[1]26MY_CIV5D_DATA'!B:AS,7,FALSE)</f>
        <v>0.5</v>
      </c>
      <c r="H122" s="98">
        <f>VLOOKUP(B122,'[1]26MY_CIV5D_DATA'!B:AS,11,FALSE)</f>
        <v>396</v>
      </c>
      <c r="I122" s="99">
        <f>VLOOKUP(B122,'[1]26MY_CIV5D_DATA'!B:AS,12,FALSE)</f>
        <v>0</v>
      </c>
      <c r="J122" s="99">
        <f>VLOOKUP(B122,'[1]26MY_CIV5D_DATA'!B:AS,13,FALSE)</f>
        <v>0</v>
      </c>
      <c r="K122" s="99">
        <f>VLOOKUP($B122,'[1]26MY_CIV5D_DATA'!$B:$AS,14,FALSE)</f>
        <v>0</v>
      </c>
      <c r="L122" s="99" t="str">
        <f>VLOOKUP(B122,'[1]26MY_CIV5D_DATA'!B:AS,15,FALSE)</f>
        <v>•</v>
      </c>
      <c r="M122" s="99" t="str">
        <f>VLOOKUP(B122,'[1]26MY_CIV5D_DATA'!B:AS,16,FALSE)</f>
        <v>•</v>
      </c>
      <c r="N122" s="99">
        <f>VLOOKUP($B122,'[1]26MY_CIV5D_DATA'!$B:$AS,17,FALSE)</f>
        <v>0</v>
      </c>
      <c r="O122" s="99" t="str">
        <f>VLOOKUP(B122,'[1]26MY_CIV5D_DATA'!B:AS,18,FALSE)</f>
        <v>•</v>
      </c>
      <c r="P122" s="99" t="str">
        <f>VLOOKUP(B122,'[1]26MY_CIV5D_DATA'!B:AS,19,FALSE)</f>
        <v>•</v>
      </c>
      <c r="Q122" s="100" t="str">
        <f>IF(VLOOKUP(B122,'[1]26MY_CIV5D_DATA'!B:AS,20,FALSE)="","",VLOOKUP(B122,'[1]26MY_CIV5D_DATA'!B:AS,20,FALSE))</f>
        <v>Includes Left and Right Side.</v>
      </c>
    </row>
    <row r="123" spans="2:17" s="91" customFormat="1" ht="15" customHeight="1" x14ac:dyDescent="0.25">
      <c r="B123" s="89" t="s">
        <v>116</v>
      </c>
      <c r="C123" s="94" t="str">
        <f>VLOOKUP(B123,'[1]26MY_CIV5D_DATA'!B:AS,3,FALSE)</f>
        <v>Ashtray</v>
      </c>
      <c r="D123" s="95" t="str">
        <f t="shared" si="14"/>
        <v>08U25-S3Y-305</v>
      </c>
      <c r="E123" s="96">
        <f>VLOOKUP(B123,'[1]26MY_CIV5D_DATA'!B:AS,9,FALSE)</f>
        <v>39</v>
      </c>
      <c r="F123" s="96">
        <f>VLOOKUP(B123,'[1]26MY_CIV5D_DATA'!B:AS,10,FALSE)</f>
        <v>65</v>
      </c>
      <c r="G123" s="97">
        <f>VLOOKUP(B123,'[1]26MY_CIV5D_DATA'!B:AS,7,FALSE)</f>
        <v>0</v>
      </c>
      <c r="H123" s="98">
        <f>VLOOKUP(B123,'[1]26MY_CIV5D_DATA'!B:AS,11,FALSE)</f>
        <v>65</v>
      </c>
      <c r="I123" s="99">
        <f>VLOOKUP(B123,'[1]26MY_CIV5D_DATA'!B:AS,12,FALSE)</f>
        <v>0</v>
      </c>
      <c r="J123" s="99">
        <f>VLOOKUP(B123,'[1]26MY_CIV5D_DATA'!B:AS,13,FALSE)</f>
        <v>0</v>
      </c>
      <c r="K123" s="99">
        <f>VLOOKUP($B123,'[1]26MY_CIV5D_DATA'!$B:$AS,14,FALSE)</f>
        <v>0</v>
      </c>
      <c r="L123" s="99" t="str">
        <f>VLOOKUP(B123,'[1]26MY_CIV5D_DATA'!B:AS,15,FALSE)</f>
        <v>•</v>
      </c>
      <c r="M123" s="99" t="str">
        <f>VLOOKUP(B123,'[1]26MY_CIV5D_DATA'!B:AS,16,FALSE)</f>
        <v>•</v>
      </c>
      <c r="N123" s="99">
        <f>VLOOKUP($B123,'[1]26MY_CIV5D_DATA'!$B:$AS,17,FALSE)</f>
        <v>0</v>
      </c>
      <c r="O123" s="99" t="str">
        <f>VLOOKUP(B123,'[1]26MY_CIV5D_DATA'!B:AS,18,FALSE)</f>
        <v>•</v>
      </c>
      <c r="P123" s="99" t="str">
        <f>VLOOKUP(B123,'[1]26MY_CIV5D_DATA'!B:AS,19,FALSE)</f>
        <v>•</v>
      </c>
      <c r="Q123" s="100" t="str">
        <f>IF(VLOOKUP(B123,'[1]26MY_CIV5D_DATA'!B:AS,20,FALSE)="","",VLOOKUP(B123,'[1]26MY_CIV5D_DATA'!B:AS,20,FALSE))</f>
        <v/>
      </c>
    </row>
    <row r="124" spans="2:17" s="91" customFormat="1" ht="12" customHeight="1" x14ac:dyDescent="0.25">
      <c r="B124" s="89"/>
      <c r="C124" s="120"/>
      <c r="D124" s="121"/>
      <c r="E124" s="122"/>
      <c r="F124" s="122"/>
      <c r="G124" s="123"/>
      <c r="H124" s="124"/>
      <c r="I124" s="125"/>
      <c r="J124" s="125"/>
      <c r="K124" s="125"/>
      <c r="L124" s="125"/>
      <c r="M124" s="125"/>
      <c r="N124" s="125"/>
      <c r="O124" s="125"/>
      <c r="P124" s="125"/>
      <c r="Q124" s="126"/>
    </row>
    <row r="125" spans="2:17" s="67" customFormat="1" ht="18.75" x14ac:dyDescent="0.3">
      <c r="B125" s="108"/>
      <c r="C125" s="49" t="s">
        <v>117</v>
      </c>
      <c r="D125" s="49"/>
      <c r="E125" s="127"/>
      <c r="F125" s="128"/>
      <c r="G125" s="128"/>
      <c r="H125" s="128"/>
      <c r="I125" s="128"/>
      <c r="J125" s="128"/>
      <c r="K125" s="128"/>
      <c r="L125" s="128"/>
      <c r="M125" s="128"/>
      <c r="N125" s="128"/>
      <c r="O125" s="128"/>
      <c r="P125" s="128"/>
      <c r="Q125" s="128"/>
    </row>
    <row r="126" spans="2:17" s="77" customFormat="1" ht="15" customHeight="1" x14ac:dyDescent="0.25">
      <c r="B126" s="93"/>
      <c r="C126" s="55" t="s">
        <v>26</v>
      </c>
      <c r="D126" s="55" t="s">
        <v>27</v>
      </c>
      <c r="E126" s="55" t="s">
        <v>28</v>
      </c>
      <c r="F126" s="55" t="s">
        <v>29</v>
      </c>
      <c r="G126" s="55" t="s">
        <v>30</v>
      </c>
      <c r="H126" s="56" t="s">
        <v>31</v>
      </c>
      <c r="I126" s="55" t="s">
        <v>32</v>
      </c>
      <c r="J126" s="55"/>
      <c r="K126" s="55"/>
      <c r="L126" s="55"/>
      <c r="M126" s="55"/>
      <c r="N126" s="55"/>
      <c r="O126" s="55"/>
      <c r="P126" s="55"/>
      <c r="Q126" s="55" t="s">
        <v>33</v>
      </c>
    </row>
    <row r="127" spans="2:17" s="77" customFormat="1" ht="45" x14ac:dyDescent="0.25">
      <c r="B127" s="93"/>
      <c r="C127" s="55"/>
      <c r="D127" s="55"/>
      <c r="E127" s="55"/>
      <c r="F127" s="55"/>
      <c r="G127" s="55"/>
      <c r="H127" s="56"/>
      <c r="I127" s="57">
        <f>'[1]26MY_CIV5D_DATA'!M$7</f>
        <v>0</v>
      </c>
      <c r="J127" s="57">
        <f>'[1]26MY_CIV5D_DATA'!N$7</f>
        <v>0</v>
      </c>
      <c r="K127" s="57">
        <f>'[1]26MY_CIV5D_DATA'!O$7</f>
        <v>0</v>
      </c>
      <c r="L127" s="57" t="str">
        <f>'[1]26MY_CIV5D_DATA'!P$7</f>
        <v>SPORT</v>
      </c>
      <c r="M127" s="57" t="str">
        <f>'[1]26MY_CIV5D_DATA'!Q$7</f>
        <v>SPORT 
Hybrid</v>
      </c>
      <c r="N127" s="57">
        <f>'[1]26MY_CIV5D_DATA'!R$7</f>
        <v>0</v>
      </c>
      <c r="O127" s="57" t="str">
        <f>'[1]26MY_CIV5D_DATA'!S$7</f>
        <v>Sport Touring Hybrid</v>
      </c>
      <c r="P127" s="57" t="str">
        <f>'[1]26MY_CIV5D_DATA'!T$7</f>
        <v>Type R</v>
      </c>
      <c r="Q127" s="55"/>
    </row>
    <row r="128" spans="2:17" s="91" customFormat="1" ht="15" customHeight="1" x14ac:dyDescent="0.25">
      <c r="B128" s="89" t="s">
        <v>118</v>
      </c>
      <c r="C128" s="94" t="str">
        <f>VLOOKUP(B128,'[1]26MY_CIV5D_DATA'!B:AS,3,FALSE)</f>
        <v>Illuminated Door Sill Trim</v>
      </c>
      <c r="D128" s="95" t="str">
        <f t="shared" ref="D128:D131" si="15">B128</f>
        <v>08E12-T20-100B</v>
      </c>
      <c r="E128" s="96">
        <f>VLOOKUP(B128,'[1]26MY_CIV5D_DATA'!B:AS,9,FALSE)</f>
        <v>249</v>
      </c>
      <c r="F128" s="96">
        <f>VLOOKUP(B128,'[1]26MY_CIV5D_DATA'!B:AS,10,FALSE)</f>
        <v>415</v>
      </c>
      <c r="G128" s="97">
        <f>VLOOKUP(B128,'[1]26MY_CIV5D_DATA'!B:AS,7,FALSE)</f>
        <v>1.1000000000000001</v>
      </c>
      <c r="H128" s="98">
        <f>VLOOKUP(B128,'[1]26MY_CIV5D_DATA'!B:AS,11,FALSE)</f>
        <v>599.79999999999995</v>
      </c>
      <c r="I128" s="99">
        <f>VLOOKUP(B128,'[1]26MY_CIV5D_DATA'!B:AS,12,FALSE)</f>
        <v>0</v>
      </c>
      <c r="J128" s="99">
        <f>VLOOKUP(B128,'[1]26MY_CIV5D_DATA'!B:AS,13,FALSE)</f>
        <v>0</v>
      </c>
      <c r="K128" s="99">
        <f>VLOOKUP($B128,'[1]26MY_CIV5D_DATA'!$B:$AS,14,FALSE)</f>
        <v>0</v>
      </c>
      <c r="L128" s="99" t="str">
        <f>VLOOKUP(B128,'[1]26MY_CIV5D_DATA'!B:AS,15,FALSE)</f>
        <v>•</v>
      </c>
      <c r="M128" s="99" t="str">
        <f>VLOOKUP(B128,'[1]26MY_CIV5D_DATA'!B:AS,16,FALSE)</f>
        <v>•</v>
      </c>
      <c r="N128" s="99">
        <f>VLOOKUP($B128,'[1]26MY_CIV5D_DATA'!$B:$AS,17,FALSE)</f>
        <v>0</v>
      </c>
      <c r="O128" s="99" t="str">
        <f>VLOOKUP(B128,'[1]26MY_CIV5D_DATA'!B:AS,18,FALSE)</f>
        <v>•</v>
      </c>
      <c r="P128" s="99" t="str">
        <f>VLOOKUP(B128,'[1]26MY_CIV5D_DATA'!B:AS,19,FALSE)</f>
        <v>N/A</v>
      </c>
      <c r="Q128" s="100" t="str">
        <f>IF(VLOOKUP(B128,'[1]26MY_CIV5D_DATA'!B:AS,20,FALSE)="","",VLOOKUP(B128,'[1]26MY_CIV5D_DATA'!B:AS,20,FALSE))</f>
        <v xml:space="preserve">Includes Front and Rear trims. Front illumination Only.  </v>
      </c>
    </row>
    <row r="129" spans="2:20" s="91" customFormat="1" ht="15" customHeight="1" x14ac:dyDescent="0.25">
      <c r="B129" s="89" t="s">
        <v>47</v>
      </c>
      <c r="C129" s="94" t="str">
        <f>VLOOKUP(B129,'[1]26MY_CIV5D_DATA'!B:AS,3,FALSE)</f>
        <v>Engine Block Heater - 2.0L</v>
      </c>
      <c r="D129" s="95" t="str">
        <f t="shared" si="15"/>
        <v>08T44-SNA-302</v>
      </c>
      <c r="E129" s="96">
        <f>VLOOKUP(B129,'[1]26MY_CIV5D_DATA'!B:AS,9,FALSE)</f>
        <v>145</v>
      </c>
      <c r="F129" s="96">
        <f>VLOOKUP(B129,'[1]26MY_CIV5D_DATA'!B:AS,10,FALSE)</f>
        <v>242</v>
      </c>
      <c r="G129" s="97">
        <f>VLOOKUP(B129,'[1]26MY_CIV5D_DATA'!B:AS,7,FALSE)</f>
        <v>1.4</v>
      </c>
      <c r="H129" s="98">
        <f>VLOOKUP(B129,'[1]26MY_CIV5D_DATA'!B:AS,11,FALSE)</f>
        <v>477.2</v>
      </c>
      <c r="I129" s="99">
        <f>VLOOKUP(B129,'[1]26MY_CIV5D_DATA'!B:AS,12,FALSE)</f>
        <v>0</v>
      </c>
      <c r="J129" s="99">
        <f>VLOOKUP(B129,'[1]26MY_CIV5D_DATA'!B:AS,13,FALSE)</f>
        <v>0</v>
      </c>
      <c r="K129" s="99">
        <f>VLOOKUP($B129,'[1]26MY_CIV5D_DATA'!$B:$AS,14,FALSE)</f>
        <v>0</v>
      </c>
      <c r="L129" s="99" t="str">
        <f>VLOOKUP(B129,'[1]26MY_CIV5D_DATA'!B:AS,15,FALSE)</f>
        <v>•</v>
      </c>
      <c r="M129" s="99" t="str">
        <f>VLOOKUP(B129,'[1]26MY_CIV5D_DATA'!B:AS,16,FALSE)</f>
        <v>•</v>
      </c>
      <c r="N129" s="99">
        <f>VLOOKUP($B129,'[1]26MY_CIV5D_DATA'!$B:$AS,17,FALSE)</f>
        <v>0</v>
      </c>
      <c r="O129" s="99" t="str">
        <f>VLOOKUP(B129,'[1]26MY_CIV5D_DATA'!B:AS,18,FALSE)</f>
        <v>•</v>
      </c>
      <c r="P129" s="99" t="str">
        <f>VLOOKUP(B129,'[1]26MY_CIV5D_DATA'!B:AS,19,FALSE)</f>
        <v>N/A</v>
      </c>
      <c r="Q129" s="100" t="str">
        <f>IF(VLOOKUP(B129,'[1]26MY_CIV5D_DATA'!B:AS,20,FALSE)="","",VLOOKUP(B129,'[1]26MY_CIV5D_DATA'!B:AS,20,FALSE))</f>
        <v/>
      </c>
    </row>
    <row r="130" spans="2:20" s="91" customFormat="1" ht="15" customHeight="1" x14ac:dyDescent="0.25">
      <c r="B130" s="89" t="s">
        <v>48</v>
      </c>
      <c r="C130" s="94" t="str">
        <f>VLOOKUP(B130,'[1]26MY_CIV5D_DATA'!B:AS,3,FALSE)</f>
        <v>Optimate 12V Auto Battery Charger/Maintainer</v>
      </c>
      <c r="D130" s="95" t="str">
        <f t="shared" si="15"/>
        <v>31670-BMS-004H</v>
      </c>
      <c r="E130" s="96">
        <f>VLOOKUP(B130,'[1]26MY_CIV5D_DATA'!B:AS,9,FALSE)</f>
        <v>91</v>
      </c>
      <c r="F130" s="96">
        <f>VLOOKUP(B130,'[1]26MY_CIV5D_DATA'!B:AS,10,FALSE)</f>
        <v>152</v>
      </c>
      <c r="G130" s="97">
        <f>VLOOKUP(B130,'[1]26MY_CIV5D_DATA'!B:AS,7,FALSE)</f>
        <v>0</v>
      </c>
      <c r="H130" s="98">
        <f>VLOOKUP(B130,'[1]26MY_CIV5D_DATA'!B:AS,11,FALSE)</f>
        <v>152</v>
      </c>
      <c r="I130" s="99">
        <f>VLOOKUP(B130,'[1]26MY_CIV5D_DATA'!B:AS,12,FALSE)</f>
        <v>0</v>
      </c>
      <c r="J130" s="99">
        <f>VLOOKUP(B130,'[1]26MY_CIV5D_DATA'!B:AS,13,FALSE)</f>
        <v>0</v>
      </c>
      <c r="K130" s="99">
        <f>VLOOKUP($B130,'[1]26MY_CIV5D_DATA'!$B:$AS,14,FALSE)</f>
        <v>0</v>
      </c>
      <c r="L130" s="99" t="str">
        <f>VLOOKUP(B130,'[1]26MY_CIV5D_DATA'!B:AS,15,FALSE)</f>
        <v>•</v>
      </c>
      <c r="M130" s="99" t="str">
        <f>VLOOKUP(B130,'[1]26MY_CIV5D_DATA'!B:AS,16,FALSE)</f>
        <v>•</v>
      </c>
      <c r="N130" s="99">
        <f>VLOOKUP($B130,'[1]26MY_CIV5D_DATA'!$B:$AS,17,FALSE)</f>
        <v>0</v>
      </c>
      <c r="O130" s="99" t="str">
        <f>VLOOKUP(B130,'[1]26MY_CIV5D_DATA'!B:AS,18,FALSE)</f>
        <v>•</v>
      </c>
      <c r="P130" s="99" t="str">
        <f>VLOOKUP(B130,'[1]26MY_CIV5D_DATA'!B:AS,19,FALSE)</f>
        <v>•</v>
      </c>
      <c r="Q130" s="100" t="str">
        <f>IF(VLOOKUP(B130,'[1]26MY_CIV5D_DATA'!B:AS,20,FALSE)="","",VLOOKUP(B130,'[1]26MY_CIV5D_DATA'!B:AS,20,FALSE))</f>
        <v/>
      </c>
    </row>
    <row r="131" spans="2:20" s="91" customFormat="1" ht="15" customHeight="1" x14ac:dyDescent="0.25">
      <c r="B131" s="89" t="s">
        <v>119</v>
      </c>
      <c r="C131" s="94" t="str">
        <f>VLOOKUP(B131,'[1]26MY_CIV5D_DATA'!B:AS,3,FALSE)</f>
        <v>Battery Lead</v>
      </c>
      <c r="D131" s="95" t="str">
        <f t="shared" si="15"/>
        <v>31670-BMS-LEAD</v>
      </c>
      <c r="E131" s="96">
        <f>VLOOKUP(B131,'[1]26MY_CIV5D_DATA'!B:AS,9,FALSE)</f>
        <v>18</v>
      </c>
      <c r="F131" s="96">
        <f>VLOOKUP(B131,'[1]26MY_CIV5D_DATA'!B:AS,10,FALSE)</f>
        <v>26</v>
      </c>
      <c r="G131" s="97">
        <f>VLOOKUP(B131,'[1]26MY_CIV5D_DATA'!B:AS,7,FALSE)</f>
        <v>0</v>
      </c>
      <c r="H131" s="98">
        <f>VLOOKUP(B131,'[1]26MY_CIV5D_DATA'!B:AS,11,FALSE)</f>
        <v>26</v>
      </c>
      <c r="I131" s="99">
        <f>VLOOKUP(B131,'[1]26MY_CIV5D_DATA'!B:AS,12,FALSE)</f>
        <v>0</v>
      </c>
      <c r="J131" s="99">
        <f>VLOOKUP(B131,'[1]26MY_CIV5D_DATA'!B:AS,13,FALSE)</f>
        <v>0</v>
      </c>
      <c r="K131" s="99">
        <f>VLOOKUP($B131,'[1]26MY_CIV5D_DATA'!$B:$AS,14,FALSE)</f>
        <v>0</v>
      </c>
      <c r="L131" s="99" t="str">
        <f>VLOOKUP(B131,'[1]26MY_CIV5D_DATA'!B:AS,15,FALSE)</f>
        <v>•</v>
      </c>
      <c r="M131" s="99" t="str">
        <f>VLOOKUP(B131,'[1]26MY_CIV5D_DATA'!B:AS,16,FALSE)</f>
        <v>•</v>
      </c>
      <c r="N131" s="99">
        <f>VLOOKUP($B131,'[1]26MY_CIV5D_DATA'!$B:$AS,17,FALSE)</f>
        <v>0</v>
      </c>
      <c r="O131" s="99" t="str">
        <f>VLOOKUP(B131,'[1]26MY_CIV5D_DATA'!B:AS,18,FALSE)</f>
        <v>•</v>
      </c>
      <c r="P131" s="99" t="str">
        <f>VLOOKUP(B131,'[1]26MY_CIV5D_DATA'!B:AS,19,FALSE)</f>
        <v>•</v>
      </c>
      <c r="Q131" s="100" t="str">
        <f>IF(VLOOKUP(B131,'[1]26MY_CIV5D_DATA'!B:AS,20,FALSE)="","",VLOOKUP(B131,'[1]26MY_CIV5D_DATA'!B:AS,20,FALSE))</f>
        <v/>
      </c>
    </row>
    <row r="132" spans="2:20" s="91" customFormat="1" ht="15" customHeight="1" x14ac:dyDescent="0.25">
      <c r="B132" s="89"/>
      <c r="C132" s="129"/>
      <c r="D132" s="130"/>
      <c r="E132" s="51"/>
      <c r="F132" s="51"/>
      <c r="G132" s="131"/>
      <c r="H132" s="51"/>
      <c r="I132" s="51"/>
      <c r="J132" s="51"/>
      <c r="K132" s="51"/>
      <c r="L132" s="51"/>
      <c r="M132" s="51"/>
      <c r="N132" s="51"/>
      <c r="O132" s="51"/>
      <c r="P132" s="51"/>
      <c r="Q132" s="51"/>
    </row>
    <row r="133" spans="2:20" s="67" customFormat="1" ht="18.75" x14ac:dyDescent="0.3">
      <c r="B133" s="89"/>
      <c r="C133" s="49" t="s">
        <v>120</v>
      </c>
      <c r="D133" s="49"/>
      <c r="E133" s="92"/>
      <c r="F133" s="92"/>
      <c r="G133" s="92"/>
      <c r="H133" s="92"/>
      <c r="I133" s="92"/>
      <c r="J133" s="92"/>
      <c r="K133" s="92"/>
      <c r="L133" s="92"/>
      <c r="M133" s="92"/>
      <c r="N133" s="92"/>
      <c r="O133" s="92"/>
      <c r="P133" s="92"/>
      <c r="Q133" s="92"/>
      <c r="T133" s="91"/>
    </row>
    <row r="134" spans="2:20" s="77" customFormat="1" ht="15" customHeight="1" x14ac:dyDescent="0.25">
      <c r="B134" s="93"/>
      <c r="C134" s="55" t="s">
        <v>26</v>
      </c>
      <c r="D134" s="55" t="s">
        <v>27</v>
      </c>
      <c r="E134" s="55" t="s">
        <v>28</v>
      </c>
      <c r="F134" s="55" t="s">
        <v>29</v>
      </c>
      <c r="G134" s="55" t="s">
        <v>30</v>
      </c>
      <c r="H134" s="56" t="s">
        <v>31</v>
      </c>
      <c r="I134" s="55" t="s">
        <v>32</v>
      </c>
      <c r="J134" s="55"/>
      <c r="K134" s="55"/>
      <c r="L134" s="55"/>
      <c r="M134" s="55"/>
      <c r="N134" s="55"/>
      <c r="O134" s="55"/>
      <c r="P134" s="55"/>
      <c r="Q134" s="55" t="s">
        <v>33</v>
      </c>
      <c r="T134" s="67"/>
    </row>
    <row r="135" spans="2:20" s="77" customFormat="1" ht="45" x14ac:dyDescent="0.25">
      <c r="B135" s="93"/>
      <c r="C135" s="55"/>
      <c r="D135" s="55"/>
      <c r="E135" s="55"/>
      <c r="F135" s="55"/>
      <c r="G135" s="55"/>
      <c r="H135" s="56"/>
      <c r="I135" s="57">
        <f>'[1]26MY_CIV5D_DATA'!M$7</f>
        <v>0</v>
      </c>
      <c r="J135" s="57">
        <f>'[1]26MY_CIV5D_DATA'!N$7</f>
        <v>0</v>
      </c>
      <c r="K135" s="57">
        <f>'[1]26MY_CIV5D_DATA'!O$7</f>
        <v>0</v>
      </c>
      <c r="L135" s="57" t="str">
        <f>'[1]26MY_CIV5D_DATA'!P$7</f>
        <v>SPORT</v>
      </c>
      <c r="M135" s="57" t="str">
        <f>'[1]26MY_CIV5D_DATA'!Q$7</f>
        <v>SPORT 
Hybrid</v>
      </c>
      <c r="N135" s="57">
        <f>'[1]26MY_CIV5D_DATA'!R$7</f>
        <v>0</v>
      </c>
      <c r="O135" s="57" t="str">
        <f>'[1]26MY_CIV5D_DATA'!S$7</f>
        <v>Sport Touring Hybrid</v>
      </c>
      <c r="P135" s="57" t="str">
        <f>'[1]26MY_CIV5D_DATA'!T$7</f>
        <v>Type R</v>
      </c>
      <c r="Q135" s="55"/>
    </row>
    <row r="136" spans="2:20" s="91" customFormat="1" ht="15" customHeight="1" x14ac:dyDescent="0.25">
      <c r="B136" s="89" t="s">
        <v>121</v>
      </c>
      <c r="C136" s="94" t="str">
        <f>VLOOKUP(B136,'[1]26MY_CIV5D_DATA'!B:AS,3,FALSE)</f>
        <v>Platinum White Pearl (NH-883P)</v>
      </c>
      <c r="D136" s="95" t="str">
        <f t="shared" ref="D136:D141" si="16">B136</f>
        <v>TUCH-NH883P-A1</v>
      </c>
      <c r="E136" s="61">
        <f>VLOOKUP(B136,'[1]26MY_CIV5D_DATA'!B:AS,9,FALSE)</f>
        <v>13</v>
      </c>
      <c r="F136" s="61">
        <f>VLOOKUP(B136,'[1]26MY_CIV5D_DATA'!B:AS,10,FALSE)</f>
        <v>21.5</v>
      </c>
      <c r="G136" s="62">
        <f>VLOOKUP(B136,'[1]26MY_CIV5D_DATA'!B:AS,7,FALSE)</f>
        <v>0</v>
      </c>
      <c r="H136" s="63">
        <f>VLOOKUP(B136,'[1]26MY_CIV5D_DATA'!B:AS,11,FALSE)</f>
        <v>21.5</v>
      </c>
      <c r="I136" s="99">
        <f>VLOOKUP(B136,'[1]26MY_CIV5D_DATA'!B:AS,12,FALSE)</f>
        <v>0</v>
      </c>
      <c r="J136" s="99">
        <f>VLOOKUP(B136,'[1]26MY_CIV5D_DATA'!B:AS,13,FALSE)</f>
        <v>0</v>
      </c>
      <c r="K136" s="99">
        <f>VLOOKUP($B136,'[1]26MY_CIV5D_DATA'!$B:$AS,14,FALSE)</f>
        <v>0</v>
      </c>
      <c r="L136" s="99" t="str">
        <f>VLOOKUP(B136,'[1]26MY_CIV5D_DATA'!B:AS,15,FALSE)</f>
        <v>•</v>
      </c>
      <c r="M136" s="99" t="str">
        <f>VLOOKUP(B136,'[1]26MY_CIV5D_DATA'!B:AS,16,FALSE)</f>
        <v>•</v>
      </c>
      <c r="N136" s="99">
        <f>VLOOKUP($B136,'[1]26MY_CIV5D_DATA'!$B:$AS,17,FALSE)</f>
        <v>0</v>
      </c>
      <c r="O136" s="99" t="str">
        <f>VLOOKUP(B136,'[1]26MY_CIV5D_DATA'!B:AS,18,FALSE)</f>
        <v>•</v>
      </c>
      <c r="P136" s="99" t="str">
        <f>VLOOKUP(B136,'[1]26MY_CIV5D_DATA'!B:AS,19,FALSE)</f>
        <v>N/A</v>
      </c>
      <c r="Q136" s="132" t="str">
        <f>IF(VLOOKUP(B136,'[1]26MY_CIV5D_DATA'!B:AS,20,FALSE)="","",VLOOKUP(B136,'[1]26MY_CIV5D_DATA'!B:AS,20,FALSE))</f>
        <v/>
      </c>
      <c r="T136" s="77"/>
    </row>
    <row r="137" spans="2:20" s="91" customFormat="1" ht="15" customHeight="1" x14ac:dyDescent="0.25">
      <c r="B137" s="89" t="s">
        <v>122</v>
      </c>
      <c r="C137" s="94" t="str">
        <f>VLOOKUP(B137,'[1]26MY_CIV5D_DATA'!B:AS,3,FALSE)</f>
        <v>Solar Reflection Silver (NH-932M)</v>
      </c>
      <c r="D137" s="95" t="str">
        <f t="shared" si="16"/>
        <v>TUCH-NH932M-A1</v>
      </c>
      <c r="E137" s="71"/>
      <c r="F137" s="71"/>
      <c r="G137" s="72"/>
      <c r="H137" s="73"/>
      <c r="I137" s="99">
        <f>VLOOKUP(B137,'[1]26MY_CIV5D_DATA'!B:AS,12,FALSE)</f>
        <v>0</v>
      </c>
      <c r="J137" s="99">
        <f>VLOOKUP(B137,'[1]26MY_CIV5D_DATA'!B:AS,13,FALSE)</f>
        <v>0</v>
      </c>
      <c r="K137" s="99">
        <f>VLOOKUP($B137,'[1]26MY_CIV5D_DATA'!$B:$AS,14,FALSE)</f>
        <v>0</v>
      </c>
      <c r="L137" s="99" t="str">
        <f>VLOOKUP(B137,'[1]26MY_CIV5D_DATA'!B:AS,15,FALSE)</f>
        <v>•</v>
      </c>
      <c r="M137" s="99" t="str">
        <f>VLOOKUP(B137,'[1]26MY_CIV5D_DATA'!B:AS,16,FALSE)</f>
        <v>N/A</v>
      </c>
      <c r="N137" s="99">
        <f>VLOOKUP($B137,'[1]26MY_CIV5D_DATA'!$B:$AS,17,FALSE)</f>
        <v>0</v>
      </c>
      <c r="O137" s="99" t="str">
        <f>VLOOKUP(B137,'[1]26MY_CIV5D_DATA'!B:AS,18,FALSE)</f>
        <v>N/A</v>
      </c>
      <c r="P137" s="99" t="str">
        <f>VLOOKUP(B137,'[1]26MY_CIV5D_DATA'!B:AS,19,FALSE)</f>
        <v>N/A</v>
      </c>
      <c r="Q137" s="133"/>
    </row>
    <row r="138" spans="2:20" s="91" customFormat="1" ht="15" customHeight="1" x14ac:dyDescent="0.25">
      <c r="B138" s="89" t="s">
        <v>123</v>
      </c>
      <c r="C138" s="94" t="str">
        <f>VLOOKUP(B138,'[1]26MY_CIV5D_DATA'!B:AS,3,FALSE)</f>
        <v>Meteoroid Gray Pearl (NH-904M)</v>
      </c>
      <c r="D138" s="95" t="str">
        <f t="shared" si="16"/>
        <v>TUCH-NH904M-A1</v>
      </c>
      <c r="E138" s="71"/>
      <c r="F138" s="71"/>
      <c r="G138" s="72"/>
      <c r="H138" s="73"/>
      <c r="I138" s="99">
        <f>VLOOKUP(B138,'[1]26MY_CIV5D_DATA'!B:AS,12,FALSE)</f>
        <v>0</v>
      </c>
      <c r="J138" s="99">
        <f>VLOOKUP(B138,'[1]26MY_CIV5D_DATA'!B:AS,13,FALSE)</f>
        <v>0</v>
      </c>
      <c r="K138" s="99">
        <f>VLOOKUP($B138,'[1]26MY_CIV5D_DATA'!$B:$AS,14,FALSE)</f>
        <v>0</v>
      </c>
      <c r="L138" s="99" t="str">
        <f>VLOOKUP(B138,'[1]26MY_CIV5D_DATA'!B:AS,15,FALSE)</f>
        <v>N/A</v>
      </c>
      <c r="M138" s="99" t="str">
        <f>VLOOKUP(B138,'[1]26MY_CIV5D_DATA'!B:AS,16,FALSE)</f>
        <v>•</v>
      </c>
      <c r="N138" s="99">
        <f>VLOOKUP($B138,'[1]26MY_CIV5D_DATA'!$B:$AS,17,FALSE)</f>
        <v>0</v>
      </c>
      <c r="O138" s="99" t="str">
        <f>VLOOKUP(B138,'[1]26MY_CIV5D_DATA'!B:AS,18,FALSE)</f>
        <v>N/A</v>
      </c>
      <c r="P138" s="99" t="str">
        <f>VLOOKUP(B138,'[1]26MY_CIV5D_DATA'!B:AS,19,FALSE)</f>
        <v>N/A</v>
      </c>
      <c r="Q138" s="133"/>
    </row>
    <row r="139" spans="2:20" s="91" customFormat="1" ht="15" customHeight="1" x14ac:dyDescent="0.25">
      <c r="B139" s="89" t="s">
        <v>124</v>
      </c>
      <c r="C139" s="94" t="str">
        <f>VLOOKUP(B139,'[1]26MY_CIV5D_DATA'!B:AS,3,FALSE)</f>
        <v>Crystal Black Pearl (NH-731P)</v>
      </c>
      <c r="D139" s="95" t="str">
        <f t="shared" si="16"/>
        <v>TUCH-NH731P-A1</v>
      </c>
      <c r="E139" s="71"/>
      <c r="F139" s="71"/>
      <c r="G139" s="72"/>
      <c r="H139" s="73"/>
      <c r="I139" s="99">
        <f>VLOOKUP(B139,'[1]26MY_CIV5D_DATA'!B:AS,12,FALSE)</f>
        <v>0</v>
      </c>
      <c r="J139" s="99">
        <f>VLOOKUP(B139,'[1]26MY_CIV5D_DATA'!B:AS,13,FALSE)</f>
        <v>0</v>
      </c>
      <c r="K139" s="99">
        <f>VLOOKUP($B139,'[1]26MY_CIV5D_DATA'!$B:$AS,14,FALSE)</f>
        <v>0</v>
      </c>
      <c r="L139" s="99" t="str">
        <f>VLOOKUP(B139,'[1]26MY_CIV5D_DATA'!B:AS,15,FALSE)</f>
        <v>•</v>
      </c>
      <c r="M139" s="99" t="str">
        <f>VLOOKUP(B139,'[1]26MY_CIV5D_DATA'!B:AS,16,FALSE)</f>
        <v>•</v>
      </c>
      <c r="N139" s="99">
        <f>VLOOKUP($B139,'[1]26MY_CIV5D_DATA'!$B:$AS,17,FALSE)</f>
        <v>0</v>
      </c>
      <c r="O139" s="99" t="str">
        <f>VLOOKUP(B139,'[1]26MY_CIV5D_DATA'!B:AS,18,FALSE)</f>
        <v>•</v>
      </c>
      <c r="P139" s="99" t="str">
        <f>VLOOKUP(B139,'[1]26MY_CIV5D_DATA'!B:AS,19,FALSE)</f>
        <v>N/A</v>
      </c>
      <c r="Q139" s="133"/>
    </row>
    <row r="140" spans="2:20" s="91" customFormat="1" ht="15" customHeight="1" x14ac:dyDescent="0.25">
      <c r="B140" s="89" t="s">
        <v>125</v>
      </c>
      <c r="C140" s="94" t="str">
        <f>VLOOKUP(B140,'[1]26MY_CIV5D_DATA'!B:AS,3,FALSE)</f>
        <v>Rallye Red (R-513)</v>
      </c>
      <c r="D140" s="95" t="str">
        <f t="shared" si="16"/>
        <v>TUCH-R513-A1</v>
      </c>
      <c r="E140" s="71"/>
      <c r="F140" s="71"/>
      <c r="G140" s="72"/>
      <c r="H140" s="73"/>
      <c r="I140" s="99">
        <f>VLOOKUP(B140,'[1]26MY_CIV5D_DATA'!B:AS,12,FALSE)</f>
        <v>0</v>
      </c>
      <c r="J140" s="99">
        <f>VLOOKUP(B140,'[1]26MY_CIV5D_DATA'!B:AS,13,FALSE)</f>
        <v>0</v>
      </c>
      <c r="K140" s="99">
        <f>VLOOKUP($B140,'[1]26MY_CIV5D_DATA'!$B:$AS,14,FALSE)</f>
        <v>0</v>
      </c>
      <c r="L140" s="99" t="str">
        <f>VLOOKUP(B140,'[1]26MY_CIV5D_DATA'!B:AS,15,FALSE)</f>
        <v>N/A</v>
      </c>
      <c r="M140" s="99" t="str">
        <f>VLOOKUP(B140,'[1]26MY_CIV5D_DATA'!B:AS,16,FALSE)</f>
        <v>•</v>
      </c>
      <c r="N140" s="99">
        <f>VLOOKUP($B140,'[1]26MY_CIV5D_DATA'!$B:$AS,17,FALSE)</f>
        <v>0</v>
      </c>
      <c r="O140" s="99" t="str">
        <f>VLOOKUP(B140,'[1]26MY_CIV5D_DATA'!B:AS,18,FALSE)</f>
        <v>•</v>
      </c>
      <c r="P140" s="99" t="str">
        <f>VLOOKUP(B140,'[1]26MY_CIV5D_DATA'!B:AS,19,FALSE)</f>
        <v>•</v>
      </c>
      <c r="Q140" s="133"/>
    </row>
    <row r="141" spans="2:20" s="91" customFormat="1" ht="15" customHeight="1" x14ac:dyDescent="0.25">
      <c r="B141" s="89" t="s">
        <v>126</v>
      </c>
      <c r="C141" s="94" t="str">
        <f>VLOOKUP(B141,'[1]26MY_CIV5D_DATA'!B:AS,3,FALSE)</f>
        <v>Boost Blue Pearl (B-637P)</v>
      </c>
      <c r="D141" s="95" t="str">
        <f t="shared" si="16"/>
        <v>TUCH-B637P-A1</v>
      </c>
      <c r="E141" s="71"/>
      <c r="F141" s="71"/>
      <c r="G141" s="72"/>
      <c r="H141" s="73"/>
      <c r="I141" s="99">
        <f>VLOOKUP(B141,'[1]26MY_CIV5D_DATA'!B:AS,12,FALSE)</f>
        <v>0</v>
      </c>
      <c r="J141" s="99">
        <f>VLOOKUP(B141,'[1]26MY_CIV5D_DATA'!B:AS,13,FALSE)</f>
        <v>0</v>
      </c>
      <c r="K141" s="99">
        <f>VLOOKUP($B141,'[1]26MY_CIV5D_DATA'!$B:$AS,14,FALSE)</f>
        <v>0</v>
      </c>
      <c r="L141" s="99" t="str">
        <f>VLOOKUP(B141,'[1]26MY_CIV5D_DATA'!B:AS,15,FALSE)</f>
        <v>N/A</v>
      </c>
      <c r="M141" s="99" t="str">
        <f>VLOOKUP(B141,'[1]26MY_CIV5D_DATA'!B:AS,16,FALSE)</f>
        <v>N/A</v>
      </c>
      <c r="N141" s="99">
        <f>VLOOKUP($B141,'[1]26MY_CIV5D_DATA'!$B:$AS,17,FALSE)</f>
        <v>0</v>
      </c>
      <c r="O141" s="99" t="str">
        <f>VLOOKUP(B141,'[1]26MY_CIV5D_DATA'!B:AS,18,FALSE)</f>
        <v>•</v>
      </c>
      <c r="P141" s="99" t="str">
        <f>VLOOKUP(B141,'[1]26MY_CIV5D_DATA'!B:AS,19,FALSE)</f>
        <v>N/A</v>
      </c>
      <c r="Q141" s="133"/>
    </row>
    <row r="142" spans="2:20" s="77" customFormat="1" ht="6.95" customHeight="1" x14ac:dyDescent="0.25">
      <c r="B142" s="93"/>
      <c r="C142" s="110"/>
      <c r="D142" s="111"/>
      <c r="E142" s="111"/>
      <c r="F142" s="111"/>
      <c r="G142" s="111"/>
      <c r="H142" s="111"/>
      <c r="I142" s="111"/>
      <c r="J142" s="111"/>
      <c r="K142" s="111"/>
      <c r="L142" s="111"/>
      <c r="M142" s="111"/>
      <c r="N142" s="111"/>
      <c r="O142" s="111"/>
      <c r="P142" s="111"/>
      <c r="Q142" s="111"/>
    </row>
    <row r="143" spans="2:20" s="91" customFormat="1" ht="15" customHeight="1" x14ac:dyDescent="0.25">
      <c r="B143" s="89" t="s">
        <v>127</v>
      </c>
      <c r="C143" s="94" t="str">
        <f>VLOOKUP(B143,'[1]26MY_CIV5D_DATA'!B:AS,3,FALSE)</f>
        <v>Fine Sanding Needles</v>
      </c>
      <c r="D143" s="95" t="str">
        <f t="shared" ref="D143:D145" si="17">B143</f>
        <v>TUCH-NEEDLES</v>
      </c>
      <c r="E143" s="96">
        <f>VLOOKUP(B143,'[1]26MY_CIV5D_DATA'!B:AS,9,FALSE)</f>
        <v>9.5</v>
      </c>
      <c r="F143" s="96">
        <f>VLOOKUP(B143,'[1]26MY_CIV5D_DATA'!B:AS,10,FALSE)</f>
        <v>15.75</v>
      </c>
      <c r="G143" s="97">
        <f>VLOOKUP(B143,'[1]26MY_CIV5D_DATA'!B:AS,7,FALSE)</f>
        <v>0</v>
      </c>
      <c r="H143" s="98">
        <f>VLOOKUP(B143,'[1]26MY_CIV5D_DATA'!B:AS,11,FALSE)</f>
        <v>15.75</v>
      </c>
      <c r="I143" s="99">
        <f>VLOOKUP(B143,'[1]26MY_CIV5D_DATA'!B:AS,12,FALSE)</f>
        <v>0</v>
      </c>
      <c r="J143" s="99">
        <f>VLOOKUP(B143,'[1]26MY_CIV5D_DATA'!B:AS,13,FALSE)</f>
        <v>0</v>
      </c>
      <c r="K143" s="99">
        <f>VLOOKUP($B143,'[1]26MY_CIV5D_DATA'!$B:$AS,14,FALSE)</f>
        <v>0</v>
      </c>
      <c r="L143" s="99" t="str">
        <f>VLOOKUP(B143,'[1]26MY_CIV5D_DATA'!B:AS,15,FALSE)</f>
        <v>•</v>
      </c>
      <c r="M143" s="99" t="str">
        <f>VLOOKUP(B143,'[1]26MY_CIV5D_DATA'!B:AS,16,FALSE)</f>
        <v>•</v>
      </c>
      <c r="N143" s="99">
        <f>VLOOKUP($B143,'[1]26MY_CIV5D_DATA'!$B:$AS,17,FALSE)</f>
        <v>0</v>
      </c>
      <c r="O143" s="99" t="str">
        <f>VLOOKUP(B143,'[1]26MY_CIV5D_DATA'!B:AS,18,FALSE)</f>
        <v>•</v>
      </c>
      <c r="P143" s="99" t="str">
        <f>VLOOKUP(B143,'[1]26MY_CIV5D_DATA'!B:AS,19,FALSE)</f>
        <v>•</v>
      </c>
      <c r="Q143" s="100" t="str">
        <f>IF(VLOOKUP(B143,'[1]26MY_CIV5D_DATA'!B:AS,20,FALSE)="","",VLOOKUP(B143,'[1]26MY_CIV5D_DATA'!B:AS,20,FALSE))</f>
        <v>Quantity of 5.</v>
      </c>
    </row>
    <row r="144" spans="2:20" s="91" customFormat="1" ht="15" customHeight="1" x14ac:dyDescent="0.25">
      <c r="B144" s="89" t="s">
        <v>128</v>
      </c>
      <c r="C144" s="94" t="str">
        <f>VLOOKUP(B144,'[1]26MY_CIV5D_DATA'!B:AS,3,FALSE)</f>
        <v>Fine Sanding Sticks</v>
      </c>
      <c r="D144" s="95" t="str">
        <f t="shared" si="17"/>
        <v>TUCH-STICKS</v>
      </c>
      <c r="E144" s="96">
        <f>VLOOKUP(B144,'[1]26MY_CIV5D_DATA'!B:AS,9,FALSE)</f>
        <v>2.4500000000000002</v>
      </c>
      <c r="F144" s="96">
        <f>VLOOKUP(B144,'[1]26MY_CIV5D_DATA'!B:AS,10,FALSE)</f>
        <v>4</v>
      </c>
      <c r="G144" s="97">
        <f>VLOOKUP(B144,'[1]26MY_CIV5D_DATA'!B:AS,7,FALSE)</f>
        <v>0</v>
      </c>
      <c r="H144" s="98">
        <f>VLOOKUP(B144,'[1]26MY_CIV5D_DATA'!B:AS,11,FALSE)</f>
        <v>4</v>
      </c>
      <c r="I144" s="99">
        <f>VLOOKUP(B144,'[1]26MY_CIV5D_DATA'!B:AS,12,FALSE)</f>
        <v>0</v>
      </c>
      <c r="J144" s="99">
        <f>VLOOKUP(B144,'[1]26MY_CIV5D_DATA'!B:AS,13,FALSE)</f>
        <v>0</v>
      </c>
      <c r="K144" s="99">
        <f>VLOOKUP($B144,'[1]26MY_CIV5D_DATA'!$B:$AS,14,FALSE)</f>
        <v>0</v>
      </c>
      <c r="L144" s="99" t="str">
        <f>VLOOKUP(B144,'[1]26MY_CIV5D_DATA'!B:AS,15,FALSE)</f>
        <v>•</v>
      </c>
      <c r="M144" s="99" t="str">
        <f>VLOOKUP(B144,'[1]26MY_CIV5D_DATA'!B:AS,16,FALSE)</f>
        <v>•</v>
      </c>
      <c r="N144" s="99">
        <f>VLOOKUP($B144,'[1]26MY_CIV5D_DATA'!$B:$AS,17,FALSE)</f>
        <v>0</v>
      </c>
      <c r="O144" s="99" t="str">
        <f>VLOOKUP(B144,'[1]26MY_CIV5D_DATA'!B:AS,18,FALSE)</f>
        <v>•</v>
      </c>
      <c r="P144" s="99" t="str">
        <f>VLOOKUP(B144,'[1]26MY_CIV5D_DATA'!B:AS,19,FALSE)</f>
        <v>•</v>
      </c>
      <c r="Q144" s="100" t="str">
        <f>IF(VLOOKUP(B144,'[1]26MY_CIV5D_DATA'!B:AS,20,FALSE)="","",VLOOKUP(B144,'[1]26MY_CIV5D_DATA'!B:AS,20,FALSE))</f>
        <v>Quantity of 5.</v>
      </c>
    </row>
    <row r="145" spans="2:17" s="91" customFormat="1" ht="15" customHeight="1" x14ac:dyDescent="0.25">
      <c r="B145" s="89" t="s">
        <v>129</v>
      </c>
      <c r="C145" s="94" t="str">
        <f>VLOOKUP(B145,'[1]26MY_CIV5D_DATA'!B:AS,3,FALSE)</f>
        <v>Paint Pen Replacement Tips</v>
      </c>
      <c r="D145" s="95" t="str">
        <f t="shared" si="17"/>
        <v>TUCH-TIPS</v>
      </c>
      <c r="E145" s="96">
        <f>VLOOKUP(B145,'[1]26MY_CIV5D_DATA'!B:AS,9,FALSE)</f>
        <v>13.75</v>
      </c>
      <c r="F145" s="96">
        <f>VLOOKUP(B145,'[1]26MY_CIV5D_DATA'!B:AS,10,FALSE)</f>
        <v>23</v>
      </c>
      <c r="G145" s="97">
        <f>VLOOKUP(B145,'[1]26MY_CIV5D_DATA'!B:AS,7,FALSE)</f>
        <v>0</v>
      </c>
      <c r="H145" s="98">
        <f>VLOOKUP(B145,'[1]26MY_CIV5D_DATA'!B:AS,11,FALSE)</f>
        <v>23</v>
      </c>
      <c r="I145" s="99">
        <f>VLOOKUP(B145,'[1]26MY_CIV5D_DATA'!B:AS,12,FALSE)</f>
        <v>0</v>
      </c>
      <c r="J145" s="99">
        <f>VLOOKUP(B145,'[1]26MY_CIV5D_DATA'!B:AS,13,FALSE)</f>
        <v>0</v>
      </c>
      <c r="K145" s="99">
        <f>VLOOKUP($B145,'[1]26MY_CIV5D_DATA'!$B:$AS,14,FALSE)</f>
        <v>0</v>
      </c>
      <c r="L145" s="99" t="str">
        <f>VLOOKUP(B145,'[1]26MY_CIV5D_DATA'!B:AS,15,FALSE)</f>
        <v>•</v>
      </c>
      <c r="M145" s="99" t="str">
        <f>VLOOKUP(B145,'[1]26MY_CIV5D_DATA'!B:AS,16,FALSE)</f>
        <v>•</v>
      </c>
      <c r="N145" s="99">
        <f>VLOOKUP($B145,'[1]26MY_CIV5D_DATA'!$B:$AS,17,FALSE)</f>
        <v>0</v>
      </c>
      <c r="O145" s="99" t="str">
        <f>VLOOKUP(B145,'[1]26MY_CIV5D_DATA'!B:AS,18,FALSE)</f>
        <v>•</v>
      </c>
      <c r="P145" s="99" t="str">
        <f>VLOOKUP(B145,'[1]26MY_CIV5D_DATA'!B:AS,19,FALSE)</f>
        <v>•</v>
      </c>
      <c r="Q145" s="100" t="str">
        <f>IF(VLOOKUP(B145,'[1]26MY_CIV5D_DATA'!B:AS,20,FALSE)="","",VLOOKUP(B145,'[1]26MY_CIV5D_DATA'!B:AS,20,FALSE))</f>
        <v>Quantity of 25.</v>
      </c>
    </row>
    <row r="146" spans="2:17" s="91" customFormat="1" ht="15" customHeight="1" x14ac:dyDescent="0.25">
      <c r="B146" s="134"/>
      <c r="C146" s="101"/>
      <c r="D146" s="135"/>
      <c r="E146" s="136"/>
      <c r="F146" s="136"/>
      <c r="G146" s="137"/>
      <c r="H146" s="138"/>
      <c r="I146" s="137"/>
      <c r="J146" s="137"/>
      <c r="K146" s="137"/>
      <c r="L146" s="137"/>
      <c r="M146" s="137"/>
      <c r="N146" s="137"/>
      <c r="O146" s="137"/>
      <c r="P146" s="137"/>
      <c r="Q146" s="137"/>
    </row>
    <row r="147" spans="2:17" s="91" customFormat="1" ht="15" customHeight="1" x14ac:dyDescent="0.25">
      <c r="B147" s="134"/>
      <c r="C147" s="139" t="s">
        <v>130</v>
      </c>
      <c r="D147" s="140" t="s">
        <v>14</v>
      </c>
      <c r="E147" s="25"/>
      <c r="F147" s="25"/>
      <c r="G147" s="25"/>
      <c r="H147" s="25"/>
      <c r="I147" s="25"/>
      <c r="J147" s="25"/>
      <c r="K147" s="25"/>
      <c r="L147" s="25"/>
      <c r="M147" s="25"/>
      <c r="N147" s="25"/>
      <c r="O147" s="25"/>
      <c r="P147" s="25"/>
      <c r="Q147" s="25"/>
    </row>
    <row r="148" spans="2:17" ht="14.25" customHeight="1" x14ac:dyDescent="0.25">
      <c r="C148" s="142">
        <f>'[1]26MY_CIV5D_DATA'!$C$4</f>
        <v>45859</v>
      </c>
      <c r="D148" s="140" t="s">
        <v>131</v>
      </c>
      <c r="E148" s="46"/>
      <c r="F148" s="46"/>
      <c r="G148" s="46"/>
      <c r="H148" s="46"/>
      <c r="I148" s="46"/>
      <c r="J148" s="46"/>
      <c r="K148" s="46"/>
      <c r="L148" s="46"/>
      <c r="M148" s="46"/>
      <c r="N148" s="46"/>
      <c r="O148" s="46"/>
      <c r="P148" s="46"/>
      <c r="Q148" s="46"/>
    </row>
    <row r="149" spans="2:17" ht="14.25" customHeight="1" x14ac:dyDescent="0.25">
      <c r="C149" s="46"/>
      <c r="D149" s="46"/>
      <c r="E149" s="46"/>
      <c r="F149" s="46"/>
      <c r="G149" s="46"/>
      <c r="H149" s="46"/>
      <c r="I149" s="46"/>
      <c r="J149" s="46"/>
      <c r="K149" s="46"/>
      <c r="L149" s="46"/>
      <c r="M149" s="46"/>
      <c r="N149" s="46"/>
      <c r="O149" s="46"/>
      <c r="P149" s="46"/>
      <c r="Q149" s="46"/>
    </row>
    <row r="150" spans="2:17" ht="14.25" customHeight="1" x14ac:dyDescent="0.25">
      <c r="C150" s="46"/>
      <c r="D150" s="46"/>
      <c r="E150" s="46"/>
      <c r="F150" s="46"/>
      <c r="G150" s="46"/>
      <c r="H150" s="46"/>
      <c r="I150" s="46"/>
      <c r="J150" s="46"/>
      <c r="K150" s="46"/>
      <c r="L150" s="46"/>
      <c r="M150" s="46"/>
      <c r="N150" s="46"/>
      <c r="O150" s="46"/>
      <c r="P150" s="46"/>
      <c r="Q150" s="46"/>
    </row>
    <row r="151" spans="2:17" ht="14.25" customHeight="1" x14ac:dyDescent="0.25">
      <c r="C151" s="46"/>
      <c r="D151" s="46"/>
      <c r="E151" s="46"/>
      <c r="F151" s="46"/>
      <c r="G151" s="46"/>
      <c r="H151" s="46"/>
      <c r="I151" s="46"/>
      <c r="J151" s="46"/>
      <c r="K151" s="46"/>
      <c r="L151" s="46"/>
      <c r="M151" s="46"/>
      <c r="N151" s="46"/>
      <c r="O151" s="46"/>
      <c r="P151" s="46"/>
      <c r="Q151" s="46"/>
    </row>
    <row r="152" spans="2:17" ht="14.25" customHeight="1" x14ac:dyDescent="0.25">
      <c r="C152" s="46"/>
      <c r="D152" s="46"/>
      <c r="E152" s="46"/>
      <c r="F152" s="46"/>
      <c r="G152" s="46"/>
      <c r="H152" s="46"/>
      <c r="I152" s="46"/>
      <c r="J152" s="46"/>
      <c r="K152" s="46"/>
      <c r="L152" s="46"/>
      <c r="M152" s="46"/>
      <c r="N152" s="46"/>
      <c r="O152" s="46"/>
      <c r="P152" s="46"/>
      <c r="Q152" s="46"/>
    </row>
    <row r="153" spans="2:17" ht="14.25" customHeight="1" x14ac:dyDescent="0.25">
      <c r="C153" s="46"/>
      <c r="D153" s="46"/>
      <c r="E153" s="46"/>
      <c r="F153" s="46"/>
      <c r="G153" s="46"/>
      <c r="H153" s="46"/>
      <c r="I153" s="46"/>
      <c r="J153" s="46"/>
      <c r="K153" s="46"/>
      <c r="L153" s="46"/>
      <c r="M153" s="46"/>
      <c r="N153" s="46"/>
      <c r="O153" s="46"/>
      <c r="P153" s="46"/>
      <c r="Q153" s="46"/>
    </row>
    <row r="154" spans="2:17" ht="14.25" customHeight="1" x14ac:dyDescent="0.25">
      <c r="C154" s="46"/>
      <c r="D154" s="46"/>
      <c r="E154" s="46"/>
      <c r="F154" s="46"/>
      <c r="G154" s="46"/>
      <c r="H154" s="46"/>
      <c r="I154" s="46"/>
      <c r="J154" s="46"/>
      <c r="K154" s="46"/>
      <c r="L154" s="46"/>
      <c r="M154" s="46"/>
      <c r="N154" s="46"/>
      <c r="O154" s="46"/>
      <c r="P154" s="46"/>
      <c r="Q154" s="46"/>
    </row>
    <row r="155" spans="2:17" ht="14.25" customHeight="1" x14ac:dyDescent="0.25">
      <c r="C155" s="46"/>
      <c r="D155" s="46"/>
      <c r="E155" s="46"/>
      <c r="F155" s="46"/>
      <c r="G155" s="46"/>
      <c r="H155" s="46"/>
      <c r="I155" s="46"/>
      <c r="J155" s="46"/>
      <c r="K155" s="46"/>
      <c r="L155" s="46"/>
      <c r="M155" s="46"/>
      <c r="N155" s="46"/>
      <c r="O155" s="46"/>
      <c r="P155" s="46"/>
      <c r="Q155" s="46"/>
    </row>
    <row r="156" spans="2:17" ht="14.25" customHeight="1" x14ac:dyDescent="0.25">
      <c r="C156" s="46"/>
      <c r="D156" s="46"/>
      <c r="E156" s="46"/>
      <c r="F156" s="46"/>
      <c r="G156" s="46"/>
      <c r="H156" s="46"/>
      <c r="I156" s="46"/>
      <c r="J156" s="46"/>
      <c r="K156" s="46"/>
      <c r="L156" s="46"/>
      <c r="M156" s="46"/>
      <c r="N156" s="46"/>
      <c r="O156" s="46"/>
      <c r="P156" s="46"/>
      <c r="Q156" s="46"/>
    </row>
    <row r="157" spans="2:17" ht="14.25" customHeight="1" x14ac:dyDescent="0.25">
      <c r="C157" s="46"/>
      <c r="D157" s="46"/>
      <c r="E157" s="46"/>
      <c r="F157" s="46"/>
      <c r="G157" s="46"/>
      <c r="H157" s="46"/>
      <c r="I157" s="46"/>
      <c r="J157" s="46"/>
      <c r="K157" s="46"/>
      <c r="L157" s="46"/>
      <c r="M157" s="46"/>
      <c r="N157" s="46"/>
      <c r="O157" s="46"/>
      <c r="P157" s="46"/>
      <c r="Q157" s="46"/>
    </row>
    <row r="158" spans="2:17" ht="14.25" customHeight="1" x14ac:dyDescent="0.25">
      <c r="C158" s="46"/>
      <c r="D158" s="46"/>
      <c r="E158" s="46"/>
      <c r="F158" s="46"/>
      <c r="G158" s="46"/>
      <c r="H158" s="46"/>
      <c r="I158" s="46"/>
      <c r="J158" s="46"/>
      <c r="K158" s="46"/>
      <c r="L158" s="46"/>
      <c r="M158" s="46"/>
      <c r="N158" s="46"/>
      <c r="O158" s="46"/>
      <c r="P158" s="46"/>
      <c r="Q158" s="46"/>
    </row>
    <row r="159" spans="2:17" ht="14.25" customHeight="1" x14ac:dyDescent="0.25">
      <c r="C159" s="46"/>
      <c r="D159" s="46"/>
      <c r="E159" s="46"/>
      <c r="F159" s="46"/>
      <c r="G159" s="46"/>
      <c r="H159" s="46"/>
      <c r="I159" s="46"/>
      <c r="J159" s="46"/>
      <c r="K159" s="46"/>
      <c r="L159" s="46"/>
      <c r="M159" s="46"/>
      <c r="N159" s="46"/>
      <c r="O159" s="46"/>
      <c r="P159" s="46"/>
      <c r="Q159" s="46"/>
    </row>
    <row r="160" spans="2:17" ht="14.25" customHeight="1" x14ac:dyDescent="0.25">
      <c r="C160" s="46"/>
      <c r="D160" s="46"/>
      <c r="E160" s="46"/>
      <c r="F160" s="46"/>
      <c r="G160" s="46"/>
      <c r="H160" s="46"/>
      <c r="I160" s="46"/>
      <c r="J160" s="46"/>
      <c r="K160" s="46"/>
      <c r="L160" s="46"/>
      <c r="M160" s="46"/>
      <c r="N160" s="46"/>
      <c r="O160" s="46"/>
      <c r="P160" s="46"/>
      <c r="Q160" s="46"/>
    </row>
    <row r="161" spans="3:17" ht="14.25" customHeight="1" x14ac:dyDescent="0.25">
      <c r="C161" s="46"/>
      <c r="D161" s="46"/>
      <c r="E161" s="46"/>
      <c r="F161" s="46"/>
      <c r="G161" s="46"/>
      <c r="H161" s="46"/>
      <c r="I161" s="46"/>
      <c r="J161" s="46"/>
      <c r="K161" s="46"/>
      <c r="L161" s="46"/>
      <c r="M161" s="46"/>
      <c r="N161" s="46"/>
      <c r="O161" s="46"/>
      <c r="P161" s="46"/>
      <c r="Q161" s="46"/>
    </row>
    <row r="162" spans="3:17" ht="14.25" customHeight="1" x14ac:dyDescent="0.25">
      <c r="C162" s="46"/>
      <c r="D162" s="46"/>
      <c r="E162" s="46"/>
      <c r="F162" s="46"/>
      <c r="G162" s="46"/>
      <c r="H162" s="46"/>
      <c r="I162" s="46"/>
      <c r="J162" s="46"/>
      <c r="K162" s="46"/>
      <c r="L162" s="46"/>
      <c r="M162" s="46"/>
      <c r="N162" s="46"/>
      <c r="O162" s="46"/>
      <c r="P162" s="46"/>
      <c r="Q162" s="46"/>
    </row>
    <row r="163" spans="3:17" ht="14.25" customHeight="1" x14ac:dyDescent="0.25">
      <c r="C163" s="46"/>
      <c r="D163" s="46"/>
      <c r="E163" s="46"/>
      <c r="F163" s="46"/>
      <c r="G163" s="46"/>
      <c r="H163" s="46"/>
      <c r="I163" s="46"/>
      <c r="J163" s="46"/>
      <c r="K163" s="46"/>
      <c r="L163" s="46"/>
      <c r="M163" s="46"/>
      <c r="N163" s="46"/>
      <c r="O163" s="46"/>
      <c r="P163" s="46"/>
      <c r="Q163" s="46"/>
    </row>
    <row r="164" spans="3:17" ht="14.25" customHeight="1" x14ac:dyDescent="0.25">
      <c r="C164" s="46"/>
      <c r="D164" s="46"/>
      <c r="E164" s="46"/>
      <c r="F164" s="46"/>
      <c r="G164" s="46"/>
      <c r="H164" s="46"/>
      <c r="I164" s="46"/>
      <c r="J164" s="46"/>
      <c r="K164" s="46"/>
      <c r="L164" s="46"/>
      <c r="M164" s="46"/>
      <c r="N164" s="46"/>
      <c r="O164" s="46"/>
      <c r="P164" s="46"/>
      <c r="Q164" s="46"/>
    </row>
    <row r="165" spans="3:17" ht="14.25" customHeight="1" x14ac:dyDescent="0.25">
      <c r="C165" s="46"/>
      <c r="D165" s="46"/>
      <c r="E165" s="46"/>
      <c r="F165" s="46"/>
      <c r="G165" s="46"/>
      <c r="H165" s="46"/>
      <c r="I165" s="46"/>
      <c r="J165" s="46"/>
      <c r="K165" s="46"/>
      <c r="L165" s="46"/>
      <c r="M165" s="46"/>
      <c r="N165" s="46"/>
      <c r="O165" s="46"/>
      <c r="P165" s="46"/>
      <c r="Q165" s="46"/>
    </row>
    <row r="166" spans="3:17" ht="14.25" customHeight="1" x14ac:dyDescent="0.25">
      <c r="C166" s="46"/>
      <c r="D166" s="46"/>
      <c r="E166" s="46"/>
      <c r="F166" s="46"/>
      <c r="G166" s="46"/>
      <c r="H166" s="46"/>
      <c r="I166" s="46"/>
      <c r="J166" s="46"/>
      <c r="K166" s="46"/>
      <c r="L166" s="46"/>
      <c r="M166" s="46"/>
      <c r="N166" s="46"/>
      <c r="O166" s="46"/>
      <c r="P166" s="46"/>
      <c r="Q166" s="46"/>
    </row>
    <row r="167" spans="3:17" ht="14.25" customHeight="1" x14ac:dyDescent="0.25">
      <c r="C167" s="46"/>
      <c r="D167" s="46"/>
      <c r="E167" s="46"/>
      <c r="F167" s="46"/>
      <c r="G167" s="46"/>
      <c r="H167" s="46"/>
      <c r="I167" s="46"/>
      <c r="J167" s="46"/>
      <c r="K167" s="46"/>
      <c r="L167" s="46"/>
      <c r="M167" s="46"/>
      <c r="N167" s="46"/>
      <c r="O167" s="46"/>
      <c r="P167" s="46"/>
      <c r="Q167" s="46"/>
    </row>
    <row r="168" spans="3:17" x14ac:dyDescent="0.25">
      <c r="C168" s="46"/>
      <c r="D168" s="46"/>
      <c r="E168" s="46"/>
      <c r="F168" s="46"/>
      <c r="G168" s="46"/>
      <c r="H168" s="46"/>
      <c r="I168" s="46"/>
      <c r="J168" s="46"/>
      <c r="K168" s="46"/>
      <c r="L168" s="46"/>
      <c r="M168" s="46"/>
      <c r="N168" s="46"/>
      <c r="O168" s="46"/>
      <c r="P168" s="46"/>
      <c r="Q168" s="46"/>
    </row>
  </sheetData>
  <mergeCells count="149">
    <mergeCell ref="I134:P134"/>
    <mergeCell ref="Q134:Q135"/>
    <mergeCell ref="E136:E141"/>
    <mergeCell ref="F136:F141"/>
    <mergeCell ref="G136:G141"/>
    <mergeCell ref="H136:H141"/>
    <mergeCell ref="Q136:Q141"/>
    <mergeCell ref="C134:C135"/>
    <mergeCell ref="D134:D135"/>
    <mergeCell ref="E134:E135"/>
    <mergeCell ref="F134:F135"/>
    <mergeCell ref="G134:G135"/>
    <mergeCell ref="H134:H135"/>
    <mergeCell ref="I112:P112"/>
    <mergeCell ref="Q112:Q113"/>
    <mergeCell ref="C126:C127"/>
    <mergeCell ref="D126:D127"/>
    <mergeCell ref="E126:E127"/>
    <mergeCell ref="F126:F127"/>
    <mergeCell ref="G126:G127"/>
    <mergeCell ref="H126:H127"/>
    <mergeCell ref="I126:P126"/>
    <mergeCell ref="Q126:Q127"/>
    <mergeCell ref="C112:C113"/>
    <mergeCell ref="D112:D113"/>
    <mergeCell ref="E112:E113"/>
    <mergeCell ref="F112:F113"/>
    <mergeCell ref="G112:G113"/>
    <mergeCell ref="H112:H113"/>
    <mergeCell ref="Q64:Q65"/>
    <mergeCell ref="Q81:Q82"/>
    <mergeCell ref="Q84:Q89"/>
    <mergeCell ref="Q91:Q96"/>
    <mergeCell ref="Q98:Q103"/>
    <mergeCell ref="Q105:Q109"/>
    <mergeCell ref="H51:H52"/>
    <mergeCell ref="I51:P51"/>
    <mergeCell ref="Q51:Q52"/>
    <mergeCell ref="C64:C65"/>
    <mergeCell ref="D64:D65"/>
    <mergeCell ref="E64:E65"/>
    <mergeCell ref="F64:F65"/>
    <mergeCell ref="G64:G65"/>
    <mergeCell ref="H64:H65"/>
    <mergeCell ref="I64:P64"/>
    <mergeCell ref="M45:M48"/>
    <mergeCell ref="N45:N48"/>
    <mergeCell ref="O45:O48"/>
    <mergeCell ref="P45:P48"/>
    <mergeCell ref="Q45:Q48"/>
    <mergeCell ref="C51:C52"/>
    <mergeCell ref="D51:D52"/>
    <mergeCell ref="E51:E52"/>
    <mergeCell ref="F51:F52"/>
    <mergeCell ref="G51:G52"/>
    <mergeCell ref="P40:P43"/>
    <mergeCell ref="Q40:Q43"/>
    <mergeCell ref="E45:E48"/>
    <mergeCell ref="F45:F48"/>
    <mergeCell ref="G45:G48"/>
    <mergeCell ref="H45:H48"/>
    <mergeCell ref="I45:I48"/>
    <mergeCell ref="J45:J48"/>
    <mergeCell ref="K45:K48"/>
    <mergeCell ref="L45:L48"/>
    <mergeCell ref="J40:J43"/>
    <mergeCell ref="K40:K43"/>
    <mergeCell ref="L40:L43"/>
    <mergeCell ref="M40:M43"/>
    <mergeCell ref="N40:N43"/>
    <mergeCell ref="O40:O43"/>
    <mergeCell ref="M35:M38"/>
    <mergeCell ref="N35:N38"/>
    <mergeCell ref="O35:O38"/>
    <mergeCell ref="P35:P38"/>
    <mergeCell ref="Q35:Q38"/>
    <mergeCell ref="E40:E43"/>
    <mergeCell ref="F40:F43"/>
    <mergeCell ref="G40:G43"/>
    <mergeCell ref="H40:H43"/>
    <mergeCell ref="I40:I43"/>
    <mergeCell ref="P31:P33"/>
    <mergeCell ref="Q31:Q33"/>
    <mergeCell ref="E35:E38"/>
    <mergeCell ref="F35:F38"/>
    <mergeCell ref="G35:G38"/>
    <mergeCell ref="H35:H38"/>
    <mergeCell ref="I35:I38"/>
    <mergeCell ref="J35:J38"/>
    <mergeCell ref="K35:K38"/>
    <mergeCell ref="L35:L38"/>
    <mergeCell ref="J31:J33"/>
    <mergeCell ref="K31:K33"/>
    <mergeCell ref="L31:L33"/>
    <mergeCell ref="M31:M33"/>
    <mergeCell ref="N31:N33"/>
    <mergeCell ref="O31:O33"/>
    <mergeCell ref="M22:M29"/>
    <mergeCell ref="N22:N29"/>
    <mergeCell ref="O22:O29"/>
    <mergeCell ref="P22:P29"/>
    <mergeCell ref="Q22:Q29"/>
    <mergeCell ref="E31:E33"/>
    <mergeCell ref="F31:F33"/>
    <mergeCell ref="G31:G33"/>
    <mergeCell ref="H31:H33"/>
    <mergeCell ref="I31:I33"/>
    <mergeCell ref="P18:P20"/>
    <mergeCell ref="Q18:Q20"/>
    <mergeCell ref="E22:E29"/>
    <mergeCell ref="F22:F29"/>
    <mergeCell ref="G22:G29"/>
    <mergeCell ref="H22:H29"/>
    <mergeCell ref="I22:I29"/>
    <mergeCell ref="J22:J29"/>
    <mergeCell ref="K22:K29"/>
    <mergeCell ref="L22:L29"/>
    <mergeCell ref="J18:J20"/>
    <mergeCell ref="K18:K20"/>
    <mergeCell ref="L18:L20"/>
    <mergeCell ref="M18:M20"/>
    <mergeCell ref="N18:N20"/>
    <mergeCell ref="O18:O20"/>
    <mergeCell ref="M14:M16"/>
    <mergeCell ref="N14:N16"/>
    <mergeCell ref="O14:O16"/>
    <mergeCell ref="P14:P16"/>
    <mergeCell ref="Q14:Q16"/>
    <mergeCell ref="E18:E20"/>
    <mergeCell ref="F18:F20"/>
    <mergeCell ref="G18:G20"/>
    <mergeCell ref="H18:H20"/>
    <mergeCell ref="I18:I20"/>
    <mergeCell ref="I12:P12"/>
    <mergeCell ref="Q12:Q13"/>
    <mergeCell ref="E14:E16"/>
    <mergeCell ref="F14:F16"/>
    <mergeCell ref="G14:G16"/>
    <mergeCell ref="H14:H16"/>
    <mergeCell ref="I14:I16"/>
    <mergeCell ref="J14:J16"/>
    <mergeCell ref="K14:K16"/>
    <mergeCell ref="L14:L16"/>
    <mergeCell ref="C12:C13"/>
    <mergeCell ref="D12:D13"/>
    <mergeCell ref="E12:E13"/>
    <mergeCell ref="F12:F13"/>
    <mergeCell ref="G12:G13"/>
    <mergeCell ref="H12:H13"/>
  </mergeCells>
  <conditionalFormatting sqref="E1:F14 E143:F1048576 E17:F18 E21:F22 E34:F35 E39:F40 E44:F45 E30:F31 E49:F136">
    <cfRule type="containsText" dxfId="18" priority="1" operator="containsText" text=".99">
      <formula>NOT(ISERROR(SEARCH(".99",E1)))</formula>
    </cfRule>
  </conditionalFormatting>
  <printOptions horizontalCentered="1"/>
  <pageMargins left="0.23622047244094499" right="0.23622047244094499" top="0.39370078740157499" bottom="0.39370078740157499" header="0.31496062992126" footer="0.31496062992126"/>
  <pageSetup scale="50" fitToHeight="0" orientation="portrait" horizontalDpi="1200" verticalDpi="1200" r:id="rId1"/>
  <headerFooter>
    <oddFooter>&amp;CPage &amp;P of &amp;N</oddFooter>
  </headerFooter>
  <rowBreaks count="1" manualBreakCount="1">
    <brk id="82" min="2" max="1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1E6E1-0EEF-4486-B1DE-BC174954089B}">
  <sheetPr codeName="Sheet5">
    <tabColor theme="3" tint="-0.249977111117893"/>
    <pageSetUpPr fitToPage="1"/>
  </sheetPr>
  <dimension ref="B2:T168"/>
  <sheetViews>
    <sheetView view="pageBreakPreview" zoomScale="80" zoomScaleNormal="60" zoomScaleSheetLayoutView="80" workbookViewId="0">
      <selection activeCell="D4" sqref="D4"/>
    </sheetView>
  </sheetViews>
  <sheetFormatPr defaultColWidth="9.140625" defaultRowHeight="13.5" outlineLevelCol="1" x14ac:dyDescent="0.25"/>
  <cols>
    <col min="1" max="1" width="9.140625" style="28"/>
    <col min="2" max="2" width="15.5703125" style="141" customWidth="1"/>
    <col min="3" max="3" width="44.85546875" style="28" customWidth="1"/>
    <col min="4" max="4" width="23.7109375" style="28" customWidth="1"/>
    <col min="5" max="5" width="12.140625" style="28" customWidth="1" outlineLevel="1"/>
    <col min="6" max="6" width="12.140625" style="28" bestFit="1" customWidth="1"/>
    <col min="7" max="7" width="8.5703125" style="28" customWidth="1"/>
    <col min="8" max="8" width="13.5703125" style="28" customWidth="1"/>
    <col min="9" max="11" width="10.5703125" style="28" hidden="1" customWidth="1"/>
    <col min="12" max="13" width="10.5703125" style="28" customWidth="1"/>
    <col min="14" max="14" width="10.5703125" style="28" hidden="1" customWidth="1"/>
    <col min="15" max="15" width="10.5703125" style="28" customWidth="1"/>
    <col min="16" max="16" width="10.5703125" style="28" hidden="1" customWidth="1"/>
    <col min="17" max="17" width="62" style="28" customWidth="1"/>
    <col min="18" max="16384" width="9.140625" style="28"/>
  </cols>
  <sheetData>
    <row r="2" spans="2:20" ht="35.25" customHeight="1" x14ac:dyDescent="0.25">
      <c r="B2" s="20" t="s">
        <v>16</v>
      </c>
      <c r="C2" s="21" t="s">
        <v>132</v>
      </c>
      <c r="D2" s="21"/>
      <c r="E2" s="22"/>
      <c r="F2" s="23"/>
      <c r="G2" s="24"/>
      <c r="H2" s="25"/>
      <c r="I2" s="25"/>
      <c r="J2" s="25"/>
      <c r="K2" s="25"/>
      <c r="L2" s="26"/>
      <c r="M2" s="27"/>
      <c r="N2" s="27"/>
      <c r="O2" s="26"/>
      <c r="P2" s="26"/>
      <c r="Q2" s="26"/>
    </row>
    <row r="3" spans="2:20" ht="26.25" x14ac:dyDescent="0.25">
      <c r="B3" s="20"/>
      <c r="C3" s="29" t="s">
        <v>133</v>
      </c>
      <c r="D3" s="30" t="str">
        <f>'[1]26MY_CIV5D_DATA'!$D$2</f>
        <v>Civic à Hayon</v>
      </c>
      <c r="E3" s="31"/>
      <c r="F3" s="32"/>
      <c r="G3" s="24"/>
      <c r="H3" s="25"/>
      <c r="I3" s="25"/>
      <c r="J3" s="25"/>
      <c r="K3" s="33"/>
      <c r="L3" s="34"/>
      <c r="O3" s="35"/>
      <c r="P3" s="26"/>
      <c r="Q3" s="26"/>
    </row>
    <row r="4" spans="2:20" ht="26.25" x14ac:dyDescent="0.25">
      <c r="B4" s="20"/>
      <c r="C4" s="29" t="s">
        <v>134</v>
      </c>
      <c r="D4" s="36">
        <f>'[1]26MY_CIV5D_DATA'!$C$3</f>
        <v>2026</v>
      </c>
      <c r="E4" s="31"/>
      <c r="F4" s="32"/>
      <c r="G4" s="24"/>
      <c r="H4" s="25"/>
      <c r="I4" s="25"/>
      <c r="J4" s="25"/>
      <c r="K4" s="25"/>
      <c r="L4" s="26"/>
      <c r="M4" s="37"/>
      <c r="N4" s="37"/>
      <c r="O4" s="26"/>
      <c r="P4" s="26"/>
      <c r="Q4" s="26"/>
    </row>
    <row r="5" spans="2:20" x14ac:dyDescent="0.25">
      <c r="B5" s="20"/>
      <c r="C5" s="143" t="s">
        <v>135</v>
      </c>
      <c r="D5" s="144"/>
      <c r="E5" s="144"/>
      <c r="F5" s="144"/>
      <c r="G5" s="144"/>
      <c r="H5" s="144"/>
      <c r="I5" s="144"/>
      <c r="J5" s="144"/>
      <c r="K5" s="144"/>
      <c r="L5" s="144"/>
      <c r="M5" s="144"/>
      <c r="N5" s="144"/>
      <c r="O5" s="145"/>
      <c r="P5" s="39"/>
      <c r="Q5" s="40"/>
    </row>
    <row r="6" spans="2:20" x14ac:dyDescent="0.25">
      <c r="B6" s="20"/>
      <c r="C6" s="146" t="s">
        <v>136</v>
      </c>
      <c r="D6" s="147"/>
      <c r="E6" s="147"/>
      <c r="F6" s="147"/>
      <c r="G6" s="147"/>
      <c r="H6" s="147"/>
      <c r="I6" s="147"/>
      <c r="J6" s="147"/>
      <c r="K6" s="147"/>
      <c r="L6" s="147"/>
      <c r="M6" s="147"/>
      <c r="N6" s="147"/>
      <c r="O6" s="148"/>
      <c r="P6" s="39"/>
      <c r="Q6" s="40"/>
    </row>
    <row r="7" spans="2:20" x14ac:dyDescent="0.25">
      <c r="B7" s="20"/>
      <c r="C7" s="146" t="s">
        <v>137</v>
      </c>
      <c r="D7" s="147"/>
      <c r="E7" s="147"/>
      <c r="F7" s="147"/>
      <c r="G7" s="147"/>
      <c r="H7" s="147"/>
      <c r="I7" s="147"/>
      <c r="J7" s="147"/>
      <c r="K7" s="147"/>
      <c r="L7" s="147"/>
      <c r="M7" s="147"/>
      <c r="N7" s="147"/>
      <c r="O7" s="148"/>
      <c r="P7" s="39"/>
      <c r="Q7" s="40"/>
    </row>
    <row r="8" spans="2:20" x14ac:dyDescent="0.25">
      <c r="B8" s="20"/>
      <c r="C8" s="149" t="s">
        <v>138</v>
      </c>
      <c r="D8" s="150"/>
      <c r="E8" s="150"/>
      <c r="F8" s="150"/>
      <c r="G8" s="150"/>
      <c r="H8" s="150"/>
      <c r="I8" s="150"/>
      <c r="J8" s="150"/>
      <c r="K8" s="150"/>
      <c r="L8" s="150"/>
      <c r="M8" s="150"/>
      <c r="N8" s="150"/>
      <c r="O8" s="151"/>
      <c r="P8" s="39"/>
      <c r="Q8" s="40"/>
    </row>
    <row r="9" spans="2:20" x14ac:dyDescent="0.25">
      <c r="B9" s="20"/>
      <c r="C9" s="43"/>
      <c r="D9" s="43"/>
      <c r="E9" s="43"/>
      <c r="F9" s="43"/>
      <c r="G9" s="43"/>
      <c r="H9" s="43"/>
      <c r="I9" s="43"/>
      <c r="J9" s="43"/>
      <c r="K9" s="43"/>
      <c r="L9" s="43"/>
      <c r="M9" s="43"/>
      <c r="N9" s="43"/>
      <c r="O9" s="43"/>
      <c r="P9" s="44"/>
      <c r="Q9" s="45"/>
    </row>
    <row r="10" spans="2:20" ht="15" x14ac:dyDescent="0.25">
      <c r="B10" s="20"/>
      <c r="C10" s="46"/>
      <c r="D10" s="46"/>
      <c r="E10" s="46"/>
      <c r="F10" s="46"/>
      <c r="G10" s="46"/>
      <c r="H10" s="47" t="s">
        <v>24</v>
      </c>
      <c r="I10" s="46"/>
      <c r="J10" s="46"/>
      <c r="K10" s="46"/>
      <c r="L10" s="46"/>
      <c r="M10" s="46"/>
      <c r="N10" s="46"/>
      <c r="O10" s="46"/>
      <c r="P10" s="46"/>
      <c r="Q10" s="48"/>
    </row>
    <row r="11" spans="2:20" ht="18.75" x14ac:dyDescent="0.3">
      <c r="B11" s="20"/>
      <c r="C11" s="49" t="s">
        <v>139</v>
      </c>
      <c r="D11" s="50"/>
      <c r="E11" s="51"/>
      <c r="F11" s="51"/>
      <c r="G11" s="52"/>
      <c r="H11" s="53" t="str">
        <f>prov_cd</f>
        <v>YT</v>
      </c>
      <c r="I11" s="54"/>
      <c r="J11" s="46"/>
      <c r="K11" s="46"/>
      <c r="L11" s="46"/>
      <c r="M11" s="46"/>
      <c r="N11" s="46"/>
      <c r="O11" s="46"/>
      <c r="P11" s="46"/>
      <c r="Q11" s="46"/>
    </row>
    <row r="12" spans="2:20" ht="15" x14ac:dyDescent="0.25">
      <c r="B12" s="20"/>
      <c r="C12" s="55" t="s">
        <v>140</v>
      </c>
      <c r="D12" s="55" t="s">
        <v>141</v>
      </c>
      <c r="E12" s="55" t="s">
        <v>142</v>
      </c>
      <c r="F12" s="55" t="s">
        <v>143</v>
      </c>
      <c r="G12" s="55" t="s">
        <v>144</v>
      </c>
      <c r="H12" s="56" t="s">
        <v>145</v>
      </c>
      <c r="I12" s="55" t="s">
        <v>32</v>
      </c>
      <c r="J12" s="55"/>
      <c r="K12" s="55"/>
      <c r="L12" s="55"/>
      <c r="M12" s="55"/>
      <c r="N12" s="55"/>
      <c r="O12" s="55"/>
      <c r="P12" s="55"/>
      <c r="Q12" s="55" t="s">
        <v>146</v>
      </c>
    </row>
    <row r="13" spans="2:20" ht="29.1" customHeight="1" x14ac:dyDescent="0.25">
      <c r="B13" s="20"/>
      <c r="C13" s="55"/>
      <c r="D13" s="55"/>
      <c r="E13" s="55"/>
      <c r="F13" s="55"/>
      <c r="G13" s="55"/>
      <c r="H13" s="56"/>
      <c r="I13" s="57">
        <f>'[1]26MY_CIV5D_DATA'!M$6</f>
        <v>0</v>
      </c>
      <c r="J13" s="57">
        <f>'[1]26MY_CIV5D_DATA'!N$6</f>
        <v>0</v>
      </c>
      <c r="K13" s="57">
        <f>'[1]26MY_CIV5D_DATA'!O$6</f>
        <v>0</v>
      </c>
      <c r="L13" s="57" t="str">
        <f>'[1]26MY_CIV5D_DATA'!P$6</f>
        <v>SPORT</v>
      </c>
      <c r="M13" s="57" t="str">
        <f>'[1]26MY_CIV5D_DATA'!Q$6</f>
        <v>SPORT 
Hybride</v>
      </c>
      <c r="N13" s="57">
        <f>'[1]26MY_CIV5D_DATA'!R$6</f>
        <v>0</v>
      </c>
      <c r="O13" s="57" t="str">
        <f>'[1]26MY_CIV5D_DATA'!S$6</f>
        <v>Sport Touring Hybride</v>
      </c>
      <c r="P13" s="57" t="str">
        <f>'[1]26MY_CIV5D_DATA'!T$6</f>
        <v>Type R</v>
      </c>
      <c r="Q13" s="55"/>
    </row>
    <row r="14" spans="2:20" s="67" customFormat="1" ht="30" customHeight="1" x14ac:dyDescent="0.25">
      <c r="B14" s="58" t="s">
        <v>34</v>
      </c>
      <c r="C14" s="59" t="str">
        <f>VLOOKUP(B14,'[1]26MY_CIV5D_DATA'!B:AS,4,FALSE)</f>
        <v>Ensemble de roues Enkei M52 de 16 po et de pneus Michelin X-ICE Snow</v>
      </c>
      <c r="D14" s="60"/>
      <c r="E14" s="61">
        <f>VLOOKUP(B14,'[1]26MY_CIV5D_DATA'!B:AS,9,FALSE)</f>
        <v>1556.88</v>
      </c>
      <c r="F14" s="61">
        <f>VLOOKUP(B14,'[1]26MY_CIV5D_DATA'!B:AS,10,FALSE)</f>
        <v>1980</v>
      </c>
      <c r="G14" s="62">
        <f>VLOOKUP(B14,'[1]26MY_CIV5D_DATA'!B:AS,7,FALSE)</f>
        <v>1.2</v>
      </c>
      <c r="H14" s="63">
        <f>VLOOKUP(B14,'[1]26MY_CIV5D_DATA'!B:AS,11,FALSE)</f>
        <v>2181.6</v>
      </c>
      <c r="I14" s="64">
        <f>VLOOKUP(B14,'[1]26MY_CIV5D_DATA'!B:AS,12,FALSE)</f>
        <v>0</v>
      </c>
      <c r="J14" s="64">
        <f>VLOOKUP(B14,'[1]26MY_CIV5D_DATA'!B:AS,13,FALSE)</f>
        <v>0</v>
      </c>
      <c r="K14" s="64">
        <f>VLOOKUP($B14,'[1]26MY_CIV5D_DATA'!$B:$AS,14,FALSE)</f>
        <v>0</v>
      </c>
      <c r="L14" s="64" t="str">
        <f>VLOOKUP(B14,'[1]26MY_CIV5D_DATA'!B:AS,15,FALSE)</f>
        <v>•</v>
      </c>
      <c r="M14" s="64" t="str">
        <f>VLOOKUP(B14,'[1]26MY_CIV5D_DATA'!B:AS,16,FALSE)</f>
        <v>N/A</v>
      </c>
      <c r="N14" s="64">
        <f>VLOOKUP($B14,'[1]26MY_CIV5D_DATA'!$B:$AS,17,FALSE)</f>
        <v>0</v>
      </c>
      <c r="O14" s="64" t="str">
        <f>VLOOKUP(B14,'[1]26MY_CIV5D_DATA'!B:AS,18,FALSE)</f>
        <v>N/A</v>
      </c>
      <c r="P14" s="64" t="str">
        <f>VLOOKUP(B14,'[1]26MY_CIV5D_DATA'!B:AS,19,FALSE)</f>
        <v>N/A</v>
      </c>
      <c r="Q14" s="65" t="str">
        <f>IF(VLOOKUP(B14,'[1]26MY_CIV5D_DATA'!B:AS,21,FALSE)="","",VLOOKUP(B14,'[1]26MY_CIV5D_DATA'!B:AS,21,FALSE))</f>
        <v>Prix établi pour ensemble de 4 pneus.</v>
      </c>
      <c r="R14" s="66"/>
      <c r="S14" s="66"/>
      <c r="T14" s="66"/>
    </row>
    <row r="15" spans="2:20" s="77" customFormat="1" ht="29.1" customHeight="1" x14ac:dyDescent="0.25">
      <c r="B15" s="58" t="s">
        <v>147</v>
      </c>
      <c r="C15" s="69" t="str">
        <f>VLOOKUP(B15,'[1]26MY_CIV5D_DATA'!B:AS,4,FALSE)</f>
        <v>Roues Enkei M52 de 16 po - argent ou noir brillant</v>
      </c>
      <c r="D15" s="70" t="str">
        <f t="shared" ref="D15:D16" si="0">B15</f>
        <v>480-670-6545-SP ou 480-670-6545-GB</v>
      </c>
      <c r="E15" s="71"/>
      <c r="F15" s="71"/>
      <c r="G15" s="72"/>
      <c r="H15" s="73"/>
      <c r="I15" s="74"/>
      <c r="J15" s="74"/>
      <c r="K15" s="74"/>
      <c r="L15" s="74"/>
      <c r="M15" s="74"/>
      <c r="N15" s="74"/>
      <c r="O15" s="74"/>
      <c r="P15" s="74"/>
      <c r="Q15" s="75"/>
      <c r="R15" s="76"/>
      <c r="S15" s="76"/>
      <c r="T15" s="76"/>
    </row>
    <row r="16" spans="2:20" s="77" customFormat="1" ht="15" customHeight="1" x14ac:dyDescent="0.25">
      <c r="B16" s="58">
        <v>34417</v>
      </c>
      <c r="C16" s="69" t="str">
        <f>VLOOKUP(B16,'[1]26MY_CIV5D_DATA'!B:AS,4,FALSE)</f>
        <v>Pneus Michelin X-ICE Snow - 215/55/16</v>
      </c>
      <c r="D16" s="78">
        <f t="shared" si="0"/>
        <v>34417</v>
      </c>
      <c r="E16" s="79"/>
      <c r="F16" s="79"/>
      <c r="G16" s="80"/>
      <c r="H16" s="81"/>
      <c r="I16" s="82"/>
      <c r="J16" s="82"/>
      <c r="K16" s="82"/>
      <c r="L16" s="82"/>
      <c r="M16" s="82"/>
      <c r="N16" s="82"/>
      <c r="O16" s="82"/>
      <c r="P16" s="82"/>
      <c r="Q16" s="83"/>
      <c r="R16" s="76"/>
      <c r="S16" s="76"/>
      <c r="T16" s="76"/>
    </row>
    <row r="17" spans="2:20" s="77" customFormat="1" ht="6.95" customHeight="1" x14ac:dyDescent="0.25">
      <c r="B17" s="58"/>
      <c r="C17" s="84"/>
      <c r="D17" s="85"/>
      <c r="E17" s="85"/>
      <c r="F17" s="85"/>
      <c r="G17" s="85"/>
      <c r="H17" s="85"/>
      <c r="I17" s="85"/>
      <c r="J17" s="85"/>
      <c r="K17" s="85"/>
      <c r="L17" s="85"/>
      <c r="M17" s="85"/>
      <c r="N17" s="85"/>
      <c r="O17" s="85"/>
      <c r="P17" s="85"/>
      <c r="Q17" s="86"/>
      <c r="R17" s="76"/>
      <c r="S17" s="76"/>
      <c r="T17" s="76"/>
    </row>
    <row r="18" spans="2:20" s="77" customFormat="1" ht="15" customHeight="1" x14ac:dyDescent="0.25">
      <c r="B18" s="58" t="s">
        <v>36</v>
      </c>
      <c r="C18" s="59" t="str">
        <f>VLOOKUP(B18,'[1]26MY_CIV5D_DATA'!B:AS,4,FALSE)</f>
        <v>Ensemble de roues d’hiver de 16 po en acier et de pneus Michelin X-ICE Snow</v>
      </c>
      <c r="D18" s="60"/>
      <c r="E18" s="61">
        <f>VLOOKUP(B18,'[1]26MY_CIV5D_DATA'!B:AS,9,FALSE)</f>
        <v>1124.48</v>
      </c>
      <c r="F18" s="61">
        <f>VLOOKUP(B18,'[1]26MY_CIV5D_DATA'!B:AS,10,FALSE)</f>
        <v>1492.48</v>
      </c>
      <c r="G18" s="62">
        <f>VLOOKUP(B18,'[1]26MY_CIV5D_DATA'!B:AS,7,FALSE)</f>
        <v>1.2</v>
      </c>
      <c r="H18" s="63">
        <f>VLOOKUP(B18,'[1]26MY_CIV5D_DATA'!B:AS,11,FALSE)</f>
        <v>1694.08</v>
      </c>
      <c r="I18" s="64">
        <f>VLOOKUP(B18,'[1]26MY_CIV5D_DATA'!B:AS,12,FALSE)</f>
        <v>0</v>
      </c>
      <c r="J18" s="64">
        <f>VLOOKUP(B18,'[1]26MY_CIV5D_DATA'!B:AS,13,FALSE)</f>
        <v>0</v>
      </c>
      <c r="K18" s="64">
        <f>VLOOKUP($B18,'[1]26MY_CIV5D_DATA'!$B:$AS,14,FALSE)</f>
        <v>0</v>
      </c>
      <c r="L18" s="64" t="str">
        <f>VLOOKUP(B18,'[1]26MY_CIV5D_DATA'!B:AS,15,FALSE)</f>
        <v>•</v>
      </c>
      <c r="M18" s="64" t="str">
        <f>VLOOKUP(B18,'[1]26MY_CIV5D_DATA'!B:AS,16,FALSE)</f>
        <v>N/A</v>
      </c>
      <c r="N18" s="64">
        <f>VLOOKUP($B18,'[1]26MY_CIV5D_DATA'!$B:$AS,17,FALSE)</f>
        <v>0</v>
      </c>
      <c r="O18" s="64" t="str">
        <f>VLOOKUP(B18,'[1]26MY_CIV5D_DATA'!B:AS,18,FALSE)</f>
        <v>N/A</v>
      </c>
      <c r="P18" s="64" t="str">
        <f>VLOOKUP(B18,'[1]26MY_CIV5D_DATA'!B:AS,19,FALSE)</f>
        <v>N/A</v>
      </c>
      <c r="Q18" s="65" t="str">
        <f>IF(VLOOKUP(B18,'[1]26MY_CIV5D_DATA'!B:AS,21,FALSE)="","",VLOOKUP(B18,'[1]26MY_CIV5D_DATA'!B:AS,21,FALSE))</f>
        <v>Prix établi pour ensemble de 4 pneus.</v>
      </c>
      <c r="R18" s="76"/>
      <c r="S18" s="76"/>
      <c r="T18" s="76"/>
    </row>
    <row r="19" spans="2:20" s="77" customFormat="1" ht="15" x14ac:dyDescent="0.25">
      <c r="B19" s="58" t="s">
        <v>37</v>
      </c>
      <c r="C19" s="69" t="str">
        <f>VLOOKUP(B19,'[1]26MY_CIV5D_DATA'!B:AS,4,FALSE)</f>
        <v>Roues d’hiver de 16 po en acier</v>
      </c>
      <c r="D19" s="78" t="str">
        <f t="shared" ref="D19:D20" si="1">B19</f>
        <v>42700-TBA-A12</v>
      </c>
      <c r="E19" s="71"/>
      <c r="F19" s="71"/>
      <c r="G19" s="72"/>
      <c r="H19" s="73"/>
      <c r="I19" s="74"/>
      <c r="J19" s="74"/>
      <c r="K19" s="74"/>
      <c r="L19" s="74"/>
      <c r="M19" s="74"/>
      <c r="N19" s="74"/>
      <c r="O19" s="74"/>
      <c r="P19" s="74"/>
      <c r="Q19" s="75"/>
      <c r="R19" s="76"/>
      <c r="S19" s="76"/>
      <c r="T19" s="76"/>
    </row>
    <row r="20" spans="2:20" s="77" customFormat="1" ht="15" x14ac:dyDescent="0.25">
      <c r="B20" s="58">
        <v>34417</v>
      </c>
      <c r="C20" s="69" t="str">
        <f>VLOOKUP(B20,'[1]26MY_CIV5D_DATA'!B:AS,4,FALSE)</f>
        <v>Pneus Michelin X-ICE Snow - 215/55/16</v>
      </c>
      <c r="D20" s="78">
        <f t="shared" si="1"/>
        <v>34417</v>
      </c>
      <c r="E20" s="79"/>
      <c r="F20" s="79"/>
      <c r="G20" s="80"/>
      <c r="H20" s="81"/>
      <c r="I20" s="82"/>
      <c r="J20" s="82"/>
      <c r="K20" s="82"/>
      <c r="L20" s="82"/>
      <c r="M20" s="82"/>
      <c r="N20" s="82"/>
      <c r="O20" s="82"/>
      <c r="P20" s="82"/>
      <c r="Q20" s="83"/>
      <c r="R20" s="76"/>
      <c r="S20" s="76"/>
      <c r="T20" s="76"/>
    </row>
    <row r="21" spans="2:20" s="77" customFormat="1" ht="6.95" customHeight="1" x14ac:dyDescent="0.25">
      <c r="B21" s="58"/>
      <c r="C21" s="84"/>
      <c r="D21" s="85"/>
      <c r="E21" s="85"/>
      <c r="F21" s="85"/>
      <c r="G21" s="85"/>
      <c r="H21" s="85"/>
      <c r="I21" s="85"/>
      <c r="J21" s="85"/>
      <c r="K21" s="85"/>
      <c r="L21" s="85"/>
      <c r="M21" s="85"/>
      <c r="N21" s="85"/>
      <c r="O21" s="85"/>
      <c r="P21" s="85"/>
      <c r="Q21" s="86"/>
      <c r="R21" s="76"/>
      <c r="S21" s="76"/>
      <c r="T21" s="76"/>
    </row>
    <row r="22" spans="2:20" s="77" customFormat="1" ht="15" x14ac:dyDescent="0.25">
      <c r="B22" s="58" t="s">
        <v>38</v>
      </c>
      <c r="C22" s="59" t="str">
        <f>VLOOKUP(B22,'[1]26MY_CIV5D_DATA'!B:AS,4,FALSE)</f>
        <v>Ensemble Aero</v>
      </c>
      <c r="D22" s="87"/>
      <c r="E22" s="61">
        <f>VLOOKUP(B22,'[1]26MY_CIV5D_DATA'!B:AS,9,FALSE)</f>
        <v>643.5</v>
      </c>
      <c r="F22" s="61">
        <f>VLOOKUP(B22,'[1]26MY_CIV5D_DATA'!B:AS,10,FALSE)</f>
        <v>1072.8</v>
      </c>
      <c r="G22" s="62">
        <f>VLOOKUP(B22,'[1]26MY_CIV5D_DATA'!B:AS,7,FALSE)</f>
        <v>2.2000000000000002</v>
      </c>
      <c r="H22" s="63">
        <f>VLOOKUP(B22,'[1]26MY_CIV5D_DATA'!B:AS,11,FALSE)</f>
        <v>1442.4</v>
      </c>
      <c r="I22" s="64">
        <f>VLOOKUP(B22,'[1]26MY_CIV5D_DATA'!B:AS,12,FALSE)</f>
        <v>0</v>
      </c>
      <c r="J22" s="64">
        <f>VLOOKUP(B22,'[1]26MY_CIV5D_DATA'!B:AS,13,FALSE)</f>
        <v>0</v>
      </c>
      <c r="K22" s="64">
        <f>VLOOKUP($B22,'[1]26MY_CIV5D_DATA'!$B:$AS,14,FALSE)</f>
        <v>0</v>
      </c>
      <c r="L22" s="64" t="str">
        <f>VLOOKUP(B22,'[1]26MY_CIV5D_DATA'!B:AS,15,FALSE)</f>
        <v>•</v>
      </c>
      <c r="M22" s="64" t="str">
        <f>VLOOKUP(B22,'[1]26MY_CIV5D_DATA'!B:AS,16,FALSE)</f>
        <v>•</v>
      </c>
      <c r="N22" s="64">
        <f>VLOOKUP($B22,'[1]26MY_CIV5D_DATA'!$B:$AS,17,FALSE)</f>
        <v>0</v>
      </c>
      <c r="O22" s="64" t="str">
        <f>VLOOKUP(B22,'[1]26MY_CIV5D_DATA'!B:AS,18,FALSE)</f>
        <v>•</v>
      </c>
      <c r="P22" s="64" t="str">
        <f>VLOOKUP(B22,'[1]26MY_CIV5D_DATA'!B:AS,19,FALSE)</f>
        <v>N/A</v>
      </c>
      <c r="Q22" s="65" t="str">
        <f>IF(VLOOKUP(B22,'[1]26MY_CIV5D_DATA'!B:AS,21,FALSE)="","",VLOOKUP(B22,'[1]26MY_CIV5D_DATA'!B:AS,21,FALSE))</f>
        <v>Rabais de 10 % appliqué.
Comprend déflecteur de bas de caisse avant de la couleur de la carrosserie et un becquet de hayon.</v>
      </c>
      <c r="R22" s="76"/>
      <c r="S22" s="76"/>
      <c r="T22" s="76"/>
    </row>
    <row r="23" spans="2:20" s="77" customFormat="1" ht="14.1" customHeight="1" x14ac:dyDescent="0.25">
      <c r="B23" s="58" t="s">
        <v>39</v>
      </c>
      <c r="C23" s="69" t="str">
        <f>VLOOKUP(B23,'[1]26MY_CIV5D_DATA'!B:AS,4,FALSE)</f>
        <v>Blanc platine nacré (NH-883P)</v>
      </c>
      <c r="D23" s="78" t="str">
        <f t="shared" ref="D23:D29" si="2">B23</f>
        <v>25CIV-5AR-NH883</v>
      </c>
      <c r="E23" s="71"/>
      <c r="F23" s="71"/>
      <c r="G23" s="72"/>
      <c r="H23" s="73"/>
      <c r="I23" s="74"/>
      <c r="J23" s="74"/>
      <c r="K23" s="74"/>
      <c r="L23" s="74"/>
      <c r="M23" s="74"/>
      <c r="N23" s="74"/>
      <c r="O23" s="74"/>
      <c r="P23" s="74"/>
      <c r="Q23" s="75"/>
      <c r="R23" s="76"/>
      <c r="S23" s="76"/>
      <c r="T23" s="76"/>
    </row>
    <row r="24" spans="2:20" s="77" customFormat="1" ht="14.1" customHeight="1" x14ac:dyDescent="0.25">
      <c r="B24" s="58" t="s">
        <v>40</v>
      </c>
      <c r="C24" s="69" t="str">
        <f>VLOOKUP(B24,'[1]26MY_CIV5D_DATA'!B:AS,4,FALSE)</f>
        <v>Refl et solaire argent métallisé (NH-932M)</v>
      </c>
      <c r="D24" s="78" t="str">
        <f t="shared" si="2"/>
        <v>25CIV-5AR-NH932</v>
      </c>
      <c r="E24" s="71"/>
      <c r="F24" s="71"/>
      <c r="G24" s="72"/>
      <c r="H24" s="73"/>
      <c r="I24" s="74"/>
      <c r="J24" s="74"/>
      <c r="K24" s="74"/>
      <c r="L24" s="74"/>
      <c r="M24" s="74"/>
      <c r="N24" s="74"/>
      <c r="O24" s="74"/>
      <c r="P24" s="74"/>
      <c r="Q24" s="75"/>
      <c r="R24" s="76"/>
      <c r="S24" s="76"/>
      <c r="T24" s="76"/>
    </row>
    <row r="25" spans="2:20" s="77" customFormat="1" ht="14.1" customHeight="1" x14ac:dyDescent="0.25">
      <c r="B25" s="58" t="s">
        <v>41</v>
      </c>
      <c r="C25" s="69" t="str">
        <f>VLOOKUP(B25,'[1]26MY_CIV5D_DATA'!B:AS,4,FALSE)</f>
        <v>Gris météore nacré (NH-904M)</v>
      </c>
      <c r="D25" s="78" t="str">
        <f t="shared" si="2"/>
        <v>25CIV-5AR-NH904</v>
      </c>
      <c r="E25" s="71"/>
      <c r="F25" s="71"/>
      <c r="G25" s="72"/>
      <c r="H25" s="73"/>
      <c r="I25" s="74"/>
      <c r="J25" s="74"/>
      <c r="K25" s="74"/>
      <c r="L25" s="74"/>
      <c r="M25" s="74"/>
      <c r="N25" s="74"/>
      <c r="O25" s="74"/>
      <c r="P25" s="74"/>
      <c r="Q25" s="75"/>
      <c r="R25" s="76"/>
      <c r="S25" s="76"/>
      <c r="T25" s="76"/>
    </row>
    <row r="26" spans="2:20" s="77" customFormat="1" ht="14.1" customHeight="1" x14ac:dyDescent="0.25">
      <c r="B26" s="58" t="s">
        <v>42</v>
      </c>
      <c r="C26" s="69" t="str">
        <f>VLOOKUP(B26,'[1]26MY_CIV5D_DATA'!B:AS,4,FALSE)</f>
        <v>Gris urbain nacré  (NH-912P)</v>
      </c>
      <c r="D26" s="78" t="str">
        <f t="shared" si="2"/>
        <v>25CIV-5AR-NH912</v>
      </c>
      <c r="E26" s="71"/>
      <c r="F26" s="71"/>
      <c r="G26" s="72"/>
      <c r="H26" s="73"/>
      <c r="I26" s="74"/>
      <c r="J26" s="74"/>
      <c r="K26" s="74"/>
      <c r="L26" s="74"/>
      <c r="M26" s="74"/>
      <c r="N26" s="74"/>
      <c r="O26" s="74"/>
      <c r="P26" s="74"/>
      <c r="Q26" s="75"/>
      <c r="R26" s="76"/>
      <c r="S26" s="76"/>
      <c r="T26" s="76"/>
    </row>
    <row r="27" spans="2:20" s="77" customFormat="1" ht="14.1" customHeight="1" x14ac:dyDescent="0.25">
      <c r="B27" s="58" t="s">
        <v>43</v>
      </c>
      <c r="C27" s="69" t="str">
        <f>VLOOKUP(B27,'[1]26MY_CIV5D_DATA'!B:AS,4,FALSE)</f>
        <v>Noir cristal nacré (NH-731P)</v>
      </c>
      <c r="D27" s="78" t="str">
        <f t="shared" si="2"/>
        <v>25CIV-5AR-NH731</v>
      </c>
      <c r="E27" s="71"/>
      <c r="F27" s="71"/>
      <c r="G27" s="72"/>
      <c r="H27" s="73"/>
      <c r="I27" s="74"/>
      <c r="J27" s="74"/>
      <c r="K27" s="74"/>
      <c r="L27" s="74"/>
      <c r="M27" s="74"/>
      <c r="N27" s="74"/>
      <c r="O27" s="74"/>
      <c r="P27" s="74"/>
      <c r="Q27" s="75"/>
      <c r="R27" s="76"/>
      <c r="S27" s="76"/>
      <c r="T27" s="76"/>
    </row>
    <row r="28" spans="2:20" s="77" customFormat="1" ht="14.1" customHeight="1" x14ac:dyDescent="0.25">
      <c r="B28" s="58" t="s">
        <v>44</v>
      </c>
      <c r="C28" s="69" t="str">
        <f>VLOOKUP(B28,'[1]26MY_CIV5D_DATA'!B:AS,4,FALSE)</f>
        <v>Rouge rallye (R-513)</v>
      </c>
      <c r="D28" s="78" t="str">
        <f t="shared" si="2"/>
        <v>25CIV-5AR-R513</v>
      </c>
      <c r="E28" s="71"/>
      <c r="F28" s="71"/>
      <c r="G28" s="72"/>
      <c r="H28" s="73"/>
      <c r="I28" s="74"/>
      <c r="J28" s="74"/>
      <c r="K28" s="74"/>
      <c r="L28" s="74"/>
      <c r="M28" s="74"/>
      <c r="N28" s="74"/>
      <c r="O28" s="74"/>
      <c r="P28" s="74"/>
      <c r="Q28" s="75"/>
      <c r="R28" s="76"/>
      <c r="S28" s="76"/>
      <c r="T28" s="76"/>
    </row>
    <row r="29" spans="2:20" s="77" customFormat="1" ht="14.1" customHeight="1" x14ac:dyDescent="0.25">
      <c r="B29" s="58" t="s">
        <v>45</v>
      </c>
      <c r="C29" s="69" t="str">
        <f>VLOOKUP(B29,'[1]26MY_CIV5D_DATA'!B:AS,4,FALSE)</f>
        <v>Bleu turbo nacré (B-637P)</v>
      </c>
      <c r="D29" s="78" t="str">
        <f t="shared" si="2"/>
        <v>25CIV-5AR-B637</v>
      </c>
      <c r="E29" s="79"/>
      <c r="F29" s="79"/>
      <c r="G29" s="80"/>
      <c r="H29" s="81"/>
      <c r="I29" s="82"/>
      <c r="J29" s="82"/>
      <c r="K29" s="82"/>
      <c r="L29" s="82"/>
      <c r="M29" s="82"/>
      <c r="N29" s="82"/>
      <c r="O29" s="82"/>
      <c r="P29" s="82"/>
      <c r="Q29" s="83"/>
      <c r="R29" s="76"/>
      <c r="S29" s="76"/>
      <c r="T29" s="76"/>
    </row>
    <row r="30" spans="2:20" s="77" customFormat="1" ht="6.95" customHeight="1" x14ac:dyDescent="0.25">
      <c r="B30" s="58"/>
      <c r="C30" s="84"/>
      <c r="D30" s="85"/>
      <c r="E30" s="85"/>
      <c r="F30" s="85"/>
      <c r="G30" s="85"/>
      <c r="H30" s="85"/>
      <c r="I30" s="85"/>
      <c r="J30" s="85"/>
      <c r="K30" s="85"/>
      <c r="L30" s="85"/>
      <c r="M30" s="85"/>
      <c r="N30" s="85"/>
      <c r="O30" s="85"/>
      <c r="P30" s="85"/>
      <c r="Q30" s="86"/>
      <c r="R30" s="76"/>
      <c r="S30" s="76"/>
      <c r="T30" s="76"/>
    </row>
    <row r="31" spans="2:20" s="77" customFormat="1" ht="15" x14ac:dyDescent="0.25">
      <c r="B31" s="58" t="s">
        <v>46</v>
      </c>
      <c r="C31" s="59" t="str">
        <f>VLOOKUP(B31,'[1]26MY_CIV5D_DATA'!B:AS,4,FALSE)</f>
        <v>Ensemble de temps froid - 2,0 L</v>
      </c>
      <c r="D31" s="87" t="str">
        <f>B31</f>
        <v>22CIV-COLD-PK20</v>
      </c>
      <c r="E31" s="61">
        <f>VLOOKUP(B31,'[1]26MY_CIV5D_DATA'!B:AS,9,FALSE)</f>
        <v>224.2</v>
      </c>
      <c r="F31" s="61">
        <f>VLOOKUP(B31,'[1]26MY_CIV5D_DATA'!B:AS,10,FALSE)</f>
        <v>374.29999999999995</v>
      </c>
      <c r="G31" s="62">
        <f>VLOOKUP(B31,'[1]26MY_CIV5D_DATA'!B:AS,7,FALSE)</f>
        <v>1.4</v>
      </c>
      <c r="H31" s="63">
        <f>VLOOKUP(B31,'[1]26MY_CIV5D_DATA'!B:AS,11,FALSE)</f>
        <v>609.5</v>
      </c>
      <c r="I31" s="64">
        <f>VLOOKUP(B31,'[1]26MY_CIV5D_DATA'!B:AS,12,FALSE)</f>
        <v>0</v>
      </c>
      <c r="J31" s="64">
        <f>VLOOKUP(B31,'[1]26MY_CIV5D_DATA'!B:AS,13,FALSE)</f>
        <v>0</v>
      </c>
      <c r="K31" s="64">
        <f>VLOOKUP($B31,'[1]26MY_CIV5D_DATA'!$B:$AS,14,FALSE)</f>
        <v>0</v>
      </c>
      <c r="L31" s="64" t="str">
        <f>VLOOKUP(B31,'[1]26MY_CIV5D_DATA'!B:AS,15,FALSE)</f>
        <v>•</v>
      </c>
      <c r="M31" s="64" t="str">
        <f>VLOOKUP(B31,'[1]26MY_CIV5D_DATA'!B:AS,16,FALSE)</f>
        <v>•</v>
      </c>
      <c r="N31" s="64">
        <f>VLOOKUP($B31,'[1]26MY_CIV5D_DATA'!$B:$AS,17,FALSE)</f>
        <v>0</v>
      </c>
      <c r="O31" s="64" t="str">
        <f>VLOOKUP(B31,'[1]26MY_CIV5D_DATA'!B:AS,18,FALSE)</f>
        <v>•</v>
      </c>
      <c r="P31" s="64" t="str">
        <f>VLOOKUP(B31,'[1]26MY_CIV5D_DATA'!B:AS,19,FALSE)</f>
        <v>N/A</v>
      </c>
      <c r="Q31" s="65" t="str">
        <f>IF(VLOOKUP(B31,'[1]26MY_CIV5D_DATA'!B:AS,21,FALSE)="","",VLOOKUP(B31,'[1]26MY_CIV5D_DATA'!B:AS,21,FALSE))</f>
        <v>Rabais de 5 % appliqué.</v>
      </c>
      <c r="R31" s="76"/>
      <c r="S31" s="76"/>
      <c r="T31" s="76"/>
    </row>
    <row r="32" spans="2:20" s="77" customFormat="1" ht="15" x14ac:dyDescent="0.25">
      <c r="B32" s="58" t="s">
        <v>47</v>
      </c>
      <c r="C32" s="69" t="str">
        <f>VLOOKUP(B32,'[1]26MY_CIV5D_DATA'!B:AS,4,FALSE)</f>
        <v>Chauffe-moteur - 2,0 L</v>
      </c>
      <c r="D32" s="78" t="str">
        <f t="shared" ref="D32:D33" si="3">B32</f>
        <v>08T44-SNA-302</v>
      </c>
      <c r="E32" s="71"/>
      <c r="F32" s="71"/>
      <c r="G32" s="72"/>
      <c r="H32" s="73"/>
      <c r="I32" s="74"/>
      <c r="J32" s="74"/>
      <c r="K32" s="74"/>
      <c r="L32" s="74"/>
      <c r="M32" s="74"/>
      <c r="N32" s="74"/>
      <c r="O32" s="74"/>
      <c r="P32" s="74"/>
      <c r="Q32" s="75"/>
      <c r="R32" s="76"/>
      <c r="S32" s="76"/>
      <c r="T32" s="76"/>
    </row>
    <row r="33" spans="2:20" s="77" customFormat="1" ht="30" x14ac:dyDescent="0.25">
      <c r="B33" s="58" t="s">
        <v>48</v>
      </c>
      <c r="C33" s="152" t="str">
        <f>VLOOKUP(B33,'[1]26MY_CIV5D_DATA'!B:AS,4,FALSE)</f>
        <v>Chargeur/mainteneur de batterie automobile 12 V Optimate</v>
      </c>
      <c r="D33" s="78" t="str">
        <f t="shared" si="3"/>
        <v>31670-BMS-004H</v>
      </c>
      <c r="E33" s="79"/>
      <c r="F33" s="79"/>
      <c r="G33" s="80"/>
      <c r="H33" s="81"/>
      <c r="I33" s="82"/>
      <c r="J33" s="82"/>
      <c r="K33" s="82"/>
      <c r="L33" s="82"/>
      <c r="M33" s="82"/>
      <c r="N33" s="82"/>
      <c r="O33" s="82"/>
      <c r="P33" s="82"/>
      <c r="Q33" s="83"/>
      <c r="R33" s="76"/>
      <c r="S33" s="76"/>
      <c r="T33" s="76"/>
    </row>
    <row r="34" spans="2:20" s="77" customFormat="1" ht="6.95" customHeight="1" x14ac:dyDescent="0.25">
      <c r="B34" s="58"/>
      <c r="C34" s="84"/>
      <c r="D34" s="85"/>
      <c r="E34" s="85"/>
      <c r="F34" s="85"/>
      <c r="G34" s="85"/>
      <c r="H34" s="85"/>
      <c r="I34" s="85"/>
      <c r="J34" s="85"/>
      <c r="K34" s="85"/>
      <c r="L34" s="85"/>
      <c r="M34" s="85"/>
      <c r="N34" s="85"/>
      <c r="O34" s="85"/>
      <c r="P34" s="85"/>
      <c r="Q34" s="86"/>
      <c r="R34" s="76"/>
      <c r="S34" s="76"/>
      <c r="T34" s="76"/>
    </row>
    <row r="35" spans="2:20" s="77" customFormat="1" ht="15" x14ac:dyDescent="0.25">
      <c r="B35" s="58" t="s">
        <v>49</v>
      </c>
      <c r="C35" s="59" t="str">
        <f>VLOOKUP(B35,'[1]26MY_CIV5D_DATA'!B:AS,4,FALSE)</f>
        <v xml:space="preserve">Ensemble de protection - Petrol </v>
      </c>
      <c r="D35" s="87" t="str">
        <f>B35</f>
        <v>25CIV5D-PRO-PET</v>
      </c>
      <c r="E35" s="61">
        <f>VLOOKUP(B35,'[1]26MY_CIV5D_DATA'!B:AS,9,FALSE)</f>
        <v>288.90000000000003</v>
      </c>
      <c r="F35" s="61">
        <f>VLOOKUP(B35,'[1]26MY_CIV5D_DATA'!B:AS,10,FALSE)</f>
        <v>536</v>
      </c>
      <c r="G35" s="62">
        <f>VLOOKUP(B35,'[1]26MY_CIV5D_DATA'!B:AS,7,FALSE)</f>
        <v>0.60000000000000009</v>
      </c>
      <c r="H35" s="63">
        <f>VLOOKUP(B35,'[1]26MY_CIV5D_DATA'!B:AS,11,FALSE)</f>
        <v>636.79999999999995</v>
      </c>
      <c r="I35" s="64">
        <f>VLOOKUP(B35,'[1]26MY_CIV5D_DATA'!B:AS,12,FALSE)</f>
        <v>0</v>
      </c>
      <c r="J35" s="64">
        <f>VLOOKUP(B35,'[1]26MY_CIV5D_DATA'!B:AS,13,FALSE)</f>
        <v>0</v>
      </c>
      <c r="K35" s="64">
        <f>VLOOKUP($B35,'[1]26MY_CIV5D_DATA'!$B:$AS,14,FALSE)</f>
        <v>0</v>
      </c>
      <c r="L35" s="64" t="str">
        <f>VLOOKUP(B35,'[1]26MY_CIV5D_DATA'!B:AS,15,FALSE)</f>
        <v>•</v>
      </c>
      <c r="M35" s="64" t="str">
        <f>VLOOKUP(B35,'[1]26MY_CIV5D_DATA'!B:AS,16,FALSE)</f>
        <v>N/A</v>
      </c>
      <c r="N35" s="64">
        <f>VLOOKUP($B35,'[1]26MY_CIV5D_DATA'!$B:$AS,17,FALSE)</f>
        <v>0</v>
      </c>
      <c r="O35" s="64" t="str">
        <f>VLOOKUP(B35,'[1]26MY_CIV5D_DATA'!B:AS,18,FALSE)</f>
        <v>N/A</v>
      </c>
      <c r="P35" s="64" t="str">
        <f>VLOOKUP(B35,'[1]26MY_CIV5D_DATA'!B:AS,19,FALSE)</f>
        <v>N/A</v>
      </c>
      <c r="Q35" s="65" t="str">
        <f>IF(VLOOKUP(B35,'[1]26MY_CIV5D_DATA'!B:AS,21,FALSE)="","",VLOOKUP(B35,'[1]26MY_CIV5D_DATA'!B:AS,21,FALSE))</f>
        <v/>
      </c>
      <c r="R35" s="76"/>
      <c r="S35" s="76"/>
      <c r="T35" s="76"/>
    </row>
    <row r="36" spans="2:20" s="77" customFormat="1" ht="15" x14ac:dyDescent="0.25">
      <c r="B36" s="58" t="s">
        <v>50</v>
      </c>
      <c r="C36" s="69" t="str">
        <f>VLOOKUP(B36,'[1]26MY_CIV5D_DATA'!B:AS,4,FALSE)</f>
        <v>Tapis toutes saisons</v>
      </c>
      <c r="D36" s="78" t="str">
        <f t="shared" ref="D36:D38" si="4">B36</f>
        <v>08P17-T20-110</v>
      </c>
      <c r="E36" s="71"/>
      <c r="F36" s="71"/>
      <c r="G36" s="72"/>
      <c r="H36" s="73"/>
      <c r="I36" s="74"/>
      <c r="J36" s="74"/>
      <c r="K36" s="74"/>
      <c r="L36" s="74"/>
      <c r="M36" s="74"/>
      <c r="N36" s="74"/>
      <c r="O36" s="74"/>
      <c r="P36" s="74"/>
      <c r="Q36" s="75"/>
      <c r="R36" s="76"/>
      <c r="S36" s="76"/>
      <c r="T36" s="76"/>
    </row>
    <row r="37" spans="2:20" s="77" customFormat="1" ht="15" x14ac:dyDescent="0.25">
      <c r="B37" s="58" t="s">
        <v>51</v>
      </c>
      <c r="C37" s="69" t="str">
        <f>VLOOKUP(B37,'[1]26MY_CIV5D_DATA'!B:AS,4,FALSE)</f>
        <v>Plateau de coffre</v>
      </c>
      <c r="D37" s="78" t="str">
        <f t="shared" si="4"/>
        <v>08U45-T47-100B</v>
      </c>
      <c r="E37" s="71"/>
      <c r="F37" s="71"/>
      <c r="G37" s="72"/>
      <c r="H37" s="73"/>
      <c r="I37" s="74"/>
      <c r="J37" s="74"/>
      <c r="K37" s="74"/>
      <c r="L37" s="74"/>
      <c r="M37" s="74"/>
      <c r="N37" s="74"/>
      <c r="O37" s="74"/>
      <c r="P37" s="74"/>
      <c r="Q37" s="75"/>
      <c r="R37" s="76"/>
      <c r="S37" s="76"/>
      <c r="T37" s="76"/>
    </row>
    <row r="38" spans="2:20" s="77" customFormat="1" ht="15" x14ac:dyDescent="0.25">
      <c r="B38" s="58" t="s">
        <v>52</v>
      </c>
      <c r="C38" s="69" t="str">
        <f>VLOOKUP(B38,'[1]26MY_CIV5D_DATA'!B:AS,4,FALSE)</f>
        <v>Garde-boue arrière</v>
      </c>
      <c r="D38" s="78" t="str">
        <f t="shared" si="4"/>
        <v>08P09-T47-300</v>
      </c>
      <c r="E38" s="79"/>
      <c r="F38" s="79"/>
      <c r="G38" s="80"/>
      <c r="H38" s="81"/>
      <c r="I38" s="82"/>
      <c r="J38" s="82"/>
      <c r="K38" s="82"/>
      <c r="L38" s="82"/>
      <c r="M38" s="82"/>
      <c r="N38" s="82"/>
      <c r="O38" s="82"/>
      <c r="P38" s="82"/>
      <c r="Q38" s="83"/>
      <c r="R38" s="76"/>
      <c r="S38" s="76"/>
      <c r="T38" s="76"/>
    </row>
    <row r="39" spans="2:20" s="77" customFormat="1" ht="6.95" customHeight="1" x14ac:dyDescent="0.25">
      <c r="B39" s="58"/>
      <c r="C39" s="84"/>
      <c r="D39" s="85"/>
      <c r="E39" s="85"/>
      <c r="F39" s="85"/>
      <c r="G39" s="85"/>
      <c r="H39" s="85"/>
      <c r="I39" s="85"/>
      <c r="J39" s="85"/>
      <c r="K39" s="85"/>
      <c r="L39" s="85"/>
      <c r="M39" s="85"/>
      <c r="N39" s="85"/>
      <c r="O39" s="85"/>
      <c r="P39" s="85"/>
      <c r="Q39" s="86"/>
      <c r="R39" s="76"/>
      <c r="S39" s="76"/>
      <c r="T39" s="76"/>
    </row>
    <row r="40" spans="2:20" s="77" customFormat="1" ht="15" x14ac:dyDescent="0.25">
      <c r="B40" s="58" t="s">
        <v>53</v>
      </c>
      <c r="C40" s="59" t="str">
        <f>VLOOKUP(B40,'[1]26MY_CIV5D_DATA'!B:AS,4,FALSE)</f>
        <v>Ensemble de protection - Hybrid</v>
      </c>
      <c r="D40" s="87" t="str">
        <f>B40</f>
        <v>25CIV5-PRO-HYB</v>
      </c>
      <c r="E40" s="61">
        <f>VLOOKUP(B40,'[1]26MY_CIV5D_DATA'!B:AS,9,FALSE)</f>
        <v>288.90000000000003</v>
      </c>
      <c r="F40" s="61">
        <f>VLOOKUP(B40,'[1]26MY_CIV5D_DATA'!B:AS,10,FALSE)</f>
        <v>536</v>
      </c>
      <c r="G40" s="62">
        <f>VLOOKUP(B40,'[1]26MY_CIV5D_DATA'!B:AS,7,FALSE)</f>
        <v>0.60000000000000009</v>
      </c>
      <c r="H40" s="63">
        <f>VLOOKUP(B40,'[1]26MY_CIV5D_DATA'!B:AS,11,FALSE)</f>
        <v>636.79999999999995</v>
      </c>
      <c r="I40" s="64">
        <f>VLOOKUP(B40,'[1]26MY_CIV5D_DATA'!B:AS,12,FALSE)</f>
        <v>0</v>
      </c>
      <c r="J40" s="64">
        <f>VLOOKUP(B40,'[1]26MY_CIV5D_DATA'!B:AS,13,FALSE)</f>
        <v>0</v>
      </c>
      <c r="K40" s="64">
        <f>VLOOKUP($B40,'[1]26MY_CIV5D_DATA'!$B:$AS,14,FALSE)</f>
        <v>0</v>
      </c>
      <c r="L40" s="64" t="str">
        <f>VLOOKUP(B40,'[1]26MY_CIV5D_DATA'!B:AS,15,FALSE)</f>
        <v>N/A</v>
      </c>
      <c r="M40" s="64" t="str">
        <f>VLOOKUP(B40,'[1]26MY_CIV5D_DATA'!B:AS,16,FALSE)</f>
        <v>•</v>
      </c>
      <c r="N40" s="64">
        <f>VLOOKUP($B40,'[1]26MY_CIV5D_DATA'!$B:$AS,17,FALSE)</f>
        <v>0</v>
      </c>
      <c r="O40" s="64" t="str">
        <f>VLOOKUP(B40,'[1]26MY_CIV5D_DATA'!B:AS,18,FALSE)</f>
        <v>•</v>
      </c>
      <c r="P40" s="64" t="str">
        <f>VLOOKUP(B40,'[1]26MY_CIV5D_DATA'!B:AS,19,FALSE)</f>
        <v>N/A</v>
      </c>
      <c r="Q40" s="65" t="str">
        <f>IF(VLOOKUP(B40,'[1]26MY_CIV5D_DATA'!B:AS,21,FALSE)="","",VLOOKUP(B40,'[1]26MY_CIV5D_DATA'!B:AS,21,FALSE))</f>
        <v/>
      </c>
      <c r="R40" s="76"/>
      <c r="S40" s="76"/>
      <c r="T40" s="76"/>
    </row>
    <row r="41" spans="2:20" s="77" customFormat="1" ht="15" x14ac:dyDescent="0.25">
      <c r="B41" s="58" t="s">
        <v>54</v>
      </c>
      <c r="C41" s="69" t="str">
        <f>VLOOKUP(B41,'[1]26MY_CIV5D_DATA'!B:AS,4,FALSE)</f>
        <v>Tapis toutes saisons - Hybrid</v>
      </c>
      <c r="D41" s="78" t="str">
        <f t="shared" ref="D41:D43" si="5">B41</f>
        <v>08P17-T20-110A</v>
      </c>
      <c r="E41" s="71"/>
      <c r="F41" s="71"/>
      <c r="G41" s="72"/>
      <c r="H41" s="73"/>
      <c r="I41" s="74"/>
      <c r="J41" s="74"/>
      <c r="K41" s="74"/>
      <c r="L41" s="74"/>
      <c r="M41" s="74"/>
      <c r="N41" s="74"/>
      <c r="O41" s="74"/>
      <c r="P41" s="74"/>
      <c r="Q41" s="75"/>
      <c r="R41" s="76"/>
      <c r="S41" s="76"/>
      <c r="T41" s="76"/>
    </row>
    <row r="42" spans="2:20" s="77" customFormat="1" ht="15" x14ac:dyDescent="0.25">
      <c r="B42" s="58" t="s">
        <v>51</v>
      </c>
      <c r="C42" s="69" t="str">
        <f>VLOOKUP(B42,'[1]26MY_CIV5D_DATA'!B:AS,4,FALSE)</f>
        <v>Plateau de coffre</v>
      </c>
      <c r="D42" s="78" t="str">
        <f t="shared" si="5"/>
        <v>08U45-T47-100B</v>
      </c>
      <c r="E42" s="71"/>
      <c r="F42" s="71"/>
      <c r="G42" s="72"/>
      <c r="H42" s="73"/>
      <c r="I42" s="74"/>
      <c r="J42" s="74"/>
      <c r="K42" s="74"/>
      <c r="L42" s="74"/>
      <c r="M42" s="74"/>
      <c r="N42" s="74"/>
      <c r="O42" s="74"/>
      <c r="P42" s="74"/>
      <c r="Q42" s="75"/>
      <c r="R42" s="76"/>
      <c r="S42" s="76"/>
      <c r="T42" s="76"/>
    </row>
    <row r="43" spans="2:20" s="77" customFormat="1" ht="15" x14ac:dyDescent="0.25">
      <c r="B43" s="58" t="s">
        <v>52</v>
      </c>
      <c r="C43" s="69" t="str">
        <f>VLOOKUP(B43,'[1]26MY_CIV5D_DATA'!B:AS,4,FALSE)</f>
        <v>Garde-boue arrière</v>
      </c>
      <c r="D43" s="78" t="str">
        <f t="shared" si="5"/>
        <v>08P09-T47-300</v>
      </c>
      <c r="E43" s="79"/>
      <c r="F43" s="79"/>
      <c r="G43" s="80"/>
      <c r="H43" s="81"/>
      <c r="I43" s="82"/>
      <c r="J43" s="82"/>
      <c r="K43" s="82"/>
      <c r="L43" s="82"/>
      <c r="M43" s="82"/>
      <c r="N43" s="82"/>
      <c r="O43" s="82"/>
      <c r="P43" s="82"/>
      <c r="Q43" s="83"/>
      <c r="R43" s="76"/>
      <c r="S43" s="76"/>
      <c r="T43" s="76"/>
    </row>
    <row r="44" spans="2:20" s="77" customFormat="1" ht="6.95" customHeight="1" x14ac:dyDescent="0.25">
      <c r="B44" s="58"/>
      <c r="C44" s="84"/>
      <c r="D44" s="85"/>
      <c r="E44" s="85"/>
      <c r="F44" s="85"/>
      <c r="G44" s="85"/>
      <c r="H44" s="85"/>
      <c r="I44" s="85"/>
      <c r="J44" s="85"/>
      <c r="K44" s="85"/>
      <c r="L44" s="85"/>
      <c r="M44" s="85"/>
      <c r="N44" s="85"/>
      <c r="O44" s="85"/>
      <c r="P44" s="85"/>
      <c r="Q44" s="86"/>
      <c r="R44" s="76"/>
      <c r="S44" s="76"/>
      <c r="T44" s="76"/>
    </row>
    <row r="45" spans="2:20" s="77" customFormat="1" ht="15" x14ac:dyDescent="0.25">
      <c r="B45" s="58" t="s">
        <v>55</v>
      </c>
      <c r="C45" s="59" t="str">
        <f>VLOOKUP(B45,'[1]26MY_CIV5D_DATA'!B:AS,4,FALSE)</f>
        <v>Ensemble de protection - Film</v>
      </c>
      <c r="D45" s="87" t="str">
        <f>B45</f>
        <v>25CIV5-PRO-FLM</v>
      </c>
      <c r="E45" s="61">
        <f>VLOOKUP(B45,'[1]26MY_CIV5D_DATA'!B:AS,9,FALSE)</f>
        <v>198.9</v>
      </c>
      <c r="F45" s="61">
        <f>VLOOKUP(B45,'[1]26MY_CIV5D_DATA'!B:AS,10,FALSE)</f>
        <v>319.5</v>
      </c>
      <c r="G45" s="62">
        <f>VLOOKUP(B45,'[1]26MY_CIV5D_DATA'!B:AS,7,FALSE)</f>
        <v>1</v>
      </c>
      <c r="H45" s="63">
        <f>VLOOKUP(B45,'[1]26MY_CIV5D_DATA'!B:AS,11,FALSE)</f>
        <v>487.5</v>
      </c>
      <c r="I45" s="64">
        <f>VLOOKUP(B45,'[1]26MY_CIV5D_DATA'!B:AS,12,FALSE)</f>
        <v>0</v>
      </c>
      <c r="J45" s="64">
        <f>VLOOKUP(B45,'[1]26MY_CIV5D_DATA'!B:AS,13,FALSE)</f>
        <v>0</v>
      </c>
      <c r="K45" s="64">
        <f>VLOOKUP($B45,'[1]26MY_CIV5D_DATA'!$B:$AS,14,FALSE)</f>
        <v>0</v>
      </c>
      <c r="L45" s="64" t="str">
        <f>VLOOKUP(B45,'[1]26MY_CIV5D_DATA'!B:AS,15,FALSE)</f>
        <v>•</v>
      </c>
      <c r="M45" s="64" t="str">
        <f>VLOOKUP(B45,'[1]26MY_CIV5D_DATA'!B:AS,16,FALSE)</f>
        <v>•</v>
      </c>
      <c r="N45" s="64">
        <f>VLOOKUP($B45,'[1]26MY_CIV5D_DATA'!$B:$AS,17,FALSE)</f>
        <v>0</v>
      </c>
      <c r="O45" s="64" t="str">
        <f>VLOOKUP(B45,'[1]26MY_CIV5D_DATA'!B:AS,18,FALSE)</f>
        <v>•</v>
      </c>
      <c r="P45" s="64" t="str">
        <f>VLOOKUP(B45,'[1]26MY_CIV5D_DATA'!B:AS,19,FALSE)</f>
        <v>N/A</v>
      </c>
      <c r="Q45" s="65" t="str">
        <f>IF(VLOOKUP(B45,'[1]26MY_CIV5D_DATA'!B:AS,21,FALSE)="","",VLOOKUP(B45,'[1]26MY_CIV5D_DATA'!B:AS,21,FALSE))</f>
        <v>Rabais de 10 % appliqué.
Ne peut être installé simultanément avec protecteurs de bordure de porte.</v>
      </c>
      <c r="R45" s="76"/>
      <c r="S45" s="76"/>
      <c r="T45" s="76"/>
    </row>
    <row r="46" spans="2:20" s="77" customFormat="1" ht="15" x14ac:dyDescent="0.25">
      <c r="B46" s="58" t="s">
        <v>56</v>
      </c>
      <c r="C46" s="69" t="str">
        <f>VLOOKUP(B46,'[1]26MY_CIV5D_DATA'!B:AS,4,FALSE)</f>
        <v>Pellicule de protection de seuil de portière</v>
      </c>
      <c r="D46" s="78" t="str">
        <f t="shared" ref="D46:D48" si="6">B46</f>
        <v>08P04-T20-100</v>
      </c>
      <c r="E46" s="71"/>
      <c r="F46" s="71"/>
      <c r="G46" s="72"/>
      <c r="H46" s="73"/>
      <c r="I46" s="74"/>
      <c r="J46" s="74"/>
      <c r="K46" s="74"/>
      <c r="L46" s="74"/>
      <c r="M46" s="74"/>
      <c r="N46" s="74"/>
      <c r="O46" s="74"/>
      <c r="P46" s="74"/>
      <c r="Q46" s="75"/>
      <c r="R46" s="76"/>
      <c r="S46" s="76"/>
      <c r="T46" s="76"/>
    </row>
    <row r="47" spans="2:20" s="77" customFormat="1" ht="15" x14ac:dyDescent="0.25">
      <c r="B47" s="58" t="s">
        <v>57</v>
      </c>
      <c r="C47" s="69" t="str">
        <f>VLOOKUP(B47,'[1]26MY_CIV5D_DATA'!B:AS,4,FALSE)</f>
        <v>Pellicule pour rebord de portière</v>
      </c>
      <c r="D47" s="78" t="str">
        <f t="shared" si="6"/>
        <v>08P20-T20-100A</v>
      </c>
      <c r="E47" s="71"/>
      <c r="F47" s="71"/>
      <c r="G47" s="72"/>
      <c r="H47" s="73"/>
      <c r="I47" s="74"/>
      <c r="J47" s="74"/>
      <c r="K47" s="74"/>
      <c r="L47" s="74"/>
      <c r="M47" s="74"/>
      <c r="N47" s="74"/>
      <c r="O47" s="74"/>
      <c r="P47" s="74"/>
      <c r="Q47" s="75"/>
      <c r="R47" s="76"/>
      <c r="S47" s="76"/>
      <c r="T47" s="76"/>
    </row>
    <row r="48" spans="2:20" s="77" customFormat="1" ht="15" x14ac:dyDescent="0.25">
      <c r="B48" s="58" t="s">
        <v>58</v>
      </c>
      <c r="C48" s="69" t="str">
        <f>VLOOKUP(B48,'[1]26MY_CIV5D_DATA'!B:AS,4,FALSE)</f>
        <v>Protection de pare-chocs arrière</v>
      </c>
      <c r="D48" s="78" t="str">
        <f t="shared" si="6"/>
        <v>08P01-T47-100</v>
      </c>
      <c r="E48" s="79"/>
      <c r="F48" s="79"/>
      <c r="G48" s="80"/>
      <c r="H48" s="81"/>
      <c r="I48" s="82"/>
      <c r="J48" s="82"/>
      <c r="K48" s="82"/>
      <c r="L48" s="82"/>
      <c r="M48" s="82"/>
      <c r="N48" s="82"/>
      <c r="O48" s="82"/>
      <c r="P48" s="82"/>
      <c r="Q48" s="83"/>
      <c r="R48" s="76"/>
      <c r="S48" s="76"/>
      <c r="T48" s="76"/>
    </row>
    <row r="49" spans="2:17" s="91" customFormat="1" ht="15" customHeight="1" x14ac:dyDescent="0.25">
      <c r="B49" s="89"/>
      <c r="C49" s="51"/>
      <c r="D49" s="51"/>
      <c r="E49" s="51"/>
      <c r="F49" s="51"/>
      <c r="G49" s="52"/>
      <c r="H49" s="51"/>
      <c r="I49" s="51"/>
      <c r="J49" s="51"/>
      <c r="K49" s="51"/>
      <c r="L49" s="51"/>
      <c r="M49" s="51"/>
      <c r="N49" s="51"/>
      <c r="O49" s="51"/>
      <c r="P49" s="51"/>
      <c r="Q49" s="51"/>
    </row>
    <row r="50" spans="2:17" s="67" customFormat="1" ht="18.75" x14ac:dyDescent="0.3">
      <c r="B50" s="108"/>
      <c r="C50" s="49" t="s">
        <v>148</v>
      </c>
      <c r="D50" s="49"/>
      <c r="E50" s="92"/>
      <c r="F50" s="92"/>
      <c r="G50" s="92"/>
      <c r="H50" s="92"/>
      <c r="I50" s="92"/>
      <c r="J50" s="92"/>
      <c r="K50" s="92"/>
      <c r="L50" s="92"/>
      <c r="M50" s="92"/>
      <c r="N50" s="92"/>
      <c r="O50" s="92"/>
      <c r="P50" s="92"/>
      <c r="Q50" s="92"/>
    </row>
    <row r="51" spans="2:17" s="77" customFormat="1" ht="15" customHeight="1" x14ac:dyDescent="0.25">
      <c r="B51" s="93"/>
      <c r="C51" s="55" t="s">
        <v>140</v>
      </c>
      <c r="D51" s="55" t="s">
        <v>141</v>
      </c>
      <c r="E51" s="55" t="s">
        <v>142</v>
      </c>
      <c r="F51" s="55" t="s">
        <v>143</v>
      </c>
      <c r="G51" s="55" t="s">
        <v>144</v>
      </c>
      <c r="H51" s="56" t="s">
        <v>145</v>
      </c>
      <c r="I51" s="55" t="s">
        <v>32</v>
      </c>
      <c r="J51" s="55"/>
      <c r="K51" s="55"/>
      <c r="L51" s="55"/>
      <c r="M51" s="55"/>
      <c r="N51" s="55"/>
      <c r="O51" s="55"/>
      <c r="P51" s="55"/>
      <c r="Q51" s="55" t="s">
        <v>146</v>
      </c>
    </row>
    <row r="52" spans="2:17" s="77" customFormat="1" ht="28.5" customHeight="1" x14ac:dyDescent="0.25">
      <c r="B52" s="93"/>
      <c r="C52" s="55"/>
      <c r="D52" s="55"/>
      <c r="E52" s="55"/>
      <c r="F52" s="55"/>
      <c r="G52" s="55"/>
      <c r="H52" s="56"/>
      <c r="I52" s="57">
        <f>'[1]26MY_CIV5D_DATA'!M$6</f>
        <v>0</v>
      </c>
      <c r="J52" s="57">
        <f>'[1]26MY_CIV5D_DATA'!N$6</f>
        <v>0</v>
      </c>
      <c r="K52" s="57">
        <f>'[1]26MY_CIV5D_DATA'!O$6</f>
        <v>0</v>
      </c>
      <c r="L52" s="57" t="str">
        <f>'[1]26MY_CIV5D_DATA'!P$6</f>
        <v>SPORT</v>
      </c>
      <c r="M52" s="57" t="str">
        <f>'[1]26MY_CIV5D_DATA'!Q$6</f>
        <v>SPORT 
Hybride</v>
      </c>
      <c r="N52" s="57">
        <f>'[1]26MY_CIV5D_DATA'!R$6</f>
        <v>0</v>
      </c>
      <c r="O52" s="57" t="str">
        <f>'[1]26MY_CIV5D_DATA'!S$6</f>
        <v>Sport Touring Hybride</v>
      </c>
      <c r="P52" s="57" t="str">
        <f>'[1]26MY_CIV5D_DATA'!T$6</f>
        <v>Type R</v>
      </c>
      <c r="Q52" s="55"/>
    </row>
    <row r="53" spans="2:17" s="91" customFormat="1" ht="15" customHeight="1" x14ac:dyDescent="0.25">
      <c r="B53" s="89" t="s">
        <v>37</v>
      </c>
      <c r="C53" s="153" t="str">
        <f>VLOOKUP(B53,'[1]26MY_CIV5D_DATA'!B:AS,4,FALSE)</f>
        <v>Roues d’hiver de 16 po en acier</v>
      </c>
      <c r="D53" s="95" t="str">
        <f>B53</f>
        <v>42700-TBA-A12</v>
      </c>
      <c r="E53" s="96">
        <f>VLOOKUP(B53,'[1]26MY_CIV5D_DATA'!B:AS,9,FALSE)</f>
        <v>311.60000000000002</v>
      </c>
      <c r="F53" s="96">
        <f>VLOOKUP(B53,'[1]26MY_CIV5D_DATA'!B:AS,10,FALSE)</f>
        <v>512.48</v>
      </c>
      <c r="G53" s="97">
        <f>VLOOKUP(B53,'[1]26MY_CIV5D_DATA'!B:AS,7,FALSE)</f>
        <v>1.6</v>
      </c>
      <c r="H53" s="154">
        <f>VLOOKUP(B53,'[1]26MY_CIV5D_DATA'!B:AS,11,FALSE)</f>
        <v>781.28</v>
      </c>
      <c r="I53" s="99">
        <f>VLOOKUP(B53,'[1]26MY_CIV5D_DATA'!B:AS,12,FALSE)</f>
        <v>0</v>
      </c>
      <c r="J53" s="99">
        <f>VLOOKUP(B53,'[1]26MY_CIV5D_DATA'!B:AS,13,FALSE)</f>
        <v>0</v>
      </c>
      <c r="K53" s="99">
        <f>VLOOKUP($B53,'[1]26MY_CIV5D_DATA'!$B:$AS,14,FALSE)</f>
        <v>0</v>
      </c>
      <c r="L53" s="99" t="str">
        <f>VLOOKUP(B53,'[1]26MY_CIV5D_DATA'!B:AS,15,FALSE)</f>
        <v>•</v>
      </c>
      <c r="M53" s="99" t="str">
        <f>VLOOKUP(B53,'[1]26MY_CIV5D_DATA'!B:AS,16,FALSE)</f>
        <v>N/A</v>
      </c>
      <c r="N53" s="99">
        <f>VLOOKUP($B53,'[1]26MY_CIV5D_DATA'!$B:$AS,17,FALSE)</f>
        <v>0</v>
      </c>
      <c r="O53" s="99" t="str">
        <f>VLOOKUP(B53,'[1]26MY_CIV5D_DATA'!B:AS,18,FALSE)</f>
        <v>N/A</v>
      </c>
      <c r="P53" s="99" t="str">
        <f>VLOOKUP(B53,'[1]26MY_CIV5D_DATA'!B:AS,19,FALSE)</f>
        <v>N/A</v>
      </c>
      <c r="Q53" s="100" t="str">
        <f>IF(VLOOKUP(B53,'[1]26MY_CIV5D_DATA'!B:AS,21,FALSE)="","",VLOOKUP(B53,'[1]26MY_CIV5D_DATA'!B:AS,21,FALSE))</f>
        <v>Prix pour un ensemble de 4 roues.  Pneus vendus séparément.</v>
      </c>
    </row>
    <row r="54" spans="2:17" s="77" customFormat="1" ht="16.5" x14ac:dyDescent="0.25">
      <c r="B54" s="93" t="s">
        <v>60</v>
      </c>
      <c r="C54" s="153" t="str">
        <f>VLOOKUP(B54,'[1]26MY_CIV5D_DATA'!B:AS,4,FALSE)</f>
        <v xml:space="preserve">Jantes Enkei M52 de 16 po noir lustré </v>
      </c>
      <c r="D54" s="95" t="str">
        <f t="shared" ref="D54:D61" si="7">B54</f>
        <v>480-670-6545GB</v>
      </c>
      <c r="E54" s="96">
        <f>VLOOKUP(B54,'[1]26MY_CIV5D_DATA'!B:AS,9,FALSE)</f>
        <v>744</v>
      </c>
      <c r="F54" s="96">
        <f>VLOOKUP(B54,'[1]26MY_CIV5D_DATA'!B:AS,10,FALSE)</f>
        <v>1000</v>
      </c>
      <c r="G54" s="97">
        <f>VLOOKUP(B54,'[1]26MY_CIV5D_DATA'!B:AS,7,FALSE)</f>
        <v>1.6</v>
      </c>
      <c r="H54" s="154">
        <f>VLOOKUP(B54,'[1]26MY_CIV5D_DATA'!B:AS,11,FALSE)</f>
        <v>1268.8</v>
      </c>
      <c r="I54" s="99">
        <f>VLOOKUP(B54,'[1]26MY_CIV5D_DATA'!B:AS,12,FALSE)</f>
        <v>0</v>
      </c>
      <c r="J54" s="99">
        <f>VLOOKUP(B54,'[1]26MY_CIV5D_DATA'!B:AS,13,FALSE)</f>
        <v>0</v>
      </c>
      <c r="K54" s="99">
        <f>VLOOKUP($B54,'[1]26MY_CIV5D_DATA'!$B:$AS,14,FALSE)</f>
        <v>0</v>
      </c>
      <c r="L54" s="99" t="str">
        <f>VLOOKUP(B54,'[1]26MY_CIV5D_DATA'!B:AS,15,FALSE)</f>
        <v>T</v>
      </c>
      <c r="M54" s="99" t="str">
        <f>VLOOKUP(B54,'[1]26MY_CIV5D_DATA'!B:AS,16,FALSE)</f>
        <v>N/A</v>
      </c>
      <c r="N54" s="99">
        <f>VLOOKUP($B54,'[1]26MY_CIV5D_DATA'!$B:$AS,17,FALSE)</f>
        <v>0</v>
      </c>
      <c r="O54" s="99" t="str">
        <f>VLOOKUP(B54,'[1]26MY_CIV5D_DATA'!B:AS,18,FALSE)</f>
        <v>N/A</v>
      </c>
      <c r="P54" s="99" t="str">
        <f>VLOOKUP(B54,'[1]26MY_CIV5D_DATA'!B:AS,19,FALSE)</f>
        <v>N/A</v>
      </c>
      <c r="Q54" s="100" t="str">
        <f>IF(VLOOKUP(B54,'[1]26MY_CIV5D_DATA'!B:AS,21,FALSE)="","",VLOOKUP(B54,'[1]26MY_CIV5D_DATA'!B:AS,21,FALSE))</f>
        <v>Prix pour un ensemble de 4 roues.  Pneus vendus séparément.</v>
      </c>
    </row>
    <row r="55" spans="2:17" s="77" customFormat="1" ht="16.5" x14ac:dyDescent="0.25">
      <c r="B55" s="93" t="s">
        <v>61</v>
      </c>
      <c r="C55" s="153" t="str">
        <f>VLOOKUP(B55,'[1]26MY_CIV5D_DATA'!B:AS,4,FALSE)</f>
        <v xml:space="preserve">Jantes Enkei M52 de 16 po argent </v>
      </c>
      <c r="D55" s="95" t="str">
        <f t="shared" si="7"/>
        <v>480-670-6545SP</v>
      </c>
      <c r="E55" s="96">
        <f>VLOOKUP(B55,'[1]26MY_CIV5D_DATA'!B:AS,9,FALSE)</f>
        <v>744</v>
      </c>
      <c r="F55" s="96">
        <f>VLOOKUP(B55,'[1]26MY_CIV5D_DATA'!B:AS,10,FALSE)</f>
        <v>1000</v>
      </c>
      <c r="G55" s="97">
        <f>VLOOKUP(B55,'[1]26MY_CIV5D_DATA'!B:AS,7,FALSE)</f>
        <v>1.6</v>
      </c>
      <c r="H55" s="154">
        <f>VLOOKUP(B55,'[1]26MY_CIV5D_DATA'!B:AS,11,FALSE)</f>
        <v>1268.8</v>
      </c>
      <c r="I55" s="99">
        <f>VLOOKUP(B55,'[1]26MY_CIV5D_DATA'!B:AS,12,FALSE)</f>
        <v>0</v>
      </c>
      <c r="J55" s="99">
        <f>VLOOKUP(B55,'[1]26MY_CIV5D_DATA'!B:AS,13,FALSE)</f>
        <v>0</v>
      </c>
      <c r="K55" s="99">
        <f>VLOOKUP($B55,'[1]26MY_CIV5D_DATA'!$B:$AS,14,FALSE)</f>
        <v>0</v>
      </c>
      <c r="L55" s="99" t="str">
        <f>VLOOKUP(B55,'[1]26MY_CIV5D_DATA'!B:AS,15,FALSE)</f>
        <v>T</v>
      </c>
      <c r="M55" s="99" t="str">
        <f>VLOOKUP(B55,'[1]26MY_CIV5D_DATA'!B:AS,16,FALSE)</f>
        <v>N/A</v>
      </c>
      <c r="N55" s="99">
        <f>VLOOKUP($B55,'[1]26MY_CIV5D_DATA'!$B:$AS,17,FALSE)</f>
        <v>0</v>
      </c>
      <c r="O55" s="99" t="str">
        <f>VLOOKUP(B55,'[1]26MY_CIV5D_DATA'!B:AS,18,FALSE)</f>
        <v>N/A</v>
      </c>
      <c r="P55" s="99" t="str">
        <f>VLOOKUP(B55,'[1]26MY_CIV5D_DATA'!B:AS,19,FALSE)</f>
        <v>N/A</v>
      </c>
      <c r="Q55" s="100" t="str">
        <f>IF(VLOOKUP(B55,'[1]26MY_CIV5D_DATA'!B:AS,21,FALSE)="","",VLOOKUP(B55,'[1]26MY_CIV5D_DATA'!B:AS,21,FALSE))</f>
        <v>Prix pour un ensemble de 4 roues.  Pneus vendus séparément.</v>
      </c>
    </row>
    <row r="56" spans="2:17" s="77" customFormat="1" ht="16.5" x14ac:dyDescent="0.25">
      <c r="B56" s="93" t="s">
        <v>62</v>
      </c>
      <c r="C56" s="153" t="str">
        <f>VLOOKUP(B56,'[1]26MY_CIV5D_DATA'!B:AS,4,FALSE)</f>
        <v>Jantes Enkei de 17 po noir lustré</v>
      </c>
      <c r="D56" s="95" t="str">
        <f t="shared" si="7"/>
        <v>509-775-6545BH</v>
      </c>
      <c r="E56" s="96">
        <f>VLOOKUP(B56,'[1]26MY_CIV5D_DATA'!B:AS,9,FALSE)</f>
        <v>832</v>
      </c>
      <c r="F56" s="96">
        <f>VLOOKUP(B56,'[1]26MY_CIV5D_DATA'!B:AS,10,FALSE)</f>
        <v>1116</v>
      </c>
      <c r="G56" s="97">
        <f>VLOOKUP(B56,'[1]26MY_CIV5D_DATA'!B:AS,7,FALSE)</f>
        <v>1.6</v>
      </c>
      <c r="H56" s="154">
        <f>VLOOKUP(B56,'[1]26MY_CIV5D_DATA'!B:AS,11,FALSE)</f>
        <v>1384.8</v>
      </c>
      <c r="I56" s="99">
        <f>VLOOKUP(B56,'[1]26MY_CIV5D_DATA'!B:AS,12,FALSE)</f>
        <v>0</v>
      </c>
      <c r="J56" s="99">
        <f>VLOOKUP(B56,'[1]26MY_CIV5D_DATA'!B:AS,13,FALSE)</f>
        <v>0</v>
      </c>
      <c r="K56" s="99">
        <f>VLOOKUP($B56,'[1]26MY_CIV5D_DATA'!$B:$AS,14,FALSE)</f>
        <v>0</v>
      </c>
      <c r="L56" s="99" t="str">
        <f>VLOOKUP(B56,'[1]26MY_CIV5D_DATA'!B:AS,15,FALSE)</f>
        <v>T</v>
      </c>
      <c r="M56" s="99" t="str">
        <f>VLOOKUP(B56,'[1]26MY_CIV5D_DATA'!B:AS,16,FALSE)</f>
        <v>N/A</v>
      </c>
      <c r="N56" s="99">
        <f>VLOOKUP($B56,'[1]26MY_CIV5D_DATA'!$B:$AS,17,FALSE)</f>
        <v>0</v>
      </c>
      <c r="O56" s="99" t="str">
        <f>VLOOKUP(B56,'[1]26MY_CIV5D_DATA'!B:AS,18,FALSE)</f>
        <v>N/A</v>
      </c>
      <c r="P56" s="99" t="str">
        <f>VLOOKUP(B56,'[1]26MY_CIV5D_DATA'!B:AS,19,FALSE)</f>
        <v>N/A</v>
      </c>
      <c r="Q56" s="100" t="str">
        <f>IF(VLOOKUP(B56,'[1]26MY_CIV5D_DATA'!B:AS,21,FALSE)="","",VLOOKUP(B56,'[1]26MY_CIV5D_DATA'!B:AS,21,FALSE))</f>
        <v>Prix pour un ensemble de 4 roues.  Pneus vendus séparément.</v>
      </c>
    </row>
    <row r="57" spans="2:17" s="91" customFormat="1" ht="16.5" x14ac:dyDescent="0.25">
      <c r="B57" s="89" t="s">
        <v>63</v>
      </c>
      <c r="C57" s="153" t="str">
        <f>VLOOKUP(B57,'[1]26MY_CIV5D_DATA'!B:AS,4,FALSE)</f>
        <v>Jantes Enkei de 17 po argent</v>
      </c>
      <c r="D57" s="95" t="str">
        <f t="shared" si="7"/>
        <v>509-775-6545SH</v>
      </c>
      <c r="E57" s="96">
        <f>VLOOKUP(B57,'[1]26MY_CIV5D_DATA'!B:AS,9,FALSE)</f>
        <v>832</v>
      </c>
      <c r="F57" s="96">
        <f>VLOOKUP(B57,'[1]26MY_CIV5D_DATA'!B:AS,10,FALSE)</f>
        <v>1116</v>
      </c>
      <c r="G57" s="97">
        <f>VLOOKUP(B57,'[1]26MY_CIV5D_DATA'!B:AS,7,FALSE)</f>
        <v>1.6</v>
      </c>
      <c r="H57" s="154">
        <f>VLOOKUP(B57,'[1]26MY_CIV5D_DATA'!B:AS,11,FALSE)</f>
        <v>1384.8</v>
      </c>
      <c r="I57" s="99">
        <f>VLOOKUP(B57,'[1]26MY_CIV5D_DATA'!B:AS,12,FALSE)</f>
        <v>0</v>
      </c>
      <c r="J57" s="99">
        <f>VLOOKUP(B57,'[1]26MY_CIV5D_DATA'!B:AS,13,FALSE)</f>
        <v>0</v>
      </c>
      <c r="K57" s="99">
        <f>VLOOKUP($B57,'[1]26MY_CIV5D_DATA'!$B:$AS,14,FALSE)</f>
        <v>0</v>
      </c>
      <c r="L57" s="99" t="str">
        <f>VLOOKUP(B57,'[1]26MY_CIV5D_DATA'!B:AS,15,FALSE)</f>
        <v>T</v>
      </c>
      <c r="M57" s="99" t="str">
        <f>VLOOKUP(B57,'[1]26MY_CIV5D_DATA'!B:AS,16,FALSE)</f>
        <v>N/A</v>
      </c>
      <c r="N57" s="99">
        <f>VLOOKUP($B57,'[1]26MY_CIV5D_DATA'!$B:$AS,17,FALSE)</f>
        <v>0</v>
      </c>
      <c r="O57" s="99" t="str">
        <f>VLOOKUP(B57,'[1]26MY_CIV5D_DATA'!B:AS,18,FALSE)</f>
        <v>N/A</v>
      </c>
      <c r="P57" s="99" t="str">
        <f>VLOOKUP(B57,'[1]26MY_CIV5D_DATA'!B:AS,19,FALSE)</f>
        <v>N/A</v>
      </c>
      <c r="Q57" s="100" t="str">
        <f>IF(VLOOKUP(B57,'[1]26MY_CIV5D_DATA'!B:AS,21,FALSE)="","",VLOOKUP(B57,'[1]26MY_CIV5D_DATA'!B:AS,21,FALSE))</f>
        <v>Prix pour un ensemble de 4 roues.  Pneus vendus séparément.</v>
      </c>
    </row>
    <row r="58" spans="2:17" s="91" customFormat="1" ht="15" customHeight="1" x14ac:dyDescent="0.25">
      <c r="B58" s="89" t="s">
        <v>64</v>
      </c>
      <c r="C58" s="153" t="str">
        <f>VLOOKUP(B58,'[1]26MY_CIV5D_DATA'!B:AS,4,FALSE)</f>
        <v>Jantes de 18 pouces noir</v>
      </c>
      <c r="D58" s="95" t="str">
        <f t="shared" si="7"/>
        <v>08W18-T20-100</v>
      </c>
      <c r="E58" s="96">
        <f>VLOOKUP(B58,'[1]26MY_CIV5D_DATA'!B:AS,9,FALSE)</f>
        <v>2256</v>
      </c>
      <c r="F58" s="96">
        <f>VLOOKUP(B58,'[1]26MY_CIV5D_DATA'!B:AS,10,FALSE)</f>
        <v>3472</v>
      </c>
      <c r="G58" s="97">
        <f>VLOOKUP(B58,'[1]26MY_CIV5D_DATA'!B:AS,7,FALSE)</f>
        <v>1.6</v>
      </c>
      <c r="H58" s="154">
        <f>VLOOKUP(B58,'[1]26MY_CIV5D_DATA'!B:AS,11,FALSE)</f>
        <v>3740.8</v>
      </c>
      <c r="I58" s="99">
        <f>VLOOKUP(B58,'[1]26MY_CIV5D_DATA'!B:AS,12,FALSE)</f>
        <v>0</v>
      </c>
      <c r="J58" s="99">
        <f>VLOOKUP(B58,'[1]26MY_CIV5D_DATA'!B:AS,13,FALSE)</f>
        <v>0</v>
      </c>
      <c r="K58" s="99">
        <f>VLOOKUP($B58,'[1]26MY_CIV5D_DATA'!$B:$AS,14,FALSE)</f>
        <v>0</v>
      </c>
      <c r="L58" s="99" t="str">
        <f>VLOOKUP(B58,'[1]26MY_CIV5D_DATA'!B:AS,15,FALSE)</f>
        <v>E</v>
      </c>
      <c r="M58" s="99" t="str">
        <f>VLOOKUP(B58,'[1]26MY_CIV5D_DATA'!B:AS,16,FALSE)</f>
        <v>E</v>
      </c>
      <c r="N58" s="99">
        <f>VLOOKUP($B58,'[1]26MY_CIV5D_DATA'!$B:$AS,17,FALSE)</f>
        <v>0</v>
      </c>
      <c r="O58" s="99" t="str">
        <f>VLOOKUP(B58,'[1]26MY_CIV5D_DATA'!B:AS,18,FALSE)</f>
        <v>E</v>
      </c>
      <c r="P58" s="99" t="str">
        <f>VLOOKUP(B58,'[1]26MY_CIV5D_DATA'!B:AS,19,FALSE)</f>
        <v>N/A</v>
      </c>
      <c r="Q58" s="100" t="str">
        <f>IF(VLOOKUP(B58,'[1]26MY_CIV5D_DATA'!B:AS,21,FALSE)="","",VLOOKUP(B58,'[1]26MY_CIV5D_DATA'!B:AS,21,FALSE))</f>
        <v>Prix pour un ensemble de 4 roues.  Pneus vendus séparément.</v>
      </c>
    </row>
    <row r="59" spans="2:17" s="91" customFormat="1" ht="15" customHeight="1" x14ac:dyDescent="0.25">
      <c r="B59" s="89" t="s">
        <v>65</v>
      </c>
      <c r="C59" s="153" t="str">
        <f>VLOOKUP(B59,'[1]26MY_CIV5D_DATA'!B:AS,4,FALSE)</f>
        <v>Écrous de roue antivols - Noirs</v>
      </c>
      <c r="D59" s="95" t="str">
        <f t="shared" si="7"/>
        <v>08W42-S2A-101</v>
      </c>
      <c r="E59" s="96">
        <f>VLOOKUP(B59,'[1]26MY_CIV5D_DATA'!B:AS,9,FALSE)</f>
        <v>59</v>
      </c>
      <c r="F59" s="96">
        <f>VLOOKUP(B59,'[1]26MY_CIV5D_DATA'!B:AS,10,FALSE)</f>
        <v>98</v>
      </c>
      <c r="G59" s="97">
        <f>VLOOKUP(B59,'[1]26MY_CIV5D_DATA'!B:AS,7,FALSE)</f>
        <v>0.2</v>
      </c>
      <c r="H59" s="154">
        <f>VLOOKUP(B59,'[1]26MY_CIV5D_DATA'!B:AS,11,FALSE)</f>
        <v>131.6</v>
      </c>
      <c r="I59" s="99">
        <f>VLOOKUP(B59,'[1]26MY_CIV5D_DATA'!B:AS,12,FALSE)</f>
        <v>0</v>
      </c>
      <c r="J59" s="99">
        <f>VLOOKUP(B59,'[1]26MY_CIV5D_DATA'!B:AS,13,FALSE)</f>
        <v>0</v>
      </c>
      <c r="K59" s="99">
        <f>VLOOKUP($B59,'[1]26MY_CIV5D_DATA'!$B:$AS,14,FALSE)</f>
        <v>0</v>
      </c>
      <c r="L59" s="99" t="str">
        <f>VLOOKUP(B59,'[1]26MY_CIV5D_DATA'!B:AS,15,FALSE)</f>
        <v>•</v>
      </c>
      <c r="M59" s="99" t="str">
        <f>VLOOKUP(B59,'[1]26MY_CIV5D_DATA'!B:AS,16,FALSE)</f>
        <v>•</v>
      </c>
      <c r="N59" s="99">
        <f>VLOOKUP($B59,'[1]26MY_CIV5D_DATA'!$B:$AS,17,FALSE)</f>
        <v>0</v>
      </c>
      <c r="O59" s="99" t="str">
        <f>VLOOKUP(B59,'[1]26MY_CIV5D_DATA'!B:AS,18,FALSE)</f>
        <v>•</v>
      </c>
      <c r="P59" s="99" t="str">
        <f>VLOOKUP(B59,'[1]26MY_CIV5D_DATA'!B:AS,19,FALSE)</f>
        <v>•</v>
      </c>
      <c r="Q59" s="100" t="str">
        <f>IF(VLOOKUP(B59,'[1]26MY_CIV5D_DATA'!B:AS,21,FALSE)="","",VLOOKUP(B59,'[1]26MY_CIV5D_DATA'!B:AS,21,FALSE))</f>
        <v/>
      </c>
    </row>
    <row r="60" spans="2:17" s="91" customFormat="1" ht="15" customHeight="1" x14ac:dyDescent="0.25">
      <c r="B60" s="89" t="s">
        <v>66</v>
      </c>
      <c r="C60" s="153" t="str">
        <f>VLOOKUP(B60,'[1]26MY_CIV5D_DATA'!B:AS,4,FALSE)</f>
        <v>Écrous de roue antivols - Chromés</v>
      </c>
      <c r="D60" s="95" t="str">
        <f t="shared" si="7"/>
        <v>08W42-SCV-302</v>
      </c>
      <c r="E60" s="96">
        <f>VLOOKUP(B60,'[1]26MY_CIV5D_DATA'!B:AS,9,FALSE)</f>
        <v>52</v>
      </c>
      <c r="F60" s="96">
        <f>VLOOKUP(B60,'[1]26MY_CIV5D_DATA'!B:AS,10,FALSE)</f>
        <v>87</v>
      </c>
      <c r="G60" s="97">
        <f>VLOOKUP(B60,'[1]26MY_CIV5D_DATA'!B:AS,7,FALSE)</f>
        <v>0.2</v>
      </c>
      <c r="H60" s="154">
        <f>VLOOKUP(B60,'[1]26MY_CIV5D_DATA'!B:AS,11,FALSE)</f>
        <v>120.6</v>
      </c>
      <c r="I60" s="99">
        <f>VLOOKUP(B60,'[1]26MY_CIV5D_DATA'!B:AS,12,FALSE)</f>
        <v>0</v>
      </c>
      <c r="J60" s="99">
        <f>VLOOKUP(B60,'[1]26MY_CIV5D_DATA'!B:AS,13,FALSE)</f>
        <v>0</v>
      </c>
      <c r="K60" s="99">
        <f>VLOOKUP($B60,'[1]26MY_CIV5D_DATA'!$B:$AS,14,FALSE)</f>
        <v>0</v>
      </c>
      <c r="L60" s="99" t="str">
        <f>VLOOKUP(B60,'[1]26MY_CIV5D_DATA'!B:AS,15,FALSE)</f>
        <v>•</v>
      </c>
      <c r="M60" s="99" t="str">
        <f>VLOOKUP(B60,'[1]26MY_CIV5D_DATA'!B:AS,16,FALSE)</f>
        <v>•</v>
      </c>
      <c r="N60" s="99">
        <f>VLOOKUP($B60,'[1]26MY_CIV5D_DATA'!$B:$AS,17,FALSE)</f>
        <v>0</v>
      </c>
      <c r="O60" s="99" t="str">
        <f>VLOOKUP(B60,'[1]26MY_CIV5D_DATA'!B:AS,18,FALSE)</f>
        <v>•</v>
      </c>
      <c r="P60" s="99" t="str">
        <f>VLOOKUP(B60,'[1]26MY_CIV5D_DATA'!B:AS,19,FALSE)</f>
        <v>N/A</v>
      </c>
      <c r="Q60" s="100" t="str">
        <f>IF(VLOOKUP(B60,'[1]26MY_CIV5D_DATA'!B:AS,21,FALSE)="","",VLOOKUP(B60,'[1]26MY_CIV5D_DATA'!B:AS,21,FALSE))</f>
        <v/>
      </c>
    </row>
    <row r="61" spans="2:17" s="91" customFormat="1" ht="30" customHeight="1" x14ac:dyDescent="0.25">
      <c r="B61" s="89" t="s">
        <v>67</v>
      </c>
      <c r="C61" s="153" t="str">
        <f>VLOOKUP(B61,'[1]26MY_CIV5D_DATA'!B:AS,4,FALSE)</f>
        <v>Écrous de roue - Noir</v>
      </c>
      <c r="D61" s="95" t="str">
        <f t="shared" si="7"/>
        <v>08W42-TGG-100</v>
      </c>
      <c r="E61" s="96">
        <f>VLOOKUP(B61,'[1]26MY_CIV5D_DATA'!B:AS,9,FALSE)</f>
        <v>55</v>
      </c>
      <c r="F61" s="96">
        <f>VLOOKUP(B61,'[1]26MY_CIV5D_DATA'!B:AS,10,FALSE)</f>
        <v>88</v>
      </c>
      <c r="G61" s="97">
        <f>VLOOKUP(B61,'[1]26MY_CIV5D_DATA'!B:AS,7,FALSE)</f>
        <v>0.2</v>
      </c>
      <c r="H61" s="154">
        <f>VLOOKUP(B61,'[1]26MY_CIV5D_DATA'!B:AS,11,FALSE)</f>
        <v>121.6</v>
      </c>
      <c r="I61" s="99">
        <f>VLOOKUP(B61,'[1]26MY_CIV5D_DATA'!B:AS,12,FALSE)</f>
        <v>0</v>
      </c>
      <c r="J61" s="99">
        <f>VLOOKUP(B61,'[1]26MY_CIV5D_DATA'!B:AS,13,FALSE)</f>
        <v>0</v>
      </c>
      <c r="K61" s="99">
        <f>VLOOKUP($B61,'[1]26MY_CIV5D_DATA'!$B:$AS,14,FALSE)</f>
        <v>0</v>
      </c>
      <c r="L61" s="99" t="str">
        <f>VLOOKUP(B61,'[1]26MY_CIV5D_DATA'!B:AS,15,FALSE)</f>
        <v>•</v>
      </c>
      <c r="M61" s="99" t="str">
        <f>VLOOKUP(B61,'[1]26MY_CIV5D_DATA'!B:AS,16,FALSE)</f>
        <v>•</v>
      </c>
      <c r="N61" s="99">
        <f>VLOOKUP($B61,'[1]26MY_CIV5D_DATA'!$B:$AS,17,FALSE)</f>
        <v>0</v>
      </c>
      <c r="O61" s="99" t="str">
        <f>VLOOKUP(B61,'[1]26MY_CIV5D_DATA'!B:AS,18,FALSE)</f>
        <v>•</v>
      </c>
      <c r="P61" s="99" t="str">
        <f>VLOOKUP(B61,'[1]26MY_CIV5D_DATA'!B:AS,19,FALSE)</f>
        <v>N/A</v>
      </c>
      <c r="Q61" s="100" t="str">
        <f>IF(VLOOKUP(B61,'[1]26MY_CIV5D_DATA'!B:AS,21,FALSE)="","",VLOOKUP(B61,'[1]26MY_CIV5D_DATA'!B:AS,21,FALSE))</f>
        <v>Inclut 4 écrous de roue en 1 jeu.
L'installation complète nécessite 5 jeux pour 4 roues (20 écrous de roue).</v>
      </c>
    </row>
    <row r="62" spans="2:17" s="91" customFormat="1" ht="10.5" customHeight="1" x14ac:dyDescent="0.25">
      <c r="B62" s="89"/>
      <c r="C62" s="101"/>
      <c r="D62" s="102"/>
      <c r="E62" s="103"/>
      <c r="F62" s="103"/>
      <c r="G62" s="104"/>
      <c r="H62" s="105"/>
      <c r="I62" s="106"/>
      <c r="J62" s="76"/>
      <c r="K62" s="76"/>
      <c r="L62" s="106"/>
      <c r="M62" s="106"/>
      <c r="N62" s="106"/>
      <c r="O62" s="106"/>
      <c r="P62" s="106"/>
      <c r="Q62" s="107"/>
    </row>
    <row r="63" spans="2:17" s="67" customFormat="1" ht="18.75" x14ac:dyDescent="0.3">
      <c r="B63" s="108"/>
      <c r="C63" s="49" t="s">
        <v>149</v>
      </c>
      <c r="D63" s="49"/>
      <c r="E63" s="92"/>
      <c r="F63" s="92"/>
      <c r="G63" s="92"/>
      <c r="H63" s="92"/>
      <c r="I63" s="92"/>
      <c r="J63" s="106"/>
      <c r="K63" s="106"/>
      <c r="L63" s="92"/>
      <c r="M63" s="92"/>
      <c r="N63" s="92"/>
      <c r="O63" s="92"/>
      <c r="P63" s="92"/>
      <c r="Q63" s="92"/>
    </row>
    <row r="64" spans="2:17" s="77" customFormat="1" ht="15" customHeight="1" x14ac:dyDescent="0.25">
      <c r="B64" s="93"/>
      <c r="C64" s="55" t="s">
        <v>140</v>
      </c>
      <c r="D64" s="55" t="s">
        <v>141</v>
      </c>
      <c r="E64" s="55" t="s">
        <v>142</v>
      </c>
      <c r="F64" s="55" t="s">
        <v>143</v>
      </c>
      <c r="G64" s="55" t="s">
        <v>144</v>
      </c>
      <c r="H64" s="56" t="s">
        <v>145</v>
      </c>
      <c r="I64" s="55" t="s">
        <v>32</v>
      </c>
      <c r="J64" s="55"/>
      <c r="K64" s="55"/>
      <c r="L64" s="55"/>
      <c r="M64" s="55"/>
      <c r="N64" s="55"/>
      <c r="O64" s="55"/>
      <c r="P64" s="55"/>
      <c r="Q64" s="55" t="s">
        <v>146</v>
      </c>
    </row>
    <row r="65" spans="2:17" s="77" customFormat="1" ht="45" x14ac:dyDescent="0.25">
      <c r="B65" s="93"/>
      <c r="C65" s="55"/>
      <c r="D65" s="55"/>
      <c r="E65" s="55"/>
      <c r="F65" s="55"/>
      <c r="G65" s="55"/>
      <c r="H65" s="56"/>
      <c r="I65" s="57">
        <f>'[1]26MY_CIV5D_DATA'!M$6</f>
        <v>0</v>
      </c>
      <c r="J65" s="57">
        <f>'[1]26MY_CIV5D_DATA'!N$6</f>
        <v>0</v>
      </c>
      <c r="K65" s="57">
        <f>'[1]26MY_CIV5D_DATA'!O$6</f>
        <v>0</v>
      </c>
      <c r="L65" s="57" t="str">
        <f>'[1]26MY_CIV5D_DATA'!P$6</f>
        <v>SPORT</v>
      </c>
      <c r="M65" s="57" t="str">
        <f>'[1]26MY_CIV5D_DATA'!Q$6</f>
        <v>SPORT 
Hybride</v>
      </c>
      <c r="N65" s="57">
        <f>'[1]26MY_CIV5D_DATA'!R$6</f>
        <v>0</v>
      </c>
      <c r="O65" s="57" t="str">
        <f>'[1]26MY_CIV5D_DATA'!S$6</f>
        <v>Sport Touring Hybride</v>
      </c>
      <c r="P65" s="57" t="str">
        <f>'[1]26MY_CIV5D_DATA'!T$6</f>
        <v>Type R</v>
      </c>
      <c r="Q65" s="55"/>
    </row>
    <row r="66" spans="2:17" s="91" customFormat="1" ht="15" customHeight="1" x14ac:dyDescent="0.25">
      <c r="B66" s="89" t="s">
        <v>69</v>
      </c>
      <c r="C66" s="153" t="str">
        <f>VLOOKUP(B66,'[1]26MY_CIV5D_DATA'!B:AS,4,FALSE)</f>
        <v xml:space="preserve">Emblèmes « H » noirs </v>
      </c>
      <c r="D66" s="95" t="str">
        <f>B66</f>
        <v>08F20-T47-100E</v>
      </c>
      <c r="E66" s="96">
        <f>VLOOKUP(B66,'[1]26MY_CIV5D_DATA'!B:AS,9,FALSE)</f>
        <v>0</v>
      </c>
      <c r="F66" s="96">
        <f>VLOOKUP(B66,'[1]26MY_CIV5D_DATA'!B:AS,10,FALSE)</f>
        <v>0</v>
      </c>
      <c r="G66" s="97">
        <f>VLOOKUP(B66,'[1]26MY_CIV5D_DATA'!B:AS,7,FALSE)</f>
        <v>0.7</v>
      </c>
      <c r="H66" s="154">
        <f>VLOOKUP(B66,'[1]26MY_CIV5D_DATA'!B:AS,11,FALSE)</f>
        <v>117.6</v>
      </c>
      <c r="I66" s="99">
        <f>VLOOKUP(B66,'[1]26MY_CIV5D_DATA'!B:AS,12,FALSE)</f>
        <v>0</v>
      </c>
      <c r="J66" s="99">
        <f>VLOOKUP(B66,'[1]26MY_CIV5D_DATA'!B:AS,13,FALSE)</f>
        <v>0</v>
      </c>
      <c r="K66" s="99">
        <f>VLOOKUP($B66,'[1]26MY_CIV5D_DATA'!$B:$AS,14,FALSE)</f>
        <v>0</v>
      </c>
      <c r="L66" s="99" t="str">
        <f>VLOOKUP(B66,'[1]26MY_CIV5D_DATA'!B:AS,15,FALSE)</f>
        <v>•</v>
      </c>
      <c r="M66" s="99" t="str">
        <f>VLOOKUP(B66,'[1]26MY_CIV5D_DATA'!B:AS,16,FALSE)</f>
        <v>•</v>
      </c>
      <c r="N66" s="99">
        <f>VLOOKUP($B66,'[1]26MY_CIV5D_DATA'!$B:$AS,17,FALSE)</f>
        <v>0</v>
      </c>
      <c r="O66" s="99" t="str">
        <f>VLOOKUP(B66,'[1]26MY_CIV5D_DATA'!B:AS,18,FALSE)</f>
        <v>•</v>
      </c>
      <c r="P66" s="99" t="str">
        <f>VLOOKUP(B66,'[1]26MY_CIV5D_DATA'!B:AS,19,FALSE)</f>
        <v>N/A</v>
      </c>
      <c r="Q66" s="100" t="str">
        <f>IF(VLOOKUP(B66,'[1]26MY_CIV5D_DATA'!B:AS,21,FALSE)="","",VLOOKUP(B66,'[1]26MY_CIV5D_DATA'!B:AS,21,FALSE))</f>
        <v>Logo H-Mark à l'avant et à l'arrière.</v>
      </c>
    </row>
    <row r="67" spans="2:17" s="91" customFormat="1" ht="15" customHeight="1" x14ac:dyDescent="0.25">
      <c r="B67" s="89" t="s">
        <v>70</v>
      </c>
      <c r="C67" s="153" t="str">
        <f>VLOOKUP(B67,'[1]26MY_CIV5D_DATA'!B:AS,4,FALSE)</f>
        <v>Protecteur de capot</v>
      </c>
      <c r="D67" s="95" t="str">
        <f t="shared" ref="D67:D82" si="8">B67</f>
        <v>08P47-T20-300</v>
      </c>
      <c r="E67" s="96">
        <f>VLOOKUP(B67,'[1]26MY_CIV5D_DATA'!B:AS,9,FALSE)</f>
        <v>215</v>
      </c>
      <c r="F67" s="96">
        <f>VLOOKUP(B67,'[1]26MY_CIV5D_DATA'!B:AS,10,FALSE)</f>
        <v>358</v>
      </c>
      <c r="G67" s="97">
        <f>VLOOKUP(B67,'[1]26MY_CIV5D_DATA'!B:AS,7,FALSE)</f>
        <v>0.6</v>
      </c>
      <c r="H67" s="154">
        <f>VLOOKUP(B67,'[1]26MY_CIV5D_DATA'!B:AS,11,FALSE)</f>
        <v>458.8</v>
      </c>
      <c r="I67" s="99">
        <f>VLOOKUP(B67,'[1]26MY_CIV5D_DATA'!B:AS,12,FALSE)</f>
        <v>0</v>
      </c>
      <c r="J67" s="99">
        <f>VLOOKUP(B67,'[1]26MY_CIV5D_DATA'!B:AS,13,FALSE)</f>
        <v>0</v>
      </c>
      <c r="K67" s="99">
        <f>VLOOKUP($B67,'[1]26MY_CIV5D_DATA'!$B:$AS,14,FALSE)</f>
        <v>0</v>
      </c>
      <c r="L67" s="99" t="str">
        <f>VLOOKUP(B67,'[1]26MY_CIV5D_DATA'!B:AS,15,FALSE)</f>
        <v>•</v>
      </c>
      <c r="M67" s="99" t="str">
        <f>VLOOKUP(B67,'[1]26MY_CIV5D_DATA'!B:AS,16,FALSE)</f>
        <v>•</v>
      </c>
      <c r="N67" s="99">
        <f>VLOOKUP($B67,'[1]26MY_CIV5D_DATA'!$B:$AS,17,FALSE)</f>
        <v>0</v>
      </c>
      <c r="O67" s="99" t="str">
        <f>VLOOKUP(B67,'[1]26MY_CIV5D_DATA'!B:AS,18,FALSE)</f>
        <v>•</v>
      </c>
      <c r="P67" s="99" t="str">
        <f>VLOOKUP(B67,'[1]26MY_CIV5D_DATA'!B:AS,19,FALSE)</f>
        <v>N/A</v>
      </c>
      <c r="Q67" s="100" t="str">
        <f>IF(VLOOKUP(B67,'[1]26MY_CIV5D_DATA'!B:AS,21,FALSE)="","",VLOOKUP(B67,'[1]26MY_CIV5D_DATA'!B:AS,21,FALSE))</f>
        <v/>
      </c>
    </row>
    <row r="68" spans="2:17" s="91" customFormat="1" ht="15" customHeight="1" x14ac:dyDescent="0.25">
      <c r="B68" s="89" t="s">
        <v>71</v>
      </c>
      <c r="C68" s="153" t="str">
        <f>VLOOKUP(B68,'[1]26MY_CIV5D_DATA'!B:AS,4,FALSE)</f>
        <v>Déflecteurs de portières - noir</v>
      </c>
      <c r="D68" s="95" t="str">
        <f t="shared" si="8"/>
        <v>08R04-T47-100A</v>
      </c>
      <c r="E68" s="96">
        <f>VLOOKUP(B68,'[1]26MY_CIV5D_DATA'!B:AS,9,FALSE)</f>
        <v>201</v>
      </c>
      <c r="F68" s="96">
        <f>VLOOKUP(B68,'[1]26MY_CIV5D_DATA'!B:AS,10,FALSE)</f>
        <v>335</v>
      </c>
      <c r="G68" s="97">
        <f>VLOOKUP(B68,'[1]26MY_CIV5D_DATA'!B:AS,7,FALSE)</f>
        <v>0.5</v>
      </c>
      <c r="H68" s="154">
        <f>VLOOKUP(B68,'[1]26MY_CIV5D_DATA'!B:AS,11,FALSE)</f>
        <v>419</v>
      </c>
      <c r="I68" s="99">
        <f>VLOOKUP(B68,'[1]26MY_CIV5D_DATA'!B:AS,12,FALSE)</f>
        <v>0</v>
      </c>
      <c r="J68" s="99">
        <f>VLOOKUP(B68,'[1]26MY_CIV5D_DATA'!B:AS,13,FALSE)</f>
        <v>0</v>
      </c>
      <c r="K68" s="99">
        <f>VLOOKUP($B68,'[1]26MY_CIV5D_DATA'!$B:$AS,14,FALSE)</f>
        <v>0</v>
      </c>
      <c r="L68" s="99" t="str">
        <f>VLOOKUP(B68,'[1]26MY_CIV5D_DATA'!B:AS,15,FALSE)</f>
        <v>•</v>
      </c>
      <c r="M68" s="99" t="str">
        <f>VLOOKUP(B68,'[1]26MY_CIV5D_DATA'!B:AS,16,FALSE)</f>
        <v>•</v>
      </c>
      <c r="N68" s="99">
        <f>VLOOKUP($B68,'[1]26MY_CIV5D_DATA'!$B:$AS,17,FALSE)</f>
        <v>0</v>
      </c>
      <c r="O68" s="99" t="str">
        <f>VLOOKUP(B68,'[1]26MY_CIV5D_DATA'!B:AS,18,FALSE)</f>
        <v>•</v>
      </c>
      <c r="P68" s="99" t="str">
        <f>VLOOKUP(B68,'[1]26MY_CIV5D_DATA'!B:AS,19,FALSE)</f>
        <v>•</v>
      </c>
      <c r="Q68" s="100" t="str">
        <f>IF(VLOOKUP(B68,'[1]26MY_CIV5D_DATA'!B:AS,21,FALSE)="","",VLOOKUP(B68,'[1]26MY_CIV5D_DATA'!B:AS,21,FALSE))</f>
        <v/>
      </c>
    </row>
    <row r="69" spans="2:17" s="91" customFormat="1" ht="15" customHeight="1" x14ac:dyDescent="0.25">
      <c r="B69" s="89" t="s">
        <v>52</v>
      </c>
      <c r="C69" s="153" t="str">
        <f>VLOOKUP(B69,'[1]26MY_CIV5D_DATA'!B:AS,4,FALSE)</f>
        <v>Garde-boue arrière</v>
      </c>
      <c r="D69" s="95" t="str">
        <f t="shared" si="8"/>
        <v>08P09-T47-300</v>
      </c>
      <c r="E69" s="96">
        <f>VLOOKUP(B69,'[1]26MY_CIV5D_DATA'!B:AS,9,FALSE)</f>
        <v>61</v>
      </c>
      <c r="F69" s="96">
        <f>VLOOKUP(B69,'[1]26MY_CIV5D_DATA'!B:AS,10,FALSE)</f>
        <v>102</v>
      </c>
      <c r="G69" s="97">
        <f>VLOOKUP(B69,'[1]26MY_CIV5D_DATA'!B:AS,7,FALSE)</f>
        <v>0.4</v>
      </c>
      <c r="H69" s="154">
        <f>VLOOKUP(B69,'[1]26MY_CIV5D_DATA'!B:AS,11,FALSE)</f>
        <v>169.2</v>
      </c>
      <c r="I69" s="99">
        <f>VLOOKUP(B69,'[1]26MY_CIV5D_DATA'!B:AS,12,FALSE)</f>
        <v>0</v>
      </c>
      <c r="J69" s="99">
        <f>VLOOKUP(B69,'[1]26MY_CIV5D_DATA'!B:AS,13,FALSE)</f>
        <v>0</v>
      </c>
      <c r="K69" s="99">
        <f>VLOOKUP($B69,'[1]26MY_CIV5D_DATA'!$B:$AS,14,FALSE)</f>
        <v>0</v>
      </c>
      <c r="L69" s="99" t="str">
        <f>VLOOKUP(B69,'[1]26MY_CIV5D_DATA'!B:AS,15,FALSE)</f>
        <v>•</v>
      </c>
      <c r="M69" s="99" t="str">
        <f>VLOOKUP(B69,'[1]26MY_CIV5D_DATA'!B:AS,16,FALSE)</f>
        <v>•</v>
      </c>
      <c r="N69" s="99">
        <f>VLOOKUP($B69,'[1]26MY_CIV5D_DATA'!$B:$AS,17,FALSE)</f>
        <v>0</v>
      </c>
      <c r="O69" s="99" t="str">
        <f>VLOOKUP(B69,'[1]26MY_CIV5D_DATA'!B:AS,18,FALSE)</f>
        <v>•</v>
      </c>
      <c r="P69" s="99" t="str">
        <f>VLOOKUP(B69,'[1]26MY_CIV5D_DATA'!B:AS,19,FALSE)</f>
        <v>N/A</v>
      </c>
      <c r="Q69" s="100" t="str">
        <f>IF(VLOOKUP(B69,'[1]26MY_CIV5D_DATA'!B:AS,21,FALSE)="","",VLOOKUP(B69,'[1]26MY_CIV5D_DATA'!B:AS,21,FALSE))</f>
        <v/>
      </c>
    </row>
    <row r="70" spans="2:17" s="91" customFormat="1" ht="15" customHeight="1" x14ac:dyDescent="0.25">
      <c r="B70" s="89" t="s">
        <v>72</v>
      </c>
      <c r="C70" s="153" t="str">
        <f>VLOOKUP(B70,'[1]26MY_CIV5D_DATA'!B:AS,4,FALSE)</f>
        <v>Déflecteur de toit ouvrant</v>
      </c>
      <c r="D70" s="95" t="str">
        <f t="shared" si="8"/>
        <v>08R01-T20-300</v>
      </c>
      <c r="E70" s="96">
        <f>VLOOKUP(B70,'[1]26MY_CIV5D_DATA'!B:AS,9,FALSE)</f>
        <v>169</v>
      </c>
      <c r="F70" s="96">
        <f>VLOOKUP(B70,'[1]26MY_CIV5D_DATA'!B:AS,10,FALSE)</f>
        <v>282</v>
      </c>
      <c r="G70" s="97">
        <f>VLOOKUP(B70,'[1]26MY_CIV5D_DATA'!B:AS,7,FALSE)</f>
        <v>0.3</v>
      </c>
      <c r="H70" s="154">
        <f>VLOOKUP(B70,'[1]26MY_CIV5D_DATA'!B:AS,11,FALSE)</f>
        <v>332.4</v>
      </c>
      <c r="I70" s="99">
        <f>VLOOKUP(B70,'[1]26MY_CIV5D_DATA'!B:AS,12,FALSE)</f>
        <v>0</v>
      </c>
      <c r="J70" s="99">
        <f>VLOOKUP(B70,'[1]26MY_CIV5D_DATA'!B:AS,13,FALSE)</f>
        <v>0</v>
      </c>
      <c r="K70" s="99">
        <f>VLOOKUP($B70,'[1]26MY_CIV5D_DATA'!$B:$AS,14,FALSE)</f>
        <v>0</v>
      </c>
      <c r="L70" s="99" t="str">
        <f>VLOOKUP(B70,'[1]26MY_CIV5D_DATA'!B:AS,15,FALSE)</f>
        <v>•</v>
      </c>
      <c r="M70" s="99" t="str">
        <f>VLOOKUP(B70,'[1]26MY_CIV5D_DATA'!B:AS,16,FALSE)</f>
        <v>•</v>
      </c>
      <c r="N70" s="99">
        <f>VLOOKUP($B70,'[1]26MY_CIV5D_DATA'!$B:$AS,17,FALSE)</f>
        <v>0</v>
      </c>
      <c r="O70" s="99" t="str">
        <f>VLOOKUP(B70,'[1]26MY_CIV5D_DATA'!B:AS,18,FALSE)</f>
        <v>•</v>
      </c>
      <c r="P70" s="99" t="str">
        <f>VLOOKUP(B70,'[1]26MY_CIV5D_DATA'!B:AS,19,FALSE)</f>
        <v>N/A</v>
      </c>
      <c r="Q70" s="100" t="str">
        <f>IF(VLOOKUP(B70,'[1]26MY_CIV5D_DATA'!B:AS,21,FALSE)="","",VLOOKUP(B70,'[1]26MY_CIV5D_DATA'!B:AS,21,FALSE))</f>
        <v/>
      </c>
    </row>
    <row r="71" spans="2:17" s="91" customFormat="1" ht="16.5" x14ac:dyDescent="0.25">
      <c r="B71" s="89" t="s">
        <v>58</v>
      </c>
      <c r="C71" s="153" t="str">
        <f>VLOOKUP(B71,'[1]26MY_CIV5D_DATA'!B:AS,4,FALSE)</f>
        <v>Protection de pare-chocs arrière</v>
      </c>
      <c r="D71" s="95" t="str">
        <f t="shared" si="8"/>
        <v>08P01-T47-100</v>
      </c>
      <c r="E71" s="96">
        <f>VLOOKUP(B71,'[1]26MY_CIV5D_DATA'!B:AS,9,FALSE)</f>
        <v>56</v>
      </c>
      <c r="F71" s="96">
        <f>VLOOKUP(B71,'[1]26MY_CIV5D_DATA'!B:AS,10,FALSE)</f>
        <v>80</v>
      </c>
      <c r="G71" s="97">
        <f>VLOOKUP(B71,'[1]26MY_CIV5D_DATA'!B:AS,7,FALSE)</f>
        <v>0.1</v>
      </c>
      <c r="H71" s="154">
        <f>VLOOKUP(B71,'[1]26MY_CIV5D_DATA'!B:AS,11,FALSE)</f>
        <v>96.8</v>
      </c>
      <c r="I71" s="99">
        <f>VLOOKUP(B71,'[1]26MY_CIV5D_DATA'!B:AS,12,FALSE)</f>
        <v>0</v>
      </c>
      <c r="J71" s="99">
        <f>VLOOKUP(B71,'[1]26MY_CIV5D_DATA'!B:AS,13,FALSE)</f>
        <v>0</v>
      </c>
      <c r="K71" s="99">
        <f>VLOOKUP($B71,'[1]26MY_CIV5D_DATA'!$B:$AS,14,FALSE)</f>
        <v>0</v>
      </c>
      <c r="L71" s="99" t="str">
        <f>VLOOKUP(B71,'[1]26MY_CIV5D_DATA'!B:AS,15,FALSE)</f>
        <v>•</v>
      </c>
      <c r="M71" s="99" t="str">
        <f>VLOOKUP(B71,'[1]26MY_CIV5D_DATA'!B:AS,16,FALSE)</f>
        <v>•</v>
      </c>
      <c r="N71" s="99">
        <f>VLOOKUP($B71,'[1]26MY_CIV5D_DATA'!$B:$AS,17,FALSE)</f>
        <v>0</v>
      </c>
      <c r="O71" s="99" t="str">
        <f>VLOOKUP(B71,'[1]26MY_CIV5D_DATA'!B:AS,18,FALSE)</f>
        <v>•</v>
      </c>
      <c r="P71" s="99" t="str">
        <f>VLOOKUP(B71,'[1]26MY_CIV5D_DATA'!B:AS,19,FALSE)</f>
        <v>N/A</v>
      </c>
      <c r="Q71" s="100" t="str">
        <f>IF(VLOOKUP(B71,'[1]26MY_CIV5D_DATA'!B:AS,21,FALSE)="","",VLOOKUP(B71,'[1]26MY_CIV5D_DATA'!B:AS,21,FALSE))</f>
        <v/>
      </c>
    </row>
    <row r="72" spans="2:17" s="91" customFormat="1" ht="30" x14ac:dyDescent="0.25">
      <c r="B72" s="89" t="s">
        <v>57</v>
      </c>
      <c r="C72" s="153" t="str">
        <f>VLOOKUP(B72,'[1]26MY_CIV5D_DATA'!B:AS,4,FALSE)</f>
        <v>Pellicule pour rebord de portière</v>
      </c>
      <c r="D72" s="95" t="str">
        <f t="shared" si="8"/>
        <v>08P20-T20-100A</v>
      </c>
      <c r="E72" s="96">
        <f>VLOOKUP(B72,'[1]26MY_CIV5D_DATA'!B:AS,9,FALSE)</f>
        <v>65</v>
      </c>
      <c r="F72" s="96">
        <f>VLOOKUP(B72,'[1]26MY_CIV5D_DATA'!B:AS,10,FALSE)</f>
        <v>108</v>
      </c>
      <c r="G72" s="97">
        <f>VLOOKUP(B72,'[1]26MY_CIV5D_DATA'!B:AS,7,FALSE)</f>
        <v>0.5</v>
      </c>
      <c r="H72" s="154">
        <f>VLOOKUP(B72,'[1]26MY_CIV5D_DATA'!B:AS,11,FALSE)</f>
        <v>192</v>
      </c>
      <c r="I72" s="99">
        <f>VLOOKUP(B72,'[1]26MY_CIV5D_DATA'!B:AS,12,FALSE)</f>
        <v>0</v>
      </c>
      <c r="J72" s="99">
        <f>VLOOKUP(B72,'[1]26MY_CIV5D_DATA'!B:AS,13,FALSE)</f>
        <v>0</v>
      </c>
      <c r="K72" s="99">
        <f>VLOOKUP($B72,'[1]26MY_CIV5D_DATA'!$B:$AS,14,FALSE)</f>
        <v>0</v>
      </c>
      <c r="L72" s="99" t="str">
        <f>VLOOKUP(B72,'[1]26MY_CIV5D_DATA'!B:AS,15,FALSE)</f>
        <v>•</v>
      </c>
      <c r="M72" s="99" t="str">
        <f>VLOOKUP(B72,'[1]26MY_CIV5D_DATA'!B:AS,16,FALSE)</f>
        <v>•</v>
      </c>
      <c r="N72" s="99">
        <f>VLOOKUP($B72,'[1]26MY_CIV5D_DATA'!$B:$AS,17,FALSE)</f>
        <v>0</v>
      </c>
      <c r="O72" s="99" t="str">
        <f>VLOOKUP(B72,'[1]26MY_CIV5D_DATA'!B:AS,18,FALSE)</f>
        <v>•</v>
      </c>
      <c r="P72" s="99" t="str">
        <f>VLOOKUP(B72,'[1]26MY_CIV5D_DATA'!B:AS,19,FALSE)</f>
        <v>N/A</v>
      </c>
      <c r="Q72" s="100" t="str">
        <f>IF(VLOOKUP(B72,'[1]26MY_CIV5D_DATA'!B:AS,21,FALSE)="","",VLOOKUP(B72,'[1]26MY_CIV5D_DATA'!B:AS,21,FALSE))</f>
        <v>Ne peut être installé simultanément avec protecteurs de bordure de porte.</v>
      </c>
    </row>
    <row r="73" spans="2:17" s="91" customFormat="1" ht="15" customHeight="1" x14ac:dyDescent="0.25">
      <c r="B73" s="89" t="s">
        <v>73</v>
      </c>
      <c r="C73" s="153" t="str">
        <f>VLOOKUP(B73,'[1]26MY_CIV5D_DATA'!B:AS,4,FALSE)</f>
        <v>Porte-bagages de toit</v>
      </c>
      <c r="D73" s="95" t="str">
        <f t="shared" si="8"/>
        <v>08L02-T47-300</v>
      </c>
      <c r="E73" s="96">
        <f>VLOOKUP(B73,'[1]26MY_CIV5D_DATA'!B:AS,9,FALSE)</f>
        <v>485</v>
      </c>
      <c r="F73" s="96">
        <f>VLOOKUP(B73,'[1]26MY_CIV5D_DATA'!B:AS,10,FALSE)</f>
        <v>808</v>
      </c>
      <c r="G73" s="97">
        <f>VLOOKUP(B73,'[1]26MY_CIV5D_DATA'!B:AS,7,FALSE)</f>
        <v>0.4</v>
      </c>
      <c r="H73" s="154">
        <f>VLOOKUP(B73,'[1]26MY_CIV5D_DATA'!B:AS,11,FALSE)</f>
        <v>875.2</v>
      </c>
      <c r="I73" s="99">
        <f>VLOOKUP(B73,'[1]26MY_CIV5D_DATA'!B:AS,12,FALSE)</f>
        <v>0</v>
      </c>
      <c r="J73" s="99">
        <f>VLOOKUP(B73,'[1]26MY_CIV5D_DATA'!B:AS,13,FALSE)</f>
        <v>0</v>
      </c>
      <c r="K73" s="99">
        <f>VLOOKUP($B73,'[1]26MY_CIV5D_DATA'!$B:$AS,14,FALSE)</f>
        <v>0</v>
      </c>
      <c r="L73" s="99" t="str">
        <f>VLOOKUP(B73,'[1]26MY_CIV5D_DATA'!B:AS,15,FALSE)</f>
        <v>•</v>
      </c>
      <c r="M73" s="99" t="str">
        <f>VLOOKUP(B73,'[1]26MY_CIV5D_DATA'!B:AS,16,FALSE)</f>
        <v>•</v>
      </c>
      <c r="N73" s="99">
        <f>VLOOKUP($B73,'[1]26MY_CIV5D_DATA'!$B:$AS,17,FALSE)</f>
        <v>0</v>
      </c>
      <c r="O73" s="99" t="str">
        <f>VLOOKUP(B73,'[1]26MY_CIV5D_DATA'!B:AS,18,FALSE)</f>
        <v>•</v>
      </c>
      <c r="P73" s="99" t="str">
        <f>VLOOKUP(B73,'[1]26MY_CIV5D_DATA'!B:AS,19,FALSE)</f>
        <v>•</v>
      </c>
      <c r="Q73" s="100" t="str">
        <f>IF(VLOOKUP(B73,'[1]26MY_CIV5D_DATA'!B:AS,21,FALSE)="","",VLOOKUP(B73,'[1]26MY_CIV5D_DATA'!B:AS,21,FALSE))</f>
        <v/>
      </c>
    </row>
    <row r="74" spans="2:17" s="91" customFormat="1" ht="15" customHeight="1" x14ac:dyDescent="0.25">
      <c r="B74" s="89" t="s">
        <v>74</v>
      </c>
      <c r="C74" s="110" t="str">
        <f>VLOOKUP(B74,'[1]26MY_CIV5D_DATA'!B:AS,4,FALSE)</f>
        <v>Accessoires de toit</v>
      </c>
      <c r="D74" s="111"/>
      <c r="E74" s="111"/>
      <c r="F74" s="111"/>
      <c r="G74" s="111"/>
      <c r="H74" s="111"/>
      <c r="I74" s="111"/>
      <c r="J74" s="111"/>
      <c r="K74" s="111"/>
      <c r="L74" s="111"/>
      <c r="M74" s="111"/>
      <c r="N74" s="111"/>
      <c r="O74" s="111"/>
      <c r="P74" s="111"/>
      <c r="Q74" s="155"/>
    </row>
    <row r="75" spans="2:17" s="91" customFormat="1" ht="15" customHeight="1" x14ac:dyDescent="0.25">
      <c r="B75" s="89" t="s">
        <v>75</v>
      </c>
      <c r="C75" s="69" t="str">
        <f>VLOOKUP(B75,'[1]26MY_CIV5D_DATA'!B:AS,4,FALSE)</f>
        <v>Boîte de toit - moyenne</v>
      </c>
      <c r="D75" s="95" t="str">
        <f t="shared" si="8"/>
        <v>08L20-E09-300A</v>
      </c>
      <c r="E75" s="96">
        <f>VLOOKUP(B75,'[1]26MY_CIV5D_DATA'!B:AS,9,FALSE)</f>
        <v>875</v>
      </c>
      <c r="F75" s="96">
        <f>VLOOKUP(B75,'[1]26MY_CIV5D_DATA'!B:AS,10,FALSE)</f>
        <v>1458</v>
      </c>
      <c r="G75" s="97">
        <f>VLOOKUP(B75,'[1]26MY_CIV5D_DATA'!B:AS,7,FALSE)</f>
        <v>0.2</v>
      </c>
      <c r="H75" s="154">
        <f>VLOOKUP(B75,'[1]26MY_CIV5D_DATA'!B:AS,11,FALSE)</f>
        <v>1491.6</v>
      </c>
      <c r="I75" s="99">
        <f>VLOOKUP(B75,'[1]26MY_CIV5D_DATA'!B:AS,12,FALSE)</f>
        <v>0</v>
      </c>
      <c r="J75" s="99">
        <f>VLOOKUP(B75,'[1]26MY_CIV5D_DATA'!B:AS,13,FALSE)</f>
        <v>0</v>
      </c>
      <c r="K75" s="99">
        <f>VLOOKUP($B75,'[1]26MY_CIV5D_DATA'!$B:$AS,14,FALSE)</f>
        <v>0</v>
      </c>
      <c r="L75" s="99" t="str">
        <f>VLOOKUP(B75,'[1]26MY_CIV5D_DATA'!B:AS,15,FALSE)</f>
        <v>•</v>
      </c>
      <c r="M75" s="99" t="str">
        <f>VLOOKUP(B75,'[1]26MY_CIV5D_DATA'!B:AS,16,FALSE)</f>
        <v>•</v>
      </c>
      <c r="N75" s="99">
        <f>VLOOKUP($B75,'[1]26MY_CIV5D_DATA'!$B:$AS,17,FALSE)</f>
        <v>0</v>
      </c>
      <c r="O75" s="99" t="str">
        <f>VLOOKUP(B75,'[1]26MY_CIV5D_DATA'!B:AS,18,FALSE)</f>
        <v>•</v>
      </c>
      <c r="P75" s="99" t="str">
        <f>VLOOKUP(B75,'[1]26MY_CIV5D_DATA'!B:AS,19,FALSE)</f>
        <v>•</v>
      </c>
      <c r="Q75" s="100" t="str">
        <f>IF(VLOOKUP(B75,'[1]26MY_CIV5D_DATA'!B:AS,21,FALSE)="","",VLOOKUP(B75,'[1]26MY_CIV5D_DATA'!B:AS,21,FALSE))</f>
        <v/>
      </c>
    </row>
    <row r="76" spans="2:17" s="91" customFormat="1" ht="15" customHeight="1" x14ac:dyDescent="0.25">
      <c r="B76" s="89" t="s">
        <v>76</v>
      </c>
      <c r="C76" s="69" t="str">
        <f>VLOOKUP(B76,'[1]26MY_CIV5D_DATA'!B:AS,4,FALSE)</f>
        <v>Boîte de toit - courte</v>
      </c>
      <c r="D76" s="95" t="str">
        <f t="shared" si="8"/>
        <v>08L20-E09-300B</v>
      </c>
      <c r="E76" s="96">
        <f>VLOOKUP(B76,'[1]26MY_CIV5D_DATA'!B:AS,9,FALSE)</f>
        <v>799</v>
      </c>
      <c r="F76" s="96">
        <f>VLOOKUP(B76,'[1]26MY_CIV5D_DATA'!B:AS,10,FALSE)</f>
        <v>1332</v>
      </c>
      <c r="G76" s="97">
        <f>VLOOKUP(B76,'[1]26MY_CIV5D_DATA'!B:AS,7,FALSE)</f>
        <v>0.2</v>
      </c>
      <c r="H76" s="154">
        <f>VLOOKUP(B76,'[1]26MY_CIV5D_DATA'!B:AS,11,FALSE)</f>
        <v>1365.6</v>
      </c>
      <c r="I76" s="99">
        <f>VLOOKUP(B76,'[1]26MY_CIV5D_DATA'!B:AS,12,FALSE)</f>
        <v>0</v>
      </c>
      <c r="J76" s="99">
        <f>VLOOKUP(B76,'[1]26MY_CIV5D_DATA'!B:AS,13,FALSE)</f>
        <v>0</v>
      </c>
      <c r="K76" s="99">
        <f>VLOOKUP($B76,'[1]26MY_CIV5D_DATA'!$B:$AS,14,FALSE)</f>
        <v>0</v>
      </c>
      <c r="L76" s="99" t="str">
        <f>VLOOKUP(B76,'[1]26MY_CIV5D_DATA'!B:AS,15,FALSE)</f>
        <v>•</v>
      </c>
      <c r="M76" s="99" t="str">
        <f>VLOOKUP(B76,'[1]26MY_CIV5D_DATA'!B:AS,16,FALSE)</f>
        <v>•</v>
      </c>
      <c r="N76" s="99">
        <f>VLOOKUP($B76,'[1]26MY_CIV5D_DATA'!$B:$AS,17,FALSE)</f>
        <v>0</v>
      </c>
      <c r="O76" s="99" t="str">
        <f>VLOOKUP(B76,'[1]26MY_CIV5D_DATA'!B:AS,18,FALSE)</f>
        <v>•</v>
      </c>
      <c r="P76" s="99" t="str">
        <f>VLOOKUP(B76,'[1]26MY_CIV5D_DATA'!B:AS,19,FALSE)</f>
        <v>•</v>
      </c>
      <c r="Q76" s="100" t="str">
        <f>IF(VLOOKUP(B76,'[1]26MY_CIV5D_DATA'!B:AS,21,FALSE)="","",VLOOKUP(B76,'[1]26MY_CIV5D_DATA'!B:AS,21,FALSE))</f>
        <v/>
      </c>
    </row>
    <row r="77" spans="2:17" s="91" customFormat="1" ht="15" customHeight="1" x14ac:dyDescent="0.25">
      <c r="B77" s="89" t="s">
        <v>77</v>
      </c>
      <c r="C77" s="69" t="str">
        <f>VLOOKUP(B77,'[1]26MY_CIV5D_DATA'!B:AS,4,FALSE)</f>
        <v>Galerie de toit, fixation pour kayak</v>
      </c>
      <c r="D77" s="95" t="str">
        <f t="shared" si="8"/>
        <v>08L09-E09-101</v>
      </c>
      <c r="E77" s="96">
        <f>VLOOKUP(B77,'[1]26MY_CIV5D_DATA'!B:AS,9,FALSE)</f>
        <v>430</v>
      </c>
      <c r="F77" s="96">
        <f>VLOOKUP(B77,'[1]26MY_CIV5D_DATA'!B:AS,10,FALSE)</f>
        <v>717</v>
      </c>
      <c r="G77" s="97">
        <f>VLOOKUP(B77,'[1]26MY_CIV5D_DATA'!B:AS,7,FALSE)</f>
        <v>0.2</v>
      </c>
      <c r="H77" s="154">
        <f>VLOOKUP(B77,'[1]26MY_CIV5D_DATA'!B:AS,11,FALSE)</f>
        <v>750.6</v>
      </c>
      <c r="I77" s="99">
        <f>VLOOKUP(B77,'[1]26MY_CIV5D_DATA'!B:AS,12,FALSE)</f>
        <v>0</v>
      </c>
      <c r="J77" s="99">
        <f>VLOOKUP(B77,'[1]26MY_CIV5D_DATA'!B:AS,13,FALSE)</f>
        <v>0</v>
      </c>
      <c r="K77" s="99">
        <f>VLOOKUP($B77,'[1]26MY_CIV5D_DATA'!$B:$AS,14,FALSE)</f>
        <v>0</v>
      </c>
      <c r="L77" s="99" t="str">
        <f>VLOOKUP(B77,'[1]26MY_CIV5D_DATA'!B:AS,15,FALSE)</f>
        <v>•</v>
      </c>
      <c r="M77" s="99" t="str">
        <f>VLOOKUP(B77,'[1]26MY_CIV5D_DATA'!B:AS,16,FALSE)</f>
        <v>•</v>
      </c>
      <c r="N77" s="99">
        <f>VLOOKUP($B77,'[1]26MY_CIV5D_DATA'!$B:$AS,17,FALSE)</f>
        <v>0</v>
      </c>
      <c r="O77" s="99" t="str">
        <f>VLOOKUP(B77,'[1]26MY_CIV5D_DATA'!B:AS,18,FALSE)</f>
        <v>•</v>
      </c>
      <c r="P77" s="99" t="str">
        <f>VLOOKUP(B77,'[1]26MY_CIV5D_DATA'!B:AS,19,FALSE)</f>
        <v>•</v>
      </c>
      <c r="Q77" s="100" t="str">
        <f>IF(VLOOKUP(B77,'[1]26MY_CIV5D_DATA'!B:AS,21,FALSE)="","",VLOOKUP(B77,'[1]26MY_CIV5D_DATA'!B:AS,21,FALSE))</f>
        <v/>
      </c>
    </row>
    <row r="78" spans="2:17" s="91" customFormat="1" ht="15" customHeight="1" x14ac:dyDescent="0.25">
      <c r="B78" s="89" t="s">
        <v>78</v>
      </c>
      <c r="C78" s="69" t="str">
        <f>VLOOKUP(B78,'[1]26MY_CIV5D_DATA'!B:AS,4,FALSE)</f>
        <v>Galerie de toit, Fixation pour skis/planche à neige</v>
      </c>
      <c r="D78" s="95" t="str">
        <f t="shared" si="8"/>
        <v>08L03-E09-300C</v>
      </c>
      <c r="E78" s="96">
        <f>VLOOKUP(B78,'[1]26MY_CIV5D_DATA'!B:AS,9,FALSE)</f>
        <v>415</v>
      </c>
      <c r="F78" s="96">
        <f>VLOOKUP(B78,'[1]26MY_CIV5D_DATA'!B:AS,10,FALSE)</f>
        <v>692</v>
      </c>
      <c r="G78" s="97">
        <f>VLOOKUP(B78,'[1]26MY_CIV5D_DATA'!B:AS,7,FALSE)</f>
        <v>0.2</v>
      </c>
      <c r="H78" s="154">
        <f>VLOOKUP(B78,'[1]26MY_CIV5D_DATA'!B:AS,11,FALSE)</f>
        <v>725.6</v>
      </c>
      <c r="I78" s="99">
        <f>VLOOKUP(B78,'[1]26MY_CIV5D_DATA'!B:AS,12,FALSE)</f>
        <v>0</v>
      </c>
      <c r="J78" s="99">
        <f>VLOOKUP(B78,'[1]26MY_CIV5D_DATA'!B:AS,13,FALSE)</f>
        <v>0</v>
      </c>
      <c r="K78" s="99">
        <f>VLOOKUP($B78,'[1]26MY_CIV5D_DATA'!$B:$AS,14,FALSE)</f>
        <v>0</v>
      </c>
      <c r="L78" s="99" t="str">
        <f>VLOOKUP(B78,'[1]26MY_CIV5D_DATA'!B:AS,15,FALSE)</f>
        <v>•</v>
      </c>
      <c r="M78" s="99" t="str">
        <f>VLOOKUP(B78,'[1]26MY_CIV5D_DATA'!B:AS,16,FALSE)</f>
        <v>•</v>
      </c>
      <c r="N78" s="99">
        <f>VLOOKUP($B78,'[1]26MY_CIV5D_DATA'!$B:$AS,17,FALSE)</f>
        <v>0</v>
      </c>
      <c r="O78" s="99" t="str">
        <f>VLOOKUP(B78,'[1]26MY_CIV5D_DATA'!B:AS,18,FALSE)</f>
        <v>•</v>
      </c>
      <c r="P78" s="99" t="str">
        <f>VLOOKUP(B78,'[1]26MY_CIV5D_DATA'!B:AS,19,FALSE)</f>
        <v>•</v>
      </c>
      <c r="Q78" s="100" t="str">
        <f>IF(VLOOKUP(B78,'[1]26MY_CIV5D_DATA'!B:AS,21,FALSE)="","",VLOOKUP(B78,'[1]26MY_CIV5D_DATA'!B:AS,21,FALSE))</f>
        <v/>
      </c>
    </row>
    <row r="79" spans="2:17" s="91" customFormat="1" ht="15" customHeight="1" x14ac:dyDescent="0.25">
      <c r="B79" s="89" t="s">
        <v>79</v>
      </c>
      <c r="C79" s="69" t="str">
        <f>VLOOKUP(B79,'[1]26MY_CIV5D_DATA'!B:AS,4,FALSE)</f>
        <v>Galerie de toit, Fixation pour planche de surf</v>
      </c>
      <c r="D79" s="95" t="str">
        <f t="shared" si="8"/>
        <v>08L05-E09-100</v>
      </c>
      <c r="E79" s="96">
        <f>VLOOKUP(B79,'[1]26MY_CIV5D_DATA'!B:AS,9,FALSE)</f>
        <v>207</v>
      </c>
      <c r="F79" s="96">
        <f>VLOOKUP(B79,'[1]26MY_CIV5D_DATA'!B:AS,10,FALSE)</f>
        <v>345</v>
      </c>
      <c r="G79" s="97">
        <f>VLOOKUP(B79,'[1]26MY_CIV5D_DATA'!B:AS,7,FALSE)</f>
        <v>0.2</v>
      </c>
      <c r="H79" s="154">
        <f>VLOOKUP(B79,'[1]26MY_CIV5D_DATA'!B:AS,11,FALSE)</f>
        <v>378.6</v>
      </c>
      <c r="I79" s="99">
        <f>VLOOKUP(B79,'[1]26MY_CIV5D_DATA'!B:AS,12,FALSE)</f>
        <v>0</v>
      </c>
      <c r="J79" s="99">
        <f>VLOOKUP(B79,'[1]26MY_CIV5D_DATA'!B:AS,13,FALSE)</f>
        <v>0</v>
      </c>
      <c r="K79" s="99">
        <f>VLOOKUP($B79,'[1]26MY_CIV5D_DATA'!$B:$AS,14,FALSE)</f>
        <v>0</v>
      </c>
      <c r="L79" s="99" t="str">
        <f>VLOOKUP(B79,'[1]26MY_CIV5D_DATA'!B:AS,15,FALSE)</f>
        <v>•</v>
      </c>
      <c r="M79" s="99" t="str">
        <f>VLOOKUP(B79,'[1]26MY_CIV5D_DATA'!B:AS,16,FALSE)</f>
        <v>•</v>
      </c>
      <c r="N79" s="99">
        <f>VLOOKUP($B79,'[1]26MY_CIV5D_DATA'!$B:$AS,17,FALSE)</f>
        <v>0</v>
      </c>
      <c r="O79" s="99" t="str">
        <f>VLOOKUP(B79,'[1]26MY_CIV5D_DATA'!B:AS,18,FALSE)</f>
        <v>•</v>
      </c>
      <c r="P79" s="99" t="str">
        <f>VLOOKUP(B79,'[1]26MY_CIV5D_DATA'!B:AS,19,FALSE)</f>
        <v>•</v>
      </c>
      <c r="Q79" s="100" t="str">
        <f>IF(VLOOKUP(B79,'[1]26MY_CIV5D_DATA'!B:AS,21,FALSE)="","",VLOOKUP(B79,'[1]26MY_CIV5D_DATA'!B:AS,21,FALSE))</f>
        <v/>
      </c>
    </row>
    <row r="80" spans="2:17" s="91" customFormat="1" ht="30" x14ac:dyDescent="0.25">
      <c r="B80" s="89" t="s">
        <v>80</v>
      </c>
      <c r="C80" s="69" t="str">
        <f>VLOOKUP(B80,'[1]26MY_CIV5D_DATA'!B:AS,4,FALSE)</f>
        <v>Support à vélo vertical pour porte-bagages de toit</v>
      </c>
      <c r="D80" s="95" t="str">
        <f t="shared" si="8"/>
        <v>08L07-E09-101</v>
      </c>
      <c r="E80" s="96">
        <f>VLOOKUP(B80,'[1]26MY_CIV5D_DATA'!B:AS,9,FALSE)</f>
        <v>383</v>
      </c>
      <c r="F80" s="96">
        <f>VLOOKUP(B80,'[1]26MY_CIV5D_DATA'!B:AS,10,FALSE)</f>
        <v>547</v>
      </c>
      <c r="G80" s="97">
        <f>VLOOKUP(B80,'[1]26MY_CIV5D_DATA'!B:AS,7,FALSE)</f>
        <v>0.6</v>
      </c>
      <c r="H80" s="154">
        <f>VLOOKUP(B80,'[1]26MY_CIV5D_DATA'!B:AS,11,FALSE)</f>
        <v>647.79999999999995</v>
      </c>
      <c r="I80" s="99">
        <f>VLOOKUP(B80,'[1]26MY_CIV5D_DATA'!B:AS,12,FALSE)</f>
        <v>0</v>
      </c>
      <c r="J80" s="99">
        <f>VLOOKUP(B80,'[1]26MY_CIV5D_DATA'!B:AS,13,FALSE)</f>
        <v>0</v>
      </c>
      <c r="K80" s="99">
        <f>VLOOKUP($B80,'[1]26MY_CIV5D_DATA'!$B:$AS,14,FALSE)</f>
        <v>0</v>
      </c>
      <c r="L80" s="99" t="str">
        <f>VLOOKUP(B80,'[1]26MY_CIV5D_DATA'!B:AS,15,FALSE)</f>
        <v>•</v>
      </c>
      <c r="M80" s="99" t="str">
        <f>VLOOKUP(B80,'[1]26MY_CIV5D_DATA'!B:AS,16,FALSE)</f>
        <v>•</v>
      </c>
      <c r="N80" s="99">
        <f>VLOOKUP($B80,'[1]26MY_CIV5D_DATA'!$B:$AS,17,FALSE)</f>
        <v>0</v>
      </c>
      <c r="O80" s="99" t="str">
        <f>VLOOKUP(B80,'[1]26MY_CIV5D_DATA'!B:AS,18,FALSE)</f>
        <v>•</v>
      </c>
      <c r="P80" s="99" t="str">
        <f>VLOOKUP(B80,'[1]26MY_CIV5D_DATA'!B:AS,19,FALSE)</f>
        <v>•</v>
      </c>
      <c r="Q80" s="100" t="str">
        <f>IF(VLOOKUP(B80,'[1]26MY_CIV5D_DATA'!B:AS,21,FALSE)="","",VLOOKUP(B80,'[1]26MY_CIV5D_DATA'!B:AS,21,FALSE))</f>
        <v>Un (1) seul porte-vélo permis sur le porte-bagages de toit. 
Porte-bagages de toit requis.</v>
      </c>
    </row>
    <row r="81" spans="2:17" s="91" customFormat="1" ht="30" customHeight="1" x14ac:dyDescent="0.25">
      <c r="B81" s="89" t="s">
        <v>81</v>
      </c>
      <c r="C81" s="69" t="str">
        <f>VLOOKUP(B81,'[1]26MY_CIV5D_DATA'!B:AS,4,FALSE)</f>
        <v>Panier de toit</v>
      </c>
      <c r="D81" s="95" t="str">
        <f t="shared" si="8"/>
        <v>08L20-E09-101C</v>
      </c>
      <c r="E81" s="96">
        <f>VLOOKUP(B81,'[1]26MY_CIV5D_DATA'!B:AS,9,FALSE)</f>
        <v>571</v>
      </c>
      <c r="F81" s="96">
        <f>VLOOKUP(B81,'[1]26MY_CIV5D_DATA'!B:AS,10,FALSE)</f>
        <v>952</v>
      </c>
      <c r="G81" s="97">
        <f>VLOOKUP(B81,'[1]26MY_CIV5D_DATA'!B:AS,7,FALSE)</f>
        <v>0.4</v>
      </c>
      <c r="H81" s="154">
        <f>VLOOKUP(B81,'[1]26MY_CIV5D_DATA'!B:AS,11,FALSE)</f>
        <v>1019.2</v>
      </c>
      <c r="I81" s="99">
        <f>VLOOKUP(B81,'[1]26MY_CIV5D_DATA'!B:AS,12,FALSE)</f>
        <v>0</v>
      </c>
      <c r="J81" s="99">
        <f>VLOOKUP(B81,'[1]26MY_CIV5D_DATA'!B:AS,13,FALSE)</f>
        <v>0</v>
      </c>
      <c r="K81" s="99">
        <f>VLOOKUP($B81,'[1]26MY_CIV5D_DATA'!$B:$AS,14,FALSE)</f>
        <v>0</v>
      </c>
      <c r="L81" s="99" t="str">
        <f>VLOOKUP(B81,'[1]26MY_CIV5D_DATA'!B:AS,15,FALSE)</f>
        <v>•</v>
      </c>
      <c r="M81" s="99" t="str">
        <f>VLOOKUP(B81,'[1]26MY_CIV5D_DATA'!B:AS,16,FALSE)</f>
        <v>•</v>
      </c>
      <c r="N81" s="99">
        <f>VLOOKUP($B81,'[1]26MY_CIV5D_DATA'!$B:$AS,17,FALSE)</f>
        <v>0</v>
      </c>
      <c r="O81" s="99" t="str">
        <f>VLOOKUP(B81,'[1]26MY_CIV5D_DATA'!B:AS,18,FALSE)</f>
        <v>•</v>
      </c>
      <c r="P81" s="99" t="str">
        <f>VLOOKUP(B81,'[1]26MY_CIV5D_DATA'!B:AS,19,FALSE)</f>
        <v>•</v>
      </c>
      <c r="Q81" s="65" t="str">
        <f>IF(VLOOKUP(B81,'[1]26MY_CIV5D_DATA'!B:AS,21,FALSE)="","",VLOOKUP(B81,'[1]26MY_CIV5D_DATA'!B:AS,21,FALSE))</f>
        <v>Ensemble de fixation de panier de toit (nécessaire de montage) et porte-bagages de toit requis.</v>
      </c>
    </row>
    <row r="82" spans="2:17" s="91" customFormat="1" ht="15" customHeight="1" x14ac:dyDescent="0.25">
      <c r="B82" s="89" t="s">
        <v>82</v>
      </c>
      <c r="C82" s="69" t="str">
        <f>VLOOKUP(B82,'[1]26MY_CIV5D_DATA'!B:AS,4,FALSE)</f>
        <v>Ensemble de fixation de panier de toit</v>
      </c>
      <c r="D82" s="95" t="str">
        <f t="shared" si="8"/>
        <v>08L20-E09-100D</v>
      </c>
      <c r="E82" s="96">
        <f>VLOOKUP(B82,'[1]26MY_CIV5D_DATA'!B:AS,9,FALSE)</f>
        <v>16</v>
      </c>
      <c r="F82" s="96">
        <f>VLOOKUP(B82,'[1]26MY_CIV5D_DATA'!B:AS,10,FALSE)</f>
        <v>26</v>
      </c>
      <c r="G82" s="97">
        <f>VLOOKUP(B82,'[1]26MY_CIV5D_DATA'!B:AS,7,FALSE)</f>
        <v>0</v>
      </c>
      <c r="H82" s="154">
        <f>VLOOKUP(B82,'[1]26MY_CIV5D_DATA'!B:AS,11,FALSE)</f>
        <v>26</v>
      </c>
      <c r="I82" s="99">
        <f>VLOOKUP(B82,'[1]26MY_CIV5D_DATA'!B:AS,12,FALSE)</f>
        <v>0</v>
      </c>
      <c r="J82" s="99">
        <f>VLOOKUP(B82,'[1]26MY_CIV5D_DATA'!B:AS,13,FALSE)</f>
        <v>0</v>
      </c>
      <c r="K82" s="99">
        <f>VLOOKUP($B82,'[1]26MY_CIV5D_DATA'!$B:$AS,14,FALSE)</f>
        <v>0</v>
      </c>
      <c r="L82" s="99" t="str">
        <f>VLOOKUP(B82,'[1]26MY_CIV5D_DATA'!B:AS,15,FALSE)</f>
        <v>•</v>
      </c>
      <c r="M82" s="99" t="str">
        <f>VLOOKUP(B82,'[1]26MY_CIV5D_DATA'!B:AS,16,FALSE)</f>
        <v>•</v>
      </c>
      <c r="N82" s="99">
        <f>VLOOKUP($B82,'[1]26MY_CIV5D_DATA'!$B:$AS,17,FALSE)</f>
        <v>0</v>
      </c>
      <c r="O82" s="99" t="str">
        <f>VLOOKUP(B82,'[1]26MY_CIV5D_DATA'!B:AS,18,FALSE)</f>
        <v>•</v>
      </c>
      <c r="P82" s="99" t="str">
        <f>VLOOKUP(B82,'[1]26MY_CIV5D_DATA'!B:AS,19,FALSE)</f>
        <v>•</v>
      </c>
      <c r="Q82" s="83"/>
    </row>
    <row r="83" spans="2:17" s="91" customFormat="1" ht="15" customHeight="1" x14ac:dyDescent="0.25">
      <c r="B83" s="89" t="s">
        <v>83</v>
      </c>
      <c r="C83" s="110" t="str">
        <f>VLOOKUP(B83,'[1]26MY_CIV5D_DATA'!B:AS,4,FALSE)</f>
        <v>Déflecteur de bas de caisse avant</v>
      </c>
      <c r="D83" s="111"/>
      <c r="E83" s="111"/>
      <c r="F83" s="111"/>
      <c r="G83" s="111"/>
      <c r="H83" s="111"/>
      <c r="I83" s="111"/>
      <c r="J83" s="111"/>
      <c r="K83" s="111"/>
      <c r="L83" s="111"/>
      <c r="M83" s="111"/>
      <c r="N83" s="111"/>
      <c r="O83" s="111"/>
      <c r="P83" s="111"/>
      <c r="Q83" s="112"/>
    </row>
    <row r="84" spans="2:17" s="91" customFormat="1" ht="15" customHeight="1" x14ac:dyDescent="0.25">
      <c r="B84" s="89" t="s">
        <v>84</v>
      </c>
      <c r="C84" s="69" t="str">
        <f>VLOOKUP(B84,'[1]26MY_CIV5D_DATA'!B:AS,4,FALSE)</f>
        <v>Blanc platine nacré (NH-883P)</v>
      </c>
      <c r="D84" s="95" t="str">
        <f t="shared" ref="D84:D89" si="9">B84</f>
        <v>08F01-T20-130A</v>
      </c>
      <c r="E84" s="96">
        <f>VLOOKUP(B84,'[1]26MY_CIV5D_DATA'!B:AS,9,FALSE)</f>
        <v>255</v>
      </c>
      <c r="F84" s="96">
        <f>VLOOKUP(B84,'[1]26MY_CIV5D_DATA'!B:AS,10,FALSE)</f>
        <v>425</v>
      </c>
      <c r="G84" s="97">
        <f>VLOOKUP(B84,'[1]26MY_CIV5D_DATA'!B:AS,7,FALSE)</f>
        <v>1</v>
      </c>
      <c r="H84" s="154">
        <f>VLOOKUP(B84,'[1]26MY_CIV5D_DATA'!B:AS,11,FALSE)</f>
        <v>593</v>
      </c>
      <c r="I84" s="99">
        <f>VLOOKUP(B84,'[1]26MY_CIV5D_DATA'!B:AS,12,FALSE)</f>
        <v>0</v>
      </c>
      <c r="J84" s="99">
        <f>VLOOKUP(B84,'[1]26MY_CIV5D_DATA'!B:AS,13,FALSE)</f>
        <v>0</v>
      </c>
      <c r="K84" s="99">
        <f>VLOOKUP($B84,'[1]26MY_CIV5D_DATA'!$B:$AS,14,FALSE)</f>
        <v>0</v>
      </c>
      <c r="L84" s="99" t="str">
        <f>VLOOKUP(B84,'[1]26MY_CIV5D_DATA'!B:AS,15,FALSE)</f>
        <v>•</v>
      </c>
      <c r="M84" s="99" t="str">
        <f>VLOOKUP(B84,'[1]26MY_CIV5D_DATA'!B:AS,16,FALSE)</f>
        <v>•</v>
      </c>
      <c r="N84" s="99">
        <f>VLOOKUP($B84,'[1]26MY_CIV5D_DATA'!$B:$AS,17,FALSE)</f>
        <v>0</v>
      </c>
      <c r="O84" s="99" t="str">
        <f>VLOOKUP(B84,'[1]26MY_CIV5D_DATA'!B:AS,18,FALSE)</f>
        <v>•</v>
      </c>
      <c r="P84" s="99" t="str">
        <f>VLOOKUP(B84,'[1]26MY_CIV5D_DATA'!B:AS,19,FALSE)</f>
        <v>N/A</v>
      </c>
      <c r="Q84" s="65" t="str">
        <f>IF(VLOOKUP(B84,'[1]26MY_CIV5D_DATA'!B:AS,21,FALSE)="","",VLOOKUP(B84,'[1]26MY_CIV5D_DATA'!B:AS,21,FALSE))</f>
        <v/>
      </c>
    </row>
    <row r="85" spans="2:17" s="91" customFormat="1" ht="15" customHeight="1" x14ac:dyDescent="0.25">
      <c r="B85" s="89" t="s">
        <v>85</v>
      </c>
      <c r="C85" s="69" t="str">
        <f>VLOOKUP(B85,'[1]26MY_CIV5D_DATA'!B:AS,4,FALSE)</f>
        <v>Refl et solaire argent métallisé (NH-932M)</v>
      </c>
      <c r="D85" s="95" t="str">
        <f t="shared" si="9"/>
        <v>08F01-T20-1Z0A</v>
      </c>
      <c r="E85" s="96">
        <f>VLOOKUP(B85,'[1]26MY_CIV5D_DATA'!B:AS,9,FALSE)</f>
        <v>255</v>
      </c>
      <c r="F85" s="96">
        <f>VLOOKUP(B85,'[1]26MY_CIV5D_DATA'!B:AS,10,FALSE)</f>
        <v>425</v>
      </c>
      <c r="G85" s="97">
        <f>VLOOKUP(B85,'[1]26MY_CIV5D_DATA'!B:AS,7,FALSE)</f>
        <v>1</v>
      </c>
      <c r="H85" s="154">
        <f>VLOOKUP(B85,'[1]26MY_CIV5D_DATA'!B:AS,11,FALSE)</f>
        <v>593</v>
      </c>
      <c r="I85" s="99">
        <f>VLOOKUP(B85,'[1]26MY_CIV5D_DATA'!B:AS,12,FALSE)</f>
        <v>0</v>
      </c>
      <c r="J85" s="99">
        <f>VLOOKUP(B85,'[1]26MY_CIV5D_DATA'!B:AS,13,FALSE)</f>
        <v>0</v>
      </c>
      <c r="K85" s="99">
        <f>VLOOKUP($B85,'[1]26MY_CIV5D_DATA'!$B:$AS,14,FALSE)</f>
        <v>0</v>
      </c>
      <c r="L85" s="99" t="str">
        <f>VLOOKUP(B85,'[1]26MY_CIV5D_DATA'!B:AS,15,FALSE)</f>
        <v>•</v>
      </c>
      <c r="M85" s="99" t="str">
        <f>VLOOKUP(B85,'[1]26MY_CIV5D_DATA'!B:AS,16,FALSE)</f>
        <v>•</v>
      </c>
      <c r="N85" s="99">
        <f>VLOOKUP($B85,'[1]26MY_CIV5D_DATA'!$B:$AS,17,FALSE)</f>
        <v>0</v>
      </c>
      <c r="O85" s="99" t="str">
        <f>VLOOKUP(B85,'[1]26MY_CIV5D_DATA'!B:AS,18,FALSE)</f>
        <v>•</v>
      </c>
      <c r="P85" s="99" t="str">
        <f>VLOOKUP(B85,'[1]26MY_CIV5D_DATA'!B:AS,19,FALSE)</f>
        <v>N/A</v>
      </c>
      <c r="Q85" s="75"/>
    </row>
    <row r="86" spans="2:17" s="91" customFormat="1" ht="15" customHeight="1" x14ac:dyDescent="0.25">
      <c r="B86" s="89" t="s">
        <v>86</v>
      </c>
      <c r="C86" s="69" t="str">
        <f>VLOOKUP(B86,'[1]26MY_CIV5D_DATA'!B:AS,4,FALSE)</f>
        <v>Gris météore nacré (NH-904M)</v>
      </c>
      <c r="D86" s="95" t="str">
        <f t="shared" si="9"/>
        <v>08F01-T20-170A</v>
      </c>
      <c r="E86" s="96">
        <f>VLOOKUP(B86,'[1]26MY_CIV5D_DATA'!B:AS,9,FALSE)</f>
        <v>255</v>
      </c>
      <c r="F86" s="96">
        <f>VLOOKUP(B86,'[1]26MY_CIV5D_DATA'!B:AS,10,FALSE)</f>
        <v>425</v>
      </c>
      <c r="G86" s="97">
        <f>VLOOKUP(B86,'[1]26MY_CIV5D_DATA'!B:AS,7,FALSE)</f>
        <v>1</v>
      </c>
      <c r="H86" s="154">
        <f>VLOOKUP(B86,'[1]26MY_CIV5D_DATA'!B:AS,11,FALSE)</f>
        <v>593</v>
      </c>
      <c r="I86" s="99">
        <f>VLOOKUP(B86,'[1]26MY_CIV5D_DATA'!B:AS,12,FALSE)</f>
        <v>0</v>
      </c>
      <c r="J86" s="99">
        <f>VLOOKUP(B86,'[1]26MY_CIV5D_DATA'!B:AS,13,FALSE)</f>
        <v>0</v>
      </c>
      <c r="K86" s="99">
        <f>VLOOKUP($B86,'[1]26MY_CIV5D_DATA'!$B:$AS,14,FALSE)</f>
        <v>0</v>
      </c>
      <c r="L86" s="99" t="str">
        <f>VLOOKUP(B86,'[1]26MY_CIV5D_DATA'!B:AS,15,FALSE)</f>
        <v>N/A</v>
      </c>
      <c r="M86" s="99" t="str">
        <f>VLOOKUP(B86,'[1]26MY_CIV5D_DATA'!B:AS,16,FALSE)</f>
        <v>•</v>
      </c>
      <c r="N86" s="99">
        <f>VLOOKUP($B86,'[1]26MY_CIV5D_DATA'!$B:$AS,17,FALSE)</f>
        <v>0</v>
      </c>
      <c r="O86" s="99" t="str">
        <f>VLOOKUP(B86,'[1]26MY_CIV5D_DATA'!B:AS,18,FALSE)</f>
        <v>N/A</v>
      </c>
      <c r="P86" s="99" t="str">
        <f>VLOOKUP(B86,'[1]26MY_CIV5D_DATA'!B:AS,19,FALSE)</f>
        <v>N/A</v>
      </c>
      <c r="Q86" s="75"/>
    </row>
    <row r="87" spans="2:17" s="91" customFormat="1" ht="15" customHeight="1" x14ac:dyDescent="0.25">
      <c r="B87" s="89" t="s">
        <v>87</v>
      </c>
      <c r="C87" s="69" t="str">
        <f>VLOOKUP(B87,'[1]26MY_CIV5D_DATA'!B:AS,4,FALSE)</f>
        <v>Noir cristal nacré (NH-731P)</v>
      </c>
      <c r="D87" s="95" t="str">
        <f t="shared" si="9"/>
        <v>08F01-T20-180A</v>
      </c>
      <c r="E87" s="96">
        <f>VLOOKUP(B87,'[1]26MY_CIV5D_DATA'!B:AS,9,FALSE)</f>
        <v>255</v>
      </c>
      <c r="F87" s="96">
        <f>VLOOKUP(B87,'[1]26MY_CIV5D_DATA'!B:AS,10,FALSE)</f>
        <v>425</v>
      </c>
      <c r="G87" s="97">
        <f>VLOOKUP(B87,'[1]26MY_CIV5D_DATA'!B:AS,7,FALSE)</f>
        <v>1</v>
      </c>
      <c r="H87" s="154">
        <f>VLOOKUP(B87,'[1]26MY_CIV5D_DATA'!B:AS,11,FALSE)</f>
        <v>593</v>
      </c>
      <c r="I87" s="99">
        <f>VLOOKUP(B87,'[1]26MY_CIV5D_DATA'!B:AS,12,FALSE)</f>
        <v>0</v>
      </c>
      <c r="J87" s="99">
        <f>VLOOKUP(B87,'[1]26MY_CIV5D_DATA'!B:AS,13,FALSE)</f>
        <v>0</v>
      </c>
      <c r="K87" s="99">
        <f>VLOOKUP($B87,'[1]26MY_CIV5D_DATA'!$B:$AS,14,FALSE)</f>
        <v>0</v>
      </c>
      <c r="L87" s="99" t="str">
        <f>VLOOKUP(B87,'[1]26MY_CIV5D_DATA'!B:AS,15,FALSE)</f>
        <v>•</v>
      </c>
      <c r="M87" s="99" t="str">
        <f>VLOOKUP(B87,'[1]26MY_CIV5D_DATA'!B:AS,16,FALSE)</f>
        <v>•</v>
      </c>
      <c r="N87" s="99">
        <f>VLOOKUP($B87,'[1]26MY_CIV5D_DATA'!$B:$AS,17,FALSE)</f>
        <v>0</v>
      </c>
      <c r="O87" s="99" t="str">
        <f>VLOOKUP(B87,'[1]26MY_CIV5D_DATA'!B:AS,18,FALSE)</f>
        <v>•</v>
      </c>
      <c r="P87" s="99" t="str">
        <f>VLOOKUP(B87,'[1]26MY_CIV5D_DATA'!B:AS,19,FALSE)</f>
        <v>N/A</v>
      </c>
      <c r="Q87" s="75"/>
    </row>
    <row r="88" spans="2:17" s="91" customFormat="1" ht="15" customHeight="1" x14ac:dyDescent="0.25">
      <c r="B88" s="89" t="s">
        <v>88</v>
      </c>
      <c r="C88" s="69" t="str">
        <f>VLOOKUP(B88,'[1]26MY_CIV5D_DATA'!B:AS,4,FALSE)</f>
        <v>Rouge rallye (R-513)</v>
      </c>
      <c r="D88" s="95" t="str">
        <f t="shared" si="9"/>
        <v>08F01-T20-190A</v>
      </c>
      <c r="E88" s="96">
        <f>VLOOKUP(B88,'[1]26MY_CIV5D_DATA'!B:AS,9,FALSE)</f>
        <v>255</v>
      </c>
      <c r="F88" s="96">
        <f>VLOOKUP(B88,'[1]26MY_CIV5D_DATA'!B:AS,10,FALSE)</f>
        <v>425</v>
      </c>
      <c r="G88" s="97">
        <f>VLOOKUP(B88,'[1]26MY_CIV5D_DATA'!B:AS,7,FALSE)</f>
        <v>1</v>
      </c>
      <c r="H88" s="154">
        <f>VLOOKUP(B88,'[1]26MY_CIV5D_DATA'!B:AS,11,FALSE)</f>
        <v>593</v>
      </c>
      <c r="I88" s="99">
        <f>VLOOKUP(B88,'[1]26MY_CIV5D_DATA'!B:AS,12,FALSE)</f>
        <v>0</v>
      </c>
      <c r="J88" s="99">
        <f>VLOOKUP(B88,'[1]26MY_CIV5D_DATA'!B:AS,13,FALSE)</f>
        <v>0</v>
      </c>
      <c r="K88" s="99">
        <f>VLOOKUP($B88,'[1]26MY_CIV5D_DATA'!$B:$AS,14,FALSE)</f>
        <v>0</v>
      </c>
      <c r="L88" s="99" t="str">
        <f>VLOOKUP(B88,'[1]26MY_CIV5D_DATA'!B:AS,15,FALSE)</f>
        <v>N/A</v>
      </c>
      <c r="M88" s="99" t="str">
        <f>VLOOKUP(B88,'[1]26MY_CIV5D_DATA'!B:AS,16,FALSE)</f>
        <v>•</v>
      </c>
      <c r="N88" s="99">
        <f>VLOOKUP($B88,'[1]26MY_CIV5D_DATA'!$B:$AS,17,FALSE)</f>
        <v>0</v>
      </c>
      <c r="O88" s="99" t="str">
        <f>VLOOKUP(B88,'[1]26MY_CIV5D_DATA'!B:AS,18,FALSE)</f>
        <v>•</v>
      </c>
      <c r="P88" s="99" t="str">
        <f>VLOOKUP(B88,'[1]26MY_CIV5D_DATA'!B:AS,19,FALSE)</f>
        <v>N/A</v>
      </c>
      <c r="Q88" s="75"/>
    </row>
    <row r="89" spans="2:17" s="91" customFormat="1" ht="15" customHeight="1" x14ac:dyDescent="0.25">
      <c r="B89" s="89" t="s">
        <v>89</v>
      </c>
      <c r="C89" s="69" t="str">
        <f>VLOOKUP(B89,'[1]26MY_CIV5D_DATA'!B:AS,4,FALSE)</f>
        <v>Bleu turbo nacré (B-637P)</v>
      </c>
      <c r="D89" s="95" t="str">
        <f t="shared" si="9"/>
        <v>08F01-T20-1U0A</v>
      </c>
      <c r="E89" s="96">
        <f>VLOOKUP(B89,'[1]26MY_CIV5D_DATA'!B:AS,9,FALSE)</f>
        <v>255</v>
      </c>
      <c r="F89" s="96">
        <f>VLOOKUP(B89,'[1]26MY_CIV5D_DATA'!B:AS,10,FALSE)</f>
        <v>425</v>
      </c>
      <c r="G89" s="97">
        <f>VLOOKUP(B89,'[1]26MY_CIV5D_DATA'!B:AS,7,FALSE)</f>
        <v>1</v>
      </c>
      <c r="H89" s="154">
        <f>VLOOKUP(B89,'[1]26MY_CIV5D_DATA'!B:AS,11,FALSE)</f>
        <v>593</v>
      </c>
      <c r="I89" s="99">
        <f>VLOOKUP(B89,'[1]26MY_CIV5D_DATA'!B:AS,12,FALSE)</f>
        <v>0</v>
      </c>
      <c r="J89" s="99">
        <f>VLOOKUP(B89,'[1]26MY_CIV5D_DATA'!B:AS,13,FALSE)</f>
        <v>0</v>
      </c>
      <c r="K89" s="99">
        <f>VLOOKUP($B89,'[1]26MY_CIV5D_DATA'!$B:$AS,14,FALSE)</f>
        <v>0</v>
      </c>
      <c r="L89" s="99" t="str">
        <f>VLOOKUP(B89,'[1]26MY_CIV5D_DATA'!B:AS,15,FALSE)</f>
        <v>N/A</v>
      </c>
      <c r="M89" s="99" t="str">
        <f>VLOOKUP(B89,'[1]26MY_CIV5D_DATA'!B:AS,16,FALSE)</f>
        <v>N/A</v>
      </c>
      <c r="N89" s="99">
        <f>VLOOKUP($B89,'[1]26MY_CIV5D_DATA'!$B:$AS,17,FALSE)</f>
        <v>0</v>
      </c>
      <c r="O89" s="99" t="str">
        <f>VLOOKUP(B89,'[1]26MY_CIV5D_DATA'!B:AS,18,FALSE)</f>
        <v>•</v>
      </c>
      <c r="P89" s="99" t="str">
        <f>VLOOKUP(B89,'[1]26MY_CIV5D_DATA'!B:AS,19,FALSE)</f>
        <v>N/A</v>
      </c>
      <c r="Q89" s="75"/>
    </row>
    <row r="90" spans="2:17" s="91" customFormat="1" ht="15" customHeight="1" x14ac:dyDescent="0.25">
      <c r="B90" s="89" t="s">
        <v>90</v>
      </c>
      <c r="C90" s="110" t="str">
        <f>VLOOKUP(B90,'[1]26MY_CIV5D_DATA'!B:AS,4,FALSE)</f>
        <v>Déflecteur de hayon - HPD</v>
      </c>
      <c r="D90" s="111"/>
      <c r="E90" s="111"/>
      <c r="F90" s="111"/>
      <c r="G90" s="111"/>
      <c r="H90" s="111"/>
      <c r="I90" s="111"/>
      <c r="J90" s="111"/>
      <c r="K90" s="111"/>
      <c r="L90" s="111"/>
      <c r="M90" s="111"/>
      <c r="N90" s="111"/>
      <c r="O90" s="111"/>
      <c r="P90" s="111"/>
      <c r="Q90" s="112"/>
    </row>
    <row r="91" spans="2:17" s="91" customFormat="1" ht="15" customHeight="1" x14ac:dyDescent="0.25">
      <c r="B91" s="89" t="s">
        <v>91</v>
      </c>
      <c r="C91" s="69" t="str">
        <f>VLOOKUP(B91,'[1]26MY_CIV5D_DATA'!B:AS,4,FALSE)</f>
        <v>Blanc platine nacré (NH-883P)</v>
      </c>
      <c r="D91" s="95" t="str">
        <f t="shared" ref="D91:D96" si="10">B91</f>
        <v>08F02-T47-130</v>
      </c>
      <c r="E91" s="96">
        <f>VLOOKUP(B91,'[1]26MY_CIV5D_DATA'!B:AS,9,FALSE)</f>
        <v>460</v>
      </c>
      <c r="F91" s="96">
        <f>VLOOKUP(B91,'[1]26MY_CIV5D_DATA'!B:AS,10,FALSE)</f>
        <v>767</v>
      </c>
      <c r="G91" s="97">
        <f>VLOOKUP(B91,'[1]26MY_CIV5D_DATA'!B:AS,7,FALSE)</f>
        <v>1.2</v>
      </c>
      <c r="H91" s="154">
        <f>VLOOKUP(B91,'[1]26MY_CIV5D_DATA'!B:AS,11,FALSE)</f>
        <v>968.6</v>
      </c>
      <c r="I91" s="99">
        <f>VLOOKUP(B91,'[1]26MY_CIV5D_DATA'!B:AS,12,FALSE)</f>
        <v>0</v>
      </c>
      <c r="J91" s="99">
        <f>VLOOKUP(B91,'[1]26MY_CIV5D_DATA'!B:AS,13,FALSE)</f>
        <v>0</v>
      </c>
      <c r="K91" s="99">
        <f>VLOOKUP($B91,'[1]26MY_CIV5D_DATA'!$B:$AS,14,FALSE)</f>
        <v>0</v>
      </c>
      <c r="L91" s="99" t="str">
        <f>VLOOKUP(B91,'[1]26MY_CIV5D_DATA'!B:AS,15,FALSE)</f>
        <v>•</v>
      </c>
      <c r="M91" s="99" t="str">
        <f>VLOOKUP(B91,'[1]26MY_CIV5D_DATA'!B:AS,16,FALSE)</f>
        <v>•</v>
      </c>
      <c r="N91" s="99">
        <f>VLOOKUP($B91,'[1]26MY_CIV5D_DATA'!$B:$AS,17,FALSE)</f>
        <v>0</v>
      </c>
      <c r="O91" s="99" t="str">
        <f>VLOOKUP(B91,'[1]26MY_CIV5D_DATA'!B:AS,18,FALSE)</f>
        <v>•</v>
      </c>
      <c r="P91" s="99" t="str">
        <f>VLOOKUP(B91,'[1]26MY_CIV5D_DATA'!B:AS,19,FALSE)</f>
        <v>N/A</v>
      </c>
      <c r="Q91" s="65" t="str">
        <f>IF(VLOOKUP(B91,'[1]26MY_CIV5D_DATA'!B:AS,21,FALSE)="","",VLOOKUP(B91,'[1]26MY_CIV5D_DATA'!B:AS,21,FALSE))</f>
        <v/>
      </c>
    </row>
    <row r="92" spans="2:17" s="91" customFormat="1" ht="15" customHeight="1" x14ac:dyDescent="0.25">
      <c r="B92" s="89" t="s">
        <v>92</v>
      </c>
      <c r="C92" s="69" t="str">
        <f>VLOOKUP(B92,'[1]26MY_CIV5D_DATA'!B:AS,4,FALSE)</f>
        <v>Refl et solaire argent métallisé (NH-932M)</v>
      </c>
      <c r="D92" s="95" t="str">
        <f t="shared" si="10"/>
        <v>08F02-T47-1Z0</v>
      </c>
      <c r="E92" s="96">
        <f>VLOOKUP(B92,'[1]26MY_CIV5D_DATA'!B:AS,9,FALSE)</f>
        <v>460</v>
      </c>
      <c r="F92" s="96">
        <f>VLOOKUP(B92,'[1]26MY_CIV5D_DATA'!B:AS,10,FALSE)</f>
        <v>767</v>
      </c>
      <c r="G92" s="97">
        <f>VLOOKUP(B92,'[1]26MY_CIV5D_DATA'!B:AS,7,FALSE)</f>
        <v>1.2</v>
      </c>
      <c r="H92" s="154">
        <f>VLOOKUP(B92,'[1]26MY_CIV5D_DATA'!B:AS,11,FALSE)</f>
        <v>968.6</v>
      </c>
      <c r="I92" s="99">
        <f>VLOOKUP(B92,'[1]26MY_CIV5D_DATA'!B:AS,12,FALSE)</f>
        <v>0</v>
      </c>
      <c r="J92" s="99">
        <f>VLOOKUP(B92,'[1]26MY_CIV5D_DATA'!B:AS,13,FALSE)</f>
        <v>0</v>
      </c>
      <c r="K92" s="99">
        <f>VLOOKUP($B92,'[1]26MY_CIV5D_DATA'!$B:$AS,14,FALSE)</f>
        <v>0</v>
      </c>
      <c r="L92" s="99" t="str">
        <f>VLOOKUP(B92,'[1]26MY_CIV5D_DATA'!B:AS,15,FALSE)</f>
        <v>•</v>
      </c>
      <c r="M92" s="99" t="str">
        <f>VLOOKUP(B92,'[1]26MY_CIV5D_DATA'!B:AS,16,FALSE)</f>
        <v>N/A</v>
      </c>
      <c r="N92" s="99">
        <f>VLOOKUP($B92,'[1]26MY_CIV5D_DATA'!$B:$AS,17,FALSE)</f>
        <v>0</v>
      </c>
      <c r="O92" s="99" t="str">
        <f>VLOOKUP(B92,'[1]26MY_CIV5D_DATA'!B:AS,18,FALSE)</f>
        <v>N/A</v>
      </c>
      <c r="P92" s="99" t="str">
        <f>VLOOKUP(B92,'[1]26MY_CIV5D_DATA'!B:AS,19,FALSE)</f>
        <v>N/A</v>
      </c>
      <c r="Q92" s="75"/>
    </row>
    <row r="93" spans="2:17" s="91" customFormat="1" ht="15" customHeight="1" x14ac:dyDescent="0.25">
      <c r="B93" s="89" t="s">
        <v>93</v>
      </c>
      <c r="C93" s="69" t="str">
        <f>VLOOKUP(B93,'[1]26MY_CIV5D_DATA'!B:AS,4,FALSE)</f>
        <v>Gris météore nacré (NH-904M)</v>
      </c>
      <c r="D93" s="95" t="str">
        <f t="shared" si="10"/>
        <v>08F02-T47-170</v>
      </c>
      <c r="E93" s="96">
        <f>VLOOKUP(B93,'[1]26MY_CIV5D_DATA'!B:AS,9,FALSE)</f>
        <v>460</v>
      </c>
      <c r="F93" s="96">
        <f>VLOOKUP(B93,'[1]26MY_CIV5D_DATA'!B:AS,10,FALSE)</f>
        <v>767</v>
      </c>
      <c r="G93" s="97">
        <f>VLOOKUP(B93,'[1]26MY_CIV5D_DATA'!B:AS,7,FALSE)</f>
        <v>1.2</v>
      </c>
      <c r="H93" s="154">
        <f>VLOOKUP(B93,'[1]26MY_CIV5D_DATA'!B:AS,11,FALSE)</f>
        <v>968.6</v>
      </c>
      <c r="I93" s="99">
        <f>VLOOKUP(B93,'[1]26MY_CIV5D_DATA'!B:AS,12,FALSE)</f>
        <v>0</v>
      </c>
      <c r="J93" s="99">
        <f>VLOOKUP(B93,'[1]26MY_CIV5D_DATA'!B:AS,13,FALSE)</f>
        <v>0</v>
      </c>
      <c r="K93" s="99">
        <f>VLOOKUP($B93,'[1]26MY_CIV5D_DATA'!$B:$AS,14,FALSE)</f>
        <v>0</v>
      </c>
      <c r="L93" s="99" t="str">
        <f>VLOOKUP(B93,'[1]26MY_CIV5D_DATA'!B:AS,15,FALSE)</f>
        <v>N/A</v>
      </c>
      <c r="M93" s="99" t="str">
        <f>VLOOKUP(B93,'[1]26MY_CIV5D_DATA'!B:AS,16,FALSE)</f>
        <v>•</v>
      </c>
      <c r="N93" s="99">
        <f>VLOOKUP($B93,'[1]26MY_CIV5D_DATA'!$B:$AS,17,FALSE)</f>
        <v>0</v>
      </c>
      <c r="O93" s="99" t="str">
        <f>VLOOKUP(B93,'[1]26MY_CIV5D_DATA'!B:AS,18,FALSE)</f>
        <v>N/A</v>
      </c>
      <c r="P93" s="99" t="str">
        <f>VLOOKUP(B93,'[1]26MY_CIV5D_DATA'!B:AS,19,FALSE)</f>
        <v>N/A</v>
      </c>
      <c r="Q93" s="75"/>
    </row>
    <row r="94" spans="2:17" s="91" customFormat="1" ht="15" customHeight="1" x14ac:dyDescent="0.25">
      <c r="B94" s="89" t="s">
        <v>94</v>
      </c>
      <c r="C94" s="69" t="str">
        <f>VLOOKUP(B94,'[1]26MY_CIV5D_DATA'!B:AS,4,FALSE)</f>
        <v>Noir cristal nacré (NH-731P)</v>
      </c>
      <c r="D94" s="95" t="str">
        <f t="shared" si="10"/>
        <v>08F02-T47-180</v>
      </c>
      <c r="E94" s="96">
        <f>VLOOKUP(B94,'[1]26MY_CIV5D_DATA'!B:AS,9,FALSE)</f>
        <v>460</v>
      </c>
      <c r="F94" s="96">
        <f>VLOOKUP(B94,'[1]26MY_CIV5D_DATA'!B:AS,10,FALSE)</f>
        <v>767</v>
      </c>
      <c r="G94" s="97">
        <f>VLOOKUP(B94,'[1]26MY_CIV5D_DATA'!B:AS,7,FALSE)</f>
        <v>1.2</v>
      </c>
      <c r="H94" s="154">
        <f>VLOOKUP(B94,'[1]26MY_CIV5D_DATA'!B:AS,11,FALSE)</f>
        <v>968.6</v>
      </c>
      <c r="I94" s="99">
        <f>VLOOKUP(B94,'[1]26MY_CIV5D_DATA'!B:AS,12,FALSE)</f>
        <v>0</v>
      </c>
      <c r="J94" s="99">
        <f>VLOOKUP(B94,'[1]26MY_CIV5D_DATA'!B:AS,13,FALSE)</f>
        <v>0</v>
      </c>
      <c r="K94" s="99">
        <f>VLOOKUP($B94,'[1]26MY_CIV5D_DATA'!$B:$AS,14,FALSE)</f>
        <v>0</v>
      </c>
      <c r="L94" s="99" t="str">
        <f>VLOOKUP(B94,'[1]26MY_CIV5D_DATA'!B:AS,15,FALSE)</f>
        <v>•</v>
      </c>
      <c r="M94" s="99" t="str">
        <f>VLOOKUP(B94,'[1]26MY_CIV5D_DATA'!B:AS,16,FALSE)</f>
        <v>•</v>
      </c>
      <c r="N94" s="99">
        <f>VLOOKUP($B94,'[1]26MY_CIV5D_DATA'!$B:$AS,17,FALSE)</f>
        <v>0</v>
      </c>
      <c r="O94" s="99" t="str">
        <f>VLOOKUP(B94,'[1]26MY_CIV5D_DATA'!B:AS,18,FALSE)</f>
        <v>•</v>
      </c>
      <c r="P94" s="99" t="str">
        <f>VLOOKUP(B94,'[1]26MY_CIV5D_DATA'!B:AS,19,FALSE)</f>
        <v>N/A</v>
      </c>
      <c r="Q94" s="75"/>
    </row>
    <row r="95" spans="2:17" s="91" customFormat="1" ht="15" customHeight="1" x14ac:dyDescent="0.25">
      <c r="B95" s="89" t="s">
        <v>95</v>
      </c>
      <c r="C95" s="69" t="str">
        <f>VLOOKUP(B95,'[1]26MY_CIV5D_DATA'!B:AS,4,FALSE)</f>
        <v>Rouge rallye (R-513)</v>
      </c>
      <c r="D95" s="95" t="str">
        <f t="shared" si="10"/>
        <v>08F02-T47-190</v>
      </c>
      <c r="E95" s="96">
        <f>VLOOKUP(B95,'[1]26MY_CIV5D_DATA'!B:AS,9,FALSE)</f>
        <v>460</v>
      </c>
      <c r="F95" s="96">
        <f>VLOOKUP(B95,'[1]26MY_CIV5D_DATA'!B:AS,10,FALSE)</f>
        <v>767</v>
      </c>
      <c r="G95" s="97">
        <f>VLOOKUP(B95,'[1]26MY_CIV5D_DATA'!B:AS,7,FALSE)</f>
        <v>1.2</v>
      </c>
      <c r="H95" s="154">
        <f>VLOOKUP(B95,'[1]26MY_CIV5D_DATA'!B:AS,11,FALSE)</f>
        <v>968.6</v>
      </c>
      <c r="I95" s="99">
        <f>VLOOKUP(B95,'[1]26MY_CIV5D_DATA'!B:AS,12,FALSE)</f>
        <v>0</v>
      </c>
      <c r="J95" s="99">
        <f>VLOOKUP(B95,'[1]26MY_CIV5D_DATA'!B:AS,13,FALSE)</f>
        <v>0</v>
      </c>
      <c r="K95" s="99">
        <f>VLOOKUP($B95,'[1]26MY_CIV5D_DATA'!$B:$AS,14,FALSE)</f>
        <v>0</v>
      </c>
      <c r="L95" s="99" t="str">
        <f>VLOOKUP(B95,'[1]26MY_CIV5D_DATA'!B:AS,15,FALSE)</f>
        <v>N/A</v>
      </c>
      <c r="M95" s="99" t="str">
        <f>VLOOKUP(B95,'[1]26MY_CIV5D_DATA'!B:AS,16,FALSE)</f>
        <v>•</v>
      </c>
      <c r="N95" s="99">
        <f>VLOOKUP($B95,'[1]26MY_CIV5D_DATA'!$B:$AS,17,FALSE)</f>
        <v>0</v>
      </c>
      <c r="O95" s="99" t="str">
        <f>VLOOKUP(B95,'[1]26MY_CIV5D_DATA'!B:AS,18,FALSE)</f>
        <v>•</v>
      </c>
      <c r="P95" s="99" t="str">
        <f>VLOOKUP(B95,'[1]26MY_CIV5D_DATA'!B:AS,19,FALSE)</f>
        <v>N/A</v>
      </c>
      <c r="Q95" s="75"/>
    </row>
    <row r="96" spans="2:17" s="91" customFormat="1" ht="15" customHeight="1" x14ac:dyDescent="0.25">
      <c r="B96" s="89" t="s">
        <v>96</v>
      </c>
      <c r="C96" s="69" t="str">
        <f>VLOOKUP(B96,'[1]26MY_CIV5D_DATA'!B:AS,4,FALSE)</f>
        <v>Bleu turbo nacré (B-637P)</v>
      </c>
      <c r="D96" s="95" t="str">
        <f t="shared" si="10"/>
        <v>08F02-T47-1U0</v>
      </c>
      <c r="E96" s="96">
        <f>VLOOKUP(B96,'[1]26MY_CIV5D_DATA'!B:AS,9,FALSE)</f>
        <v>460</v>
      </c>
      <c r="F96" s="96">
        <f>VLOOKUP(B96,'[1]26MY_CIV5D_DATA'!B:AS,10,FALSE)</f>
        <v>767</v>
      </c>
      <c r="G96" s="97">
        <f>VLOOKUP(B96,'[1]26MY_CIV5D_DATA'!B:AS,7,FALSE)</f>
        <v>1.2</v>
      </c>
      <c r="H96" s="154">
        <f>VLOOKUP(B96,'[1]26MY_CIV5D_DATA'!B:AS,11,FALSE)</f>
        <v>968.6</v>
      </c>
      <c r="I96" s="99">
        <f>VLOOKUP(B96,'[1]26MY_CIV5D_DATA'!B:AS,12,FALSE)</f>
        <v>0</v>
      </c>
      <c r="J96" s="99">
        <f>VLOOKUP(B96,'[1]26MY_CIV5D_DATA'!B:AS,13,FALSE)</f>
        <v>0</v>
      </c>
      <c r="K96" s="99">
        <f>VLOOKUP($B96,'[1]26MY_CIV5D_DATA'!$B:$AS,14,FALSE)</f>
        <v>0</v>
      </c>
      <c r="L96" s="99" t="str">
        <f>VLOOKUP(B96,'[1]26MY_CIV5D_DATA'!B:AS,15,FALSE)</f>
        <v>N/A</v>
      </c>
      <c r="M96" s="99" t="str">
        <f>VLOOKUP(B96,'[1]26MY_CIV5D_DATA'!B:AS,16,FALSE)</f>
        <v>N/A</v>
      </c>
      <c r="N96" s="99">
        <f>VLOOKUP($B96,'[1]26MY_CIV5D_DATA'!$B:$AS,17,FALSE)</f>
        <v>0</v>
      </c>
      <c r="O96" s="99" t="str">
        <f>VLOOKUP(B96,'[1]26MY_CIV5D_DATA'!B:AS,18,FALSE)</f>
        <v>•</v>
      </c>
      <c r="P96" s="99" t="str">
        <f>VLOOKUP(B96,'[1]26MY_CIV5D_DATA'!B:AS,19,FALSE)</f>
        <v>N/A</v>
      </c>
      <c r="Q96" s="75"/>
    </row>
    <row r="97" spans="2:17" s="91" customFormat="1" ht="15" customHeight="1" x14ac:dyDescent="0.25">
      <c r="B97" s="89" t="s">
        <v>97</v>
      </c>
      <c r="C97" s="110" t="str">
        <f>VLOOKUP(B97,'[1]26MY_CIV5D_DATA'!B:AS,4,FALSE)</f>
        <v>Moulure latérale</v>
      </c>
      <c r="D97" s="111"/>
      <c r="E97" s="111"/>
      <c r="F97" s="111"/>
      <c r="G97" s="111"/>
      <c r="H97" s="111"/>
      <c r="I97" s="111"/>
      <c r="J97" s="111"/>
      <c r="K97" s="111"/>
      <c r="L97" s="111"/>
      <c r="M97" s="111"/>
      <c r="N97" s="111"/>
      <c r="O97" s="111"/>
      <c r="P97" s="111"/>
      <c r="Q97" s="155"/>
    </row>
    <row r="98" spans="2:17" s="91" customFormat="1" ht="15" customHeight="1" x14ac:dyDescent="0.25">
      <c r="B98" s="20" t="s">
        <v>98</v>
      </c>
      <c r="C98" s="69" t="str">
        <f>VLOOKUP(B98,'[1]26MY_CIV5D_DATA'!B:AS,4,FALSE)</f>
        <v>Blanc platine nacré (NH-883P)</v>
      </c>
      <c r="D98" s="95" t="str">
        <f t="shared" ref="D98:D104" si="11">B98</f>
        <v>08P05-T20-130</v>
      </c>
      <c r="E98" s="96">
        <f>VLOOKUP(B98,'[1]26MY_CIV5D_DATA'!B:AS,9,FALSE)</f>
        <v>209</v>
      </c>
      <c r="F98" s="96">
        <f>VLOOKUP(B98,'[1]26MY_CIV5D_DATA'!B:AS,10,FALSE)</f>
        <v>348</v>
      </c>
      <c r="G98" s="97">
        <f>VLOOKUP(B98,'[1]26MY_CIV5D_DATA'!B:AS,7,FALSE)</f>
        <v>0.4</v>
      </c>
      <c r="H98" s="154">
        <f>VLOOKUP(B98,'[1]26MY_CIV5D_DATA'!B:AS,11,FALSE)</f>
        <v>415.2</v>
      </c>
      <c r="I98" s="99">
        <f>VLOOKUP(B98,'[1]26MY_CIV5D_DATA'!B:AS,12,FALSE)</f>
        <v>0</v>
      </c>
      <c r="J98" s="99">
        <f>VLOOKUP(B98,'[1]26MY_CIV5D_DATA'!B:AS,13,FALSE)</f>
        <v>0</v>
      </c>
      <c r="K98" s="99">
        <f>VLOOKUP($B98,'[1]26MY_CIV5D_DATA'!$B:$AS,14,FALSE)</f>
        <v>0</v>
      </c>
      <c r="L98" s="99" t="str">
        <f>VLOOKUP(B98,'[1]26MY_CIV5D_DATA'!B:AS,15,FALSE)</f>
        <v>•</v>
      </c>
      <c r="M98" s="99" t="str">
        <f>VLOOKUP(B98,'[1]26MY_CIV5D_DATA'!B:AS,16,FALSE)</f>
        <v>•</v>
      </c>
      <c r="N98" s="99">
        <f>VLOOKUP($B98,'[1]26MY_CIV5D_DATA'!$B:$AS,17,FALSE)</f>
        <v>0</v>
      </c>
      <c r="O98" s="99" t="str">
        <f>VLOOKUP(B98,'[1]26MY_CIV5D_DATA'!B:AS,18,FALSE)</f>
        <v>•</v>
      </c>
      <c r="P98" s="99" t="str">
        <f>VLOOKUP(B98,'[1]26MY_CIV5D_DATA'!B:AS,19,FALSE)</f>
        <v>N/A</v>
      </c>
      <c r="Q98" s="65" t="str">
        <f>IF(VLOOKUP(B98,'[1]26MY_CIV5D_DATA'!B:AS,21,FALSE)="","",VLOOKUP(B98,'[1]26MY_CIV5D_DATA'!B:AS,21,FALSE))</f>
        <v/>
      </c>
    </row>
    <row r="99" spans="2:17" s="91" customFormat="1" ht="15" customHeight="1" x14ac:dyDescent="0.25">
      <c r="B99" s="89" t="s">
        <v>99</v>
      </c>
      <c r="C99" s="69" t="str">
        <f>VLOOKUP(B99,'[1]26MY_CIV5D_DATA'!B:AS,4,FALSE)</f>
        <v>Refl et solaire argent métallisé (NH-932M)</v>
      </c>
      <c r="D99" s="95" t="str">
        <f t="shared" si="11"/>
        <v>08P05-T20-1Z0</v>
      </c>
      <c r="E99" s="96">
        <f>VLOOKUP(B99,'[1]26MY_CIV5D_DATA'!B:AS,9,FALSE)</f>
        <v>209</v>
      </c>
      <c r="F99" s="96">
        <f>VLOOKUP(B99,'[1]26MY_CIV5D_DATA'!B:AS,10,FALSE)</f>
        <v>348</v>
      </c>
      <c r="G99" s="97">
        <f>VLOOKUP(B99,'[1]26MY_CIV5D_DATA'!B:AS,7,FALSE)</f>
        <v>0.4</v>
      </c>
      <c r="H99" s="154">
        <f>VLOOKUP(B99,'[1]26MY_CIV5D_DATA'!B:AS,11,FALSE)</f>
        <v>415.2</v>
      </c>
      <c r="I99" s="99">
        <f>VLOOKUP(B99,'[1]26MY_CIV5D_DATA'!B:AS,12,FALSE)</f>
        <v>0</v>
      </c>
      <c r="J99" s="99">
        <f>VLOOKUP(B99,'[1]26MY_CIV5D_DATA'!B:AS,13,FALSE)</f>
        <v>0</v>
      </c>
      <c r="K99" s="99">
        <f>VLOOKUP($B99,'[1]26MY_CIV5D_DATA'!$B:$AS,14,FALSE)</f>
        <v>0</v>
      </c>
      <c r="L99" s="99" t="str">
        <f>VLOOKUP(B99,'[1]26MY_CIV5D_DATA'!B:AS,15,FALSE)</f>
        <v>•</v>
      </c>
      <c r="M99" s="99" t="str">
        <f>VLOOKUP(B99,'[1]26MY_CIV5D_DATA'!B:AS,16,FALSE)</f>
        <v>N/A</v>
      </c>
      <c r="N99" s="99">
        <f>VLOOKUP($B99,'[1]26MY_CIV5D_DATA'!$B:$AS,17,FALSE)</f>
        <v>0</v>
      </c>
      <c r="O99" s="99" t="str">
        <f>VLOOKUP(B99,'[1]26MY_CIV5D_DATA'!B:AS,18,FALSE)</f>
        <v>N/A</v>
      </c>
      <c r="P99" s="99" t="str">
        <f>VLOOKUP(B99,'[1]26MY_CIV5D_DATA'!B:AS,19,FALSE)</f>
        <v>N/A</v>
      </c>
      <c r="Q99" s="75"/>
    </row>
    <row r="100" spans="2:17" s="91" customFormat="1" ht="15" customHeight="1" x14ac:dyDescent="0.25">
      <c r="B100" s="89" t="s">
        <v>100</v>
      </c>
      <c r="C100" s="69" t="str">
        <f>VLOOKUP(B100,'[1]26MY_CIV5D_DATA'!B:AS,4,FALSE)</f>
        <v>Gris météore nacré (NH-904M)</v>
      </c>
      <c r="D100" s="95" t="str">
        <f t="shared" si="11"/>
        <v>08P05-T20-170</v>
      </c>
      <c r="E100" s="96">
        <f>VLOOKUP(B100,'[1]26MY_CIV5D_DATA'!B:AS,9,FALSE)</f>
        <v>209</v>
      </c>
      <c r="F100" s="96">
        <f>VLOOKUP(B100,'[1]26MY_CIV5D_DATA'!B:AS,10,FALSE)</f>
        <v>348</v>
      </c>
      <c r="G100" s="97">
        <f>VLOOKUP(B100,'[1]26MY_CIV5D_DATA'!B:AS,7,FALSE)</f>
        <v>0.4</v>
      </c>
      <c r="H100" s="154">
        <f>VLOOKUP(B100,'[1]26MY_CIV5D_DATA'!B:AS,11,FALSE)</f>
        <v>415.2</v>
      </c>
      <c r="I100" s="99">
        <f>VLOOKUP(B100,'[1]26MY_CIV5D_DATA'!B:AS,12,FALSE)</f>
        <v>0</v>
      </c>
      <c r="J100" s="99">
        <f>VLOOKUP(B100,'[1]26MY_CIV5D_DATA'!B:AS,13,FALSE)</f>
        <v>0</v>
      </c>
      <c r="K100" s="99">
        <f>VLOOKUP($B100,'[1]26MY_CIV5D_DATA'!$B:$AS,14,FALSE)</f>
        <v>0</v>
      </c>
      <c r="L100" s="99" t="str">
        <f>VLOOKUP(B100,'[1]26MY_CIV5D_DATA'!B:AS,15,FALSE)</f>
        <v>N/A</v>
      </c>
      <c r="M100" s="99" t="str">
        <f>VLOOKUP(B100,'[1]26MY_CIV5D_DATA'!B:AS,16,FALSE)</f>
        <v>•</v>
      </c>
      <c r="N100" s="99">
        <f>VLOOKUP($B100,'[1]26MY_CIV5D_DATA'!$B:$AS,17,FALSE)</f>
        <v>0</v>
      </c>
      <c r="O100" s="99" t="str">
        <f>VLOOKUP(B100,'[1]26MY_CIV5D_DATA'!B:AS,18,FALSE)</f>
        <v>N/A</v>
      </c>
      <c r="P100" s="99" t="str">
        <f>VLOOKUP(B100,'[1]26MY_CIV5D_DATA'!B:AS,19,FALSE)</f>
        <v>N/A</v>
      </c>
      <c r="Q100" s="75"/>
    </row>
    <row r="101" spans="2:17" s="91" customFormat="1" ht="15" customHeight="1" x14ac:dyDescent="0.25">
      <c r="B101" s="89" t="s">
        <v>101</v>
      </c>
      <c r="C101" s="69" t="str">
        <f>VLOOKUP(B101,'[1]26MY_CIV5D_DATA'!B:AS,4,FALSE)</f>
        <v>Noir cristal nacré (NH-731P)</v>
      </c>
      <c r="D101" s="95" t="str">
        <f t="shared" si="11"/>
        <v>08P05-T20-180</v>
      </c>
      <c r="E101" s="96">
        <f>VLOOKUP(B101,'[1]26MY_CIV5D_DATA'!B:AS,9,FALSE)</f>
        <v>209</v>
      </c>
      <c r="F101" s="96">
        <f>VLOOKUP(B101,'[1]26MY_CIV5D_DATA'!B:AS,10,FALSE)</f>
        <v>348</v>
      </c>
      <c r="G101" s="97">
        <f>VLOOKUP(B101,'[1]26MY_CIV5D_DATA'!B:AS,7,FALSE)</f>
        <v>0.4</v>
      </c>
      <c r="H101" s="154">
        <f>VLOOKUP(B101,'[1]26MY_CIV5D_DATA'!B:AS,11,FALSE)</f>
        <v>415.2</v>
      </c>
      <c r="I101" s="99">
        <f>VLOOKUP(B101,'[1]26MY_CIV5D_DATA'!B:AS,12,FALSE)</f>
        <v>0</v>
      </c>
      <c r="J101" s="99">
        <f>VLOOKUP(B101,'[1]26MY_CIV5D_DATA'!B:AS,13,FALSE)</f>
        <v>0</v>
      </c>
      <c r="K101" s="99">
        <f>VLOOKUP($B101,'[1]26MY_CIV5D_DATA'!$B:$AS,14,FALSE)</f>
        <v>0</v>
      </c>
      <c r="L101" s="99" t="str">
        <f>VLOOKUP(B101,'[1]26MY_CIV5D_DATA'!B:AS,15,FALSE)</f>
        <v>•</v>
      </c>
      <c r="M101" s="99" t="str">
        <f>VLOOKUP(B101,'[1]26MY_CIV5D_DATA'!B:AS,16,FALSE)</f>
        <v>•</v>
      </c>
      <c r="N101" s="99">
        <f>VLOOKUP($B101,'[1]26MY_CIV5D_DATA'!$B:$AS,17,FALSE)</f>
        <v>0</v>
      </c>
      <c r="O101" s="99" t="str">
        <f>VLOOKUP(B101,'[1]26MY_CIV5D_DATA'!B:AS,18,FALSE)</f>
        <v>•</v>
      </c>
      <c r="P101" s="99" t="str">
        <f>VLOOKUP(B101,'[1]26MY_CIV5D_DATA'!B:AS,19,FALSE)</f>
        <v>N/A</v>
      </c>
      <c r="Q101" s="75"/>
    </row>
    <row r="102" spans="2:17" ht="16.5" x14ac:dyDescent="0.25">
      <c r="B102" s="89" t="s">
        <v>102</v>
      </c>
      <c r="C102" s="69" t="str">
        <f>VLOOKUP(B102,'[1]26MY_CIV5D_DATA'!B:AS,4,FALSE)</f>
        <v>Rouge rallye (R-513)</v>
      </c>
      <c r="D102" s="95" t="str">
        <f t="shared" si="11"/>
        <v>08P05-T20-190</v>
      </c>
      <c r="E102" s="96">
        <f>VLOOKUP(B102,'[1]26MY_CIV5D_DATA'!B:AS,9,FALSE)</f>
        <v>209</v>
      </c>
      <c r="F102" s="96">
        <f>VLOOKUP(B102,'[1]26MY_CIV5D_DATA'!B:AS,10,FALSE)</f>
        <v>348</v>
      </c>
      <c r="G102" s="97">
        <f>VLOOKUP(B102,'[1]26MY_CIV5D_DATA'!B:AS,7,FALSE)</f>
        <v>0.4</v>
      </c>
      <c r="H102" s="154">
        <f>VLOOKUP(B102,'[1]26MY_CIV5D_DATA'!B:AS,11,FALSE)</f>
        <v>415.2</v>
      </c>
      <c r="I102" s="99">
        <f>VLOOKUP(B102,'[1]26MY_CIV5D_DATA'!B:AS,12,FALSE)</f>
        <v>0</v>
      </c>
      <c r="J102" s="99">
        <f>VLOOKUP(B102,'[1]26MY_CIV5D_DATA'!B:AS,13,FALSE)</f>
        <v>0</v>
      </c>
      <c r="K102" s="99">
        <f>VLOOKUP($B102,'[1]26MY_CIV5D_DATA'!$B:$AS,14,FALSE)</f>
        <v>0</v>
      </c>
      <c r="L102" s="99" t="str">
        <f>VLOOKUP(B102,'[1]26MY_CIV5D_DATA'!B:AS,15,FALSE)</f>
        <v>N/A</v>
      </c>
      <c r="M102" s="99" t="str">
        <f>VLOOKUP(B102,'[1]26MY_CIV5D_DATA'!B:AS,16,FALSE)</f>
        <v>•</v>
      </c>
      <c r="N102" s="99">
        <f>VLOOKUP($B102,'[1]26MY_CIV5D_DATA'!$B:$AS,17,FALSE)</f>
        <v>0</v>
      </c>
      <c r="O102" s="99" t="str">
        <f>VLOOKUP(B102,'[1]26MY_CIV5D_DATA'!B:AS,18,FALSE)</f>
        <v>•</v>
      </c>
      <c r="P102" s="99" t="str">
        <f>VLOOKUP(B102,'[1]26MY_CIV5D_DATA'!B:AS,19,FALSE)</f>
        <v>N/A</v>
      </c>
      <c r="Q102" s="75"/>
    </row>
    <row r="103" spans="2:17" ht="16.5" x14ac:dyDescent="0.25">
      <c r="B103" s="89" t="s">
        <v>103</v>
      </c>
      <c r="C103" s="69" t="str">
        <f>VLOOKUP(B103,'[1]26MY_CIV5D_DATA'!B:AS,4,FALSE)</f>
        <v>Bleu turbo nacré (B-637P)</v>
      </c>
      <c r="D103" s="95" t="str">
        <f t="shared" si="11"/>
        <v>08P05-T20-1U0</v>
      </c>
      <c r="E103" s="96">
        <f>VLOOKUP(B103,'[1]26MY_CIV5D_DATA'!B:AS,9,FALSE)</f>
        <v>209</v>
      </c>
      <c r="F103" s="96">
        <f>VLOOKUP(B103,'[1]26MY_CIV5D_DATA'!B:AS,10,FALSE)</f>
        <v>348</v>
      </c>
      <c r="G103" s="97">
        <f>VLOOKUP(B103,'[1]26MY_CIV5D_DATA'!B:AS,7,FALSE)</f>
        <v>0.4</v>
      </c>
      <c r="H103" s="154">
        <f>VLOOKUP(B103,'[1]26MY_CIV5D_DATA'!B:AS,11,FALSE)</f>
        <v>415.2</v>
      </c>
      <c r="I103" s="99">
        <f>VLOOKUP(B103,'[1]26MY_CIV5D_DATA'!B:AS,12,FALSE)</f>
        <v>0</v>
      </c>
      <c r="J103" s="99">
        <f>VLOOKUP(B103,'[1]26MY_CIV5D_DATA'!B:AS,13,FALSE)</f>
        <v>0</v>
      </c>
      <c r="K103" s="99">
        <f>VLOOKUP($B103,'[1]26MY_CIV5D_DATA'!$B:$AS,14,FALSE)</f>
        <v>0</v>
      </c>
      <c r="L103" s="99" t="str">
        <f>VLOOKUP(B103,'[1]26MY_CIV5D_DATA'!B:AS,15,FALSE)</f>
        <v>N/A</v>
      </c>
      <c r="M103" s="99" t="str">
        <f>VLOOKUP(B103,'[1]26MY_CIV5D_DATA'!B:AS,16,FALSE)</f>
        <v>N/A</v>
      </c>
      <c r="N103" s="99">
        <f>VLOOKUP($B103,'[1]26MY_CIV5D_DATA'!$B:$AS,17,FALSE)</f>
        <v>0</v>
      </c>
      <c r="O103" s="99" t="str">
        <f>VLOOKUP(B103,'[1]26MY_CIV5D_DATA'!B:AS,18,FALSE)</f>
        <v>•</v>
      </c>
      <c r="P103" s="99" t="str">
        <f>VLOOKUP(B103,'[1]26MY_CIV5D_DATA'!B:AS,19,FALSE)</f>
        <v>N/A</v>
      </c>
      <c r="Q103" s="75"/>
    </row>
    <row r="104" spans="2:17" ht="15" x14ac:dyDescent="0.25">
      <c r="B104" s="20" t="s">
        <v>104</v>
      </c>
      <c r="C104" s="69" t="str">
        <f>VLOOKUP(B104,'[1]26MY_CIV5D_DATA'!B:AS,4,FALSE)</f>
        <v>Protecteurs de bordure de porte</v>
      </c>
      <c r="D104" s="95" t="str">
        <f t="shared" si="11"/>
        <v>08P20-T20-XXXX</v>
      </c>
      <c r="E104" s="96">
        <f>VLOOKUP(B104,'[1]26MY_CIV5D_DATA'!B:AS,9,FALSE)</f>
        <v>136</v>
      </c>
      <c r="F104" s="96">
        <f>VLOOKUP(B104,'[1]26MY_CIV5D_DATA'!B:AS,10,FALSE)</f>
        <v>194</v>
      </c>
      <c r="G104" s="97">
        <f>VLOOKUP(B104,'[1]26MY_CIV5D_DATA'!B:AS,7,FALSE)</f>
        <v>0.4</v>
      </c>
      <c r="H104" s="154">
        <f>VLOOKUP(B104,'[1]26MY_CIV5D_DATA'!B:AS,11,FALSE)</f>
        <v>261.2</v>
      </c>
      <c r="I104" s="99">
        <f>VLOOKUP(B104,'[1]26MY_CIV5D_DATA'!B:AS,12,FALSE)</f>
        <v>0</v>
      </c>
      <c r="J104" s="99">
        <f>VLOOKUP(B104,'[1]26MY_CIV5D_DATA'!B:AS,13,FALSE)</f>
        <v>0</v>
      </c>
      <c r="K104" s="99">
        <f>VLOOKUP($B104,'[1]26MY_CIV5D_DATA'!$B:$AS,14,FALSE)</f>
        <v>0</v>
      </c>
      <c r="L104" s="99" t="str">
        <f>VLOOKUP(B104,'[1]26MY_CIV5D_DATA'!B:AS,15,FALSE)</f>
        <v>•</v>
      </c>
      <c r="M104" s="99" t="str">
        <f>VLOOKUP(B104,'[1]26MY_CIV5D_DATA'!B:AS,16,FALSE)</f>
        <v>•</v>
      </c>
      <c r="N104" s="99">
        <f>VLOOKUP($B104,'[1]26MY_CIV5D_DATA'!$B:$AS,17,FALSE)</f>
        <v>0</v>
      </c>
      <c r="O104" s="99" t="str">
        <f>VLOOKUP(B104,'[1]26MY_CIV5D_DATA'!B:AS,18,FALSE)</f>
        <v>•</v>
      </c>
      <c r="P104" s="99" t="str">
        <f>VLOOKUP(B104,'[1]26MY_CIV5D_DATA'!B:AS,19,FALSE)</f>
        <v>N/A</v>
      </c>
      <c r="Q104" s="83"/>
    </row>
    <row r="105" spans="2:17" ht="15" x14ac:dyDescent="0.25">
      <c r="B105" s="20" t="s">
        <v>104</v>
      </c>
      <c r="C105" s="110" t="str">
        <f>VLOOKUP(B105,'[1]26MY_CIV5D_DATA'!B:AS,4,FALSE)</f>
        <v>Protecteurs de bordure de porte</v>
      </c>
      <c r="D105" s="111"/>
      <c r="E105" s="111"/>
      <c r="F105" s="111"/>
      <c r="G105" s="111"/>
      <c r="H105" s="111"/>
      <c r="I105" s="111"/>
      <c r="J105" s="111"/>
      <c r="K105" s="111"/>
      <c r="L105" s="111"/>
      <c r="M105" s="111"/>
      <c r="N105" s="111"/>
      <c r="O105" s="111"/>
      <c r="P105" s="111"/>
      <c r="Q105" s="155"/>
    </row>
    <row r="106" spans="2:17" ht="15" x14ac:dyDescent="0.25">
      <c r="B106" s="20" t="s">
        <v>105</v>
      </c>
      <c r="C106" s="69" t="str">
        <f>VLOOKUP(B106,'[1]26MY_CIV5D_DATA'!B:AS,4,FALSE)</f>
        <v>Blanc platine nacré (NH-883P)</v>
      </c>
      <c r="D106" s="95" t="str">
        <f t="shared" ref="D106:D110" si="12">B106</f>
        <v>08P20-T20-130</v>
      </c>
      <c r="E106" s="96">
        <f>VLOOKUP(B106,'[1]26MY_CIV5D_DATA'!B:AS,9,FALSE)</f>
        <v>136</v>
      </c>
      <c r="F106" s="96">
        <f>VLOOKUP(B106,'[1]26MY_CIV5D_DATA'!B:AS,10,FALSE)</f>
        <v>194</v>
      </c>
      <c r="G106" s="97">
        <f>VLOOKUP(B106,'[1]26MY_CIV5D_DATA'!B:AS,7,FALSE)</f>
        <v>0.4</v>
      </c>
      <c r="H106" s="154">
        <f>VLOOKUP(B106,'[1]26MY_CIV5D_DATA'!B:AS,11,FALSE)</f>
        <v>261.2</v>
      </c>
      <c r="I106" s="99">
        <f>VLOOKUP(B106,'[1]26MY_CIV5D_DATA'!B:AS,12,FALSE)</f>
        <v>0</v>
      </c>
      <c r="J106" s="99">
        <f>VLOOKUP(B106,'[1]26MY_CIV5D_DATA'!B:AS,13,FALSE)</f>
        <v>0</v>
      </c>
      <c r="K106" s="99">
        <f>VLOOKUP($B106,'[1]26MY_CIV5D_DATA'!$B:$AS,14,FALSE)</f>
        <v>0</v>
      </c>
      <c r="L106" s="99" t="str">
        <f>VLOOKUP(B106,'[1]26MY_CIV5D_DATA'!B:AS,15,FALSE)</f>
        <v>•</v>
      </c>
      <c r="M106" s="99" t="str">
        <f>VLOOKUP(B106,'[1]26MY_CIV5D_DATA'!B:AS,16,FALSE)</f>
        <v>•</v>
      </c>
      <c r="N106" s="99">
        <f>VLOOKUP($B106,'[1]26MY_CIV5D_DATA'!$B:$AS,17,FALSE)</f>
        <v>0</v>
      </c>
      <c r="O106" s="99" t="str">
        <f>VLOOKUP(B106,'[1]26MY_CIV5D_DATA'!B:AS,18,FALSE)</f>
        <v>•</v>
      </c>
      <c r="P106" s="99" t="str">
        <f>VLOOKUP(B106,'[1]26MY_CIV5D_DATA'!B:AS,19,FALSE)</f>
        <v>N/A</v>
      </c>
      <c r="Q106" s="65" t="str">
        <f>IF(VLOOKUP(B106,'[1]26MY_CIV5D_DATA'!B:AS,21,FALSE)="","",VLOOKUP(B106,'[1]26MY_CIV5D_DATA'!B:AS,21,FALSE))</f>
        <v/>
      </c>
    </row>
    <row r="107" spans="2:17" ht="15" x14ac:dyDescent="0.25">
      <c r="B107" s="20" t="s">
        <v>106</v>
      </c>
      <c r="C107" s="69" t="str">
        <f>VLOOKUP(B107,'[1]26MY_CIV5D_DATA'!B:AS,4,FALSE)</f>
        <v>Refl et solaire argent métallisé (NH-932M)</v>
      </c>
      <c r="D107" s="95" t="str">
        <f t="shared" si="12"/>
        <v>08P20-T20-1Z0</v>
      </c>
      <c r="E107" s="96">
        <f>VLOOKUP(B107,'[1]26MY_CIV5D_DATA'!B:AS,9,FALSE)</f>
        <v>136</v>
      </c>
      <c r="F107" s="96">
        <f>VLOOKUP(B107,'[1]26MY_CIV5D_DATA'!B:AS,10,FALSE)</f>
        <v>194</v>
      </c>
      <c r="G107" s="97">
        <f>VLOOKUP(B107,'[1]26MY_CIV5D_DATA'!B:AS,7,FALSE)</f>
        <v>0.4</v>
      </c>
      <c r="H107" s="154">
        <f>VLOOKUP(B107,'[1]26MY_CIV5D_DATA'!B:AS,11,FALSE)</f>
        <v>261.2</v>
      </c>
      <c r="I107" s="99">
        <f>VLOOKUP(B107,'[1]26MY_CIV5D_DATA'!B:AS,12,FALSE)</f>
        <v>0</v>
      </c>
      <c r="J107" s="99">
        <f>VLOOKUP(B107,'[1]26MY_CIV5D_DATA'!B:AS,13,FALSE)</f>
        <v>0</v>
      </c>
      <c r="K107" s="99">
        <f>VLOOKUP($B107,'[1]26MY_CIV5D_DATA'!$B:$AS,14,FALSE)</f>
        <v>0</v>
      </c>
      <c r="L107" s="99" t="str">
        <f>VLOOKUP(B107,'[1]26MY_CIV5D_DATA'!B:AS,15,FALSE)</f>
        <v>•</v>
      </c>
      <c r="M107" s="99" t="str">
        <f>VLOOKUP(B107,'[1]26MY_CIV5D_DATA'!B:AS,16,FALSE)</f>
        <v>N/A</v>
      </c>
      <c r="N107" s="99">
        <f>VLOOKUP($B107,'[1]26MY_CIV5D_DATA'!$B:$AS,17,FALSE)</f>
        <v>0</v>
      </c>
      <c r="O107" s="99" t="str">
        <f>VLOOKUP(B107,'[1]26MY_CIV5D_DATA'!B:AS,18,FALSE)</f>
        <v>N/A</v>
      </c>
      <c r="P107" s="99" t="str">
        <f>VLOOKUP(B107,'[1]26MY_CIV5D_DATA'!B:AS,19,FALSE)</f>
        <v>N/A</v>
      </c>
      <c r="Q107" s="75"/>
    </row>
    <row r="108" spans="2:17" ht="15" x14ac:dyDescent="0.25">
      <c r="B108" s="20" t="s">
        <v>107</v>
      </c>
      <c r="C108" s="69" t="str">
        <f>VLOOKUP(B108,'[1]26MY_CIV5D_DATA'!B:AS,4,FALSE)</f>
        <v>Gris météore nacré (NH-904M)</v>
      </c>
      <c r="D108" s="95" t="str">
        <f t="shared" si="12"/>
        <v>08P20-T20-170</v>
      </c>
      <c r="E108" s="96">
        <f>VLOOKUP(B108,'[1]26MY_CIV5D_DATA'!B:AS,9,FALSE)</f>
        <v>48.99</v>
      </c>
      <c r="F108" s="96">
        <f>VLOOKUP(B108,'[1]26MY_CIV5D_DATA'!B:AS,10,FALSE)</f>
        <v>73.989999999999995</v>
      </c>
      <c r="G108" s="97">
        <f>VLOOKUP(B108,'[1]26MY_CIV5D_DATA'!B:AS,7,FALSE)</f>
        <v>0.4</v>
      </c>
      <c r="H108" s="154">
        <f>VLOOKUP(B108,'[1]26MY_CIV5D_DATA'!B:AS,11,FALSE)</f>
        <v>141.19</v>
      </c>
      <c r="I108" s="99">
        <f>VLOOKUP(B108,'[1]26MY_CIV5D_DATA'!B:AS,12,FALSE)</f>
        <v>0</v>
      </c>
      <c r="J108" s="99">
        <f>VLOOKUP(B108,'[1]26MY_CIV5D_DATA'!B:AS,13,FALSE)</f>
        <v>0</v>
      </c>
      <c r="K108" s="99">
        <f>VLOOKUP($B108,'[1]26MY_CIV5D_DATA'!$B:$AS,14,FALSE)</f>
        <v>0</v>
      </c>
      <c r="L108" s="99" t="str">
        <f>VLOOKUP(B108,'[1]26MY_CIV5D_DATA'!B:AS,15,FALSE)</f>
        <v>N/A</v>
      </c>
      <c r="M108" s="99" t="str">
        <f>VLOOKUP(B108,'[1]26MY_CIV5D_DATA'!B:AS,16,FALSE)</f>
        <v>•</v>
      </c>
      <c r="N108" s="99">
        <f>VLOOKUP($B108,'[1]26MY_CIV5D_DATA'!$B:$AS,17,FALSE)</f>
        <v>0</v>
      </c>
      <c r="O108" s="99" t="str">
        <f>VLOOKUP(B108,'[1]26MY_CIV5D_DATA'!B:AS,18,FALSE)</f>
        <v>N/A</v>
      </c>
      <c r="P108" s="99" t="str">
        <f>VLOOKUP(B108,'[1]26MY_CIV5D_DATA'!B:AS,19,FALSE)</f>
        <v>N/A</v>
      </c>
      <c r="Q108" s="75"/>
    </row>
    <row r="109" spans="2:17" ht="15" x14ac:dyDescent="0.25">
      <c r="B109" s="20" t="s">
        <v>108</v>
      </c>
      <c r="C109" s="69" t="str">
        <f>VLOOKUP(B109,'[1]26MY_CIV5D_DATA'!B:AS,4,FALSE)</f>
        <v>Noir cristal nacré (NH-731P)</v>
      </c>
      <c r="D109" s="95" t="str">
        <f t="shared" si="12"/>
        <v>08P20-T20-180</v>
      </c>
      <c r="E109" s="96">
        <f>VLOOKUP(B109,'[1]26MY_CIV5D_DATA'!B:AS,9,FALSE)</f>
        <v>136</v>
      </c>
      <c r="F109" s="96">
        <f>VLOOKUP(B109,'[1]26MY_CIV5D_DATA'!B:AS,10,FALSE)</f>
        <v>194</v>
      </c>
      <c r="G109" s="97">
        <f>VLOOKUP(B109,'[1]26MY_CIV5D_DATA'!B:AS,7,FALSE)</f>
        <v>0.4</v>
      </c>
      <c r="H109" s="154">
        <f>VLOOKUP(B109,'[1]26MY_CIV5D_DATA'!B:AS,11,FALSE)</f>
        <v>261.2</v>
      </c>
      <c r="I109" s="99">
        <f>VLOOKUP(B109,'[1]26MY_CIV5D_DATA'!B:AS,12,FALSE)</f>
        <v>0</v>
      </c>
      <c r="J109" s="99">
        <f>VLOOKUP(B109,'[1]26MY_CIV5D_DATA'!B:AS,13,FALSE)</f>
        <v>0</v>
      </c>
      <c r="K109" s="99">
        <f>VLOOKUP($B109,'[1]26MY_CIV5D_DATA'!$B:$AS,14,FALSE)</f>
        <v>0</v>
      </c>
      <c r="L109" s="99" t="str">
        <f>VLOOKUP(B109,'[1]26MY_CIV5D_DATA'!B:AS,15,FALSE)</f>
        <v>•</v>
      </c>
      <c r="M109" s="99" t="str">
        <f>VLOOKUP(B109,'[1]26MY_CIV5D_DATA'!B:AS,16,FALSE)</f>
        <v>•</v>
      </c>
      <c r="N109" s="99">
        <f>VLOOKUP($B109,'[1]26MY_CIV5D_DATA'!$B:$AS,17,FALSE)</f>
        <v>0</v>
      </c>
      <c r="O109" s="99" t="str">
        <f>VLOOKUP(B109,'[1]26MY_CIV5D_DATA'!B:AS,18,FALSE)</f>
        <v>•</v>
      </c>
      <c r="P109" s="99" t="str">
        <f>VLOOKUP(B109,'[1]26MY_CIV5D_DATA'!B:AS,19,FALSE)</f>
        <v>N/A</v>
      </c>
      <c r="Q109" s="75"/>
    </row>
    <row r="110" spans="2:17" ht="15" x14ac:dyDescent="0.25">
      <c r="B110" s="20" t="s">
        <v>109</v>
      </c>
      <c r="C110" s="69" t="str">
        <f>VLOOKUP(B110,'[1]26MY_CIV5D_DATA'!B:AS,4,FALSE)</f>
        <v>Rouge rallye (R-513)</v>
      </c>
      <c r="D110" s="95" t="str">
        <f t="shared" si="12"/>
        <v>08P20-T20-190</v>
      </c>
      <c r="E110" s="96">
        <f>VLOOKUP(B110,'[1]26MY_CIV5D_DATA'!B:AS,9,FALSE)</f>
        <v>136</v>
      </c>
      <c r="F110" s="96">
        <f>VLOOKUP(B110,'[1]26MY_CIV5D_DATA'!B:AS,10,FALSE)</f>
        <v>194</v>
      </c>
      <c r="G110" s="97">
        <f>VLOOKUP(B110,'[1]26MY_CIV5D_DATA'!B:AS,7,FALSE)</f>
        <v>0.4</v>
      </c>
      <c r="H110" s="154">
        <f>VLOOKUP(B110,'[1]26MY_CIV5D_DATA'!B:AS,11,FALSE)</f>
        <v>261.2</v>
      </c>
      <c r="I110" s="99">
        <f>VLOOKUP(B110,'[1]26MY_CIV5D_DATA'!B:AS,12,FALSE)</f>
        <v>0</v>
      </c>
      <c r="J110" s="99">
        <f>VLOOKUP(B110,'[1]26MY_CIV5D_DATA'!B:AS,13,FALSE)</f>
        <v>0</v>
      </c>
      <c r="K110" s="99">
        <f>VLOOKUP($B110,'[1]26MY_CIV5D_DATA'!$B:$AS,14,FALSE)</f>
        <v>0</v>
      </c>
      <c r="L110" s="99" t="str">
        <f>VLOOKUP(B110,'[1]26MY_CIV5D_DATA'!B:AS,15,FALSE)</f>
        <v>N/A</v>
      </c>
      <c r="M110" s="99" t="str">
        <f>VLOOKUP(B110,'[1]26MY_CIV5D_DATA'!B:AS,16,FALSE)</f>
        <v>•</v>
      </c>
      <c r="N110" s="99">
        <f>VLOOKUP($B110,'[1]26MY_CIV5D_DATA'!$B:$AS,17,FALSE)</f>
        <v>0</v>
      </c>
      <c r="O110" s="99" t="str">
        <f>VLOOKUP(B110,'[1]26MY_CIV5D_DATA'!B:AS,18,FALSE)</f>
        <v>•</v>
      </c>
      <c r="P110" s="99" t="str">
        <f>VLOOKUP(B110,'[1]26MY_CIV5D_DATA'!B:AS,19,FALSE)</f>
        <v>N/A</v>
      </c>
      <c r="Q110" s="75"/>
    </row>
    <row r="111" spans="2:17" s="91" customFormat="1" ht="15" customHeight="1" x14ac:dyDescent="0.25">
      <c r="B111" s="20"/>
      <c r="C111" s="116"/>
      <c r="D111" s="116"/>
      <c r="E111" s="119"/>
      <c r="F111" s="119"/>
      <c r="G111" s="119"/>
      <c r="H111" s="119"/>
      <c r="I111" s="119"/>
      <c r="J111" s="119"/>
      <c r="K111" s="119"/>
      <c r="L111" s="119"/>
      <c r="M111" s="119"/>
      <c r="N111" s="119"/>
      <c r="O111" s="119"/>
      <c r="P111" s="119"/>
      <c r="Q111" s="119"/>
    </row>
    <row r="112" spans="2:17" s="67" customFormat="1" ht="18.75" x14ac:dyDescent="0.3">
      <c r="B112" s="108"/>
      <c r="C112" s="49" t="s">
        <v>150</v>
      </c>
      <c r="D112" s="49"/>
      <c r="E112" s="119"/>
      <c r="F112" s="119"/>
      <c r="G112" s="119"/>
      <c r="H112" s="119"/>
      <c r="I112" s="119"/>
      <c r="J112" s="119"/>
      <c r="K112" s="119"/>
      <c r="L112" s="119"/>
      <c r="M112" s="119"/>
      <c r="N112" s="119"/>
      <c r="O112" s="119"/>
      <c r="P112" s="119"/>
      <c r="Q112" s="119"/>
    </row>
    <row r="113" spans="2:17" s="77" customFormat="1" ht="15" customHeight="1" x14ac:dyDescent="0.25">
      <c r="B113" s="93"/>
      <c r="C113" s="55" t="s">
        <v>140</v>
      </c>
      <c r="D113" s="55" t="s">
        <v>141</v>
      </c>
      <c r="E113" s="55" t="s">
        <v>142</v>
      </c>
      <c r="F113" s="55" t="s">
        <v>143</v>
      </c>
      <c r="G113" s="55" t="s">
        <v>144</v>
      </c>
      <c r="H113" s="56" t="s">
        <v>145</v>
      </c>
      <c r="I113" s="55" t="s">
        <v>32</v>
      </c>
      <c r="J113" s="55"/>
      <c r="K113" s="55"/>
      <c r="L113" s="55"/>
      <c r="M113" s="55"/>
      <c r="N113" s="55"/>
      <c r="O113" s="55"/>
      <c r="P113" s="55"/>
      <c r="Q113" s="55" t="s">
        <v>146</v>
      </c>
    </row>
    <row r="114" spans="2:17" s="77" customFormat="1" ht="45" x14ac:dyDescent="0.25">
      <c r="B114" s="93"/>
      <c r="C114" s="55"/>
      <c r="D114" s="55"/>
      <c r="E114" s="55"/>
      <c r="F114" s="55"/>
      <c r="G114" s="55"/>
      <c r="H114" s="56"/>
      <c r="I114" s="57">
        <f>'[1]26MY_CIV5D_DATA'!M$6</f>
        <v>0</v>
      </c>
      <c r="J114" s="57">
        <f>'[1]26MY_CIV5D_DATA'!N$6</f>
        <v>0</v>
      </c>
      <c r="K114" s="57">
        <f>'[1]26MY_CIV5D_DATA'!O$6</f>
        <v>0</v>
      </c>
      <c r="L114" s="57" t="str">
        <f>'[1]26MY_CIV5D_DATA'!P$6</f>
        <v>SPORT</v>
      </c>
      <c r="M114" s="57" t="str">
        <f>'[1]26MY_CIV5D_DATA'!Q$6</f>
        <v>SPORT 
Hybride</v>
      </c>
      <c r="N114" s="57">
        <f>'[1]26MY_CIV5D_DATA'!R$6</f>
        <v>0</v>
      </c>
      <c r="O114" s="57" t="str">
        <f>'[1]26MY_CIV5D_DATA'!S$6</f>
        <v>Sport Touring Hybride</v>
      </c>
      <c r="P114" s="57" t="str">
        <f>'[1]26MY_CIV5D_DATA'!T$6</f>
        <v>Type R</v>
      </c>
      <c r="Q114" s="55"/>
    </row>
    <row r="115" spans="2:17" s="91" customFormat="1" ht="15" customHeight="1" x14ac:dyDescent="0.25">
      <c r="B115" s="89" t="s">
        <v>50</v>
      </c>
      <c r="C115" s="153" t="str">
        <f>VLOOKUP(B115,'[1]26MY_CIV5D_DATA'!B:AS,4,FALSE)</f>
        <v>Tapis toutes saisons</v>
      </c>
      <c r="D115" s="95" t="str">
        <f t="shared" ref="D115:D124" si="13">B115</f>
        <v>08P17-T20-110</v>
      </c>
      <c r="E115" s="96">
        <f>VLOOKUP(B115,'[1]26MY_CIV5D_DATA'!B:AS,9,FALSE)</f>
        <v>145</v>
      </c>
      <c r="F115" s="96">
        <f>VLOOKUP(B115,'[1]26MY_CIV5D_DATA'!B:AS,10,FALSE)</f>
        <v>242</v>
      </c>
      <c r="G115" s="97">
        <f>VLOOKUP(B115,'[1]26MY_CIV5D_DATA'!B:AS,7,FALSE)</f>
        <v>0.1</v>
      </c>
      <c r="H115" s="154">
        <f>VLOOKUP(B115,'[1]26MY_CIV5D_DATA'!B:AS,11,FALSE)</f>
        <v>258.8</v>
      </c>
      <c r="I115" s="99">
        <f>VLOOKUP(B115,'[1]26MY_CIV5D_DATA'!B:AS,12,FALSE)</f>
        <v>0</v>
      </c>
      <c r="J115" s="99">
        <f>VLOOKUP(B115,'[1]26MY_CIV5D_DATA'!B:AS,13,FALSE)</f>
        <v>0</v>
      </c>
      <c r="K115" s="99">
        <f>VLOOKUP($B115,'[1]26MY_CIV5D_DATA'!$B:$AS,14,FALSE)</f>
        <v>0</v>
      </c>
      <c r="L115" s="99" t="str">
        <f>VLOOKUP(B115,'[1]26MY_CIV5D_DATA'!B:AS,15,FALSE)</f>
        <v>•</v>
      </c>
      <c r="M115" s="99" t="str">
        <f>VLOOKUP(B115,'[1]26MY_CIV5D_DATA'!B:AS,16,FALSE)</f>
        <v>•</v>
      </c>
      <c r="N115" s="99">
        <f>VLOOKUP($B115,'[1]26MY_CIV5D_DATA'!$B:$AS,17,FALSE)</f>
        <v>0</v>
      </c>
      <c r="O115" s="99" t="str">
        <f>VLOOKUP(B115,'[1]26MY_CIV5D_DATA'!B:AS,18,FALSE)</f>
        <v>•</v>
      </c>
      <c r="P115" s="99" t="str">
        <f>VLOOKUP(B115,'[1]26MY_CIV5D_DATA'!B:AS,19,FALSE)</f>
        <v>•</v>
      </c>
      <c r="Q115" s="100" t="str">
        <f>IF(VLOOKUP(B115,'[1]26MY_CIV5D_DATA'!B:AS,21,FALSE)="","",VLOOKUP(B115,'[1]26MY_CIV5D_DATA'!B:AS,21,FALSE))</f>
        <v>Inclut avant et arrière.</v>
      </c>
    </row>
    <row r="116" spans="2:17" s="91" customFormat="1" ht="15" customHeight="1" x14ac:dyDescent="0.25">
      <c r="B116" s="89" t="s">
        <v>54</v>
      </c>
      <c r="C116" s="153" t="str">
        <f>VLOOKUP(B116,'[1]26MY_CIV5D_DATA'!B:AS,4,FALSE)</f>
        <v>Tapis toutes saisons - Hybrid</v>
      </c>
      <c r="D116" s="95" t="str">
        <f t="shared" si="13"/>
        <v>08P17-T20-110A</v>
      </c>
      <c r="E116" s="96">
        <f>VLOOKUP(B116,'[1]26MY_CIV5D_DATA'!B:AS,9,FALSE)</f>
        <v>145</v>
      </c>
      <c r="F116" s="96">
        <f>VLOOKUP(B116,'[1]26MY_CIV5D_DATA'!B:AS,10,FALSE)</f>
        <v>242</v>
      </c>
      <c r="G116" s="97">
        <f>VLOOKUP(B116,'[1]26MY_CIV5D_DATA'!B:AS,7,FALSE)</f>
        <v>0.1</v>
      </c>
      <c r="H116" s="154">
        <f>VLOOKUP(B116,'[1]26MY_CIV5D_DATA'!B:AS,11,FALSE)</f>
        <v>258.8</v>
      </c>
      <c r="I116" s="99">
        <f>VLOOKUP(B116,'[1]26MY_CIV5D_DATA'!B:AS,12,FALSE)</f>
        <v>0</v>
      </c>
      <c r="J116" s="99">
        <f>VLOOKUP(B116,'[1]26MY_CIV5D_DATA'!B:AS,13,FALSE)</f>
        <v>0</v>
      </c>
      <c r="K116" s="99">
        <f>VLOOKUP($B116,'[1]26MY_CIV5D_DATA'!$B:$AS,14,FALSE)</f>
        <v>0</v>
      </c>
      <c r="L116" s="99" t="str">
        <f>VLOOKUP(B116,'[1]26MY_CIV5D_DATA'!B:AS,15,FALSE)</f>
        <v>N/A</v>
      </c>
      <c r="M116" s="99" t="str">
        <f>VLOOKUP(B116,'[1]26MY_CIV5D_DATA'!B:AS,16,FALSE)</f>
        <v>•</v>
      </c>
      <c r="N116" s="99">
        <f>VLOOKUP($B116,'[1]26MY_CIV5D_DATA'!$B:$AS,17,FALSE)</f>
        <v>0</v>
      </c>
      <c r="O116" s="99" t="str">
        <f>VLOOKUP(B116,'[1]26MY_CIV5D_DATA'!B:AS,18,FALSE)</f>
        <v>•</v>
      </c>
      <c r="P116" s="99" t="str">
        <f>VLOOKUP(B116,'[1]26MY_CIV5D_DATA'!B:AS,19,FALSE)</f>
        <v>N/A</v>
      </c>
      <c r="Q116" s="100" t="str">
        <f>IF(VLOOKUP(B116,'[1]26MY_CIV5D_DATA'!B:AS,21,FALSE)="","",VLOOKUP(B116,'[1]26MY_CIV5D_DATA'!B:AS,21,FALSE))</f>
        <v>Inclut avant et arrière.</v>
      </c>
    </row>
    <row r="117" spans="2:17" s="91" customFormat="1" ht="15" customHeight="1" x14ac:dyDescent="0.25">
      <c r="B117" s="89" t="s">
        <v>111</v>
      </c>
      <c r="C117" s="153" t="str">
        <f>VLOOKUP(B117,'[1]26MY_CIV5D_DATA'!B:AS,4,FALSE)</f>
        <v>Tapis de moquette</v>
      </c>
      <c r="D117" s="95" t="str">
        <f t="shared" si="13"/>
        <v>08P15-T20-110</v>
      </c>
      <c r="E117" s="96">
        <f>VLOOKUP(B117,'[1]26MY_CIV5D_DATA'!B:AS,9,FALSE)</f>
        <v>231</v>
      </c>
      <c r="F117" s="96">
        <f>VLOOKUP(B117,'[1]26MY_CIV5D_DATA'!B:AS,10,FALSE)</f>
        <v>385</v>
      </c>
      <c r="G117" s="97">
        <f>VLOOKUP(B117,'[1]26MY_CIV5D_DATA'!B:AS,7,FALSE)</f>
        <v>0.1</v>
      </c>
      <c r="H117" s="154">
        <f>VLOOKUP(B117,'[1]26MY_CIV5D_DATA'!B:AS,11,FALSE)</f>
        <v>401.8</v>
      </c>
      <c r="I117" s="99">
        <f>VLOOKUP(B117,'[1]26MY_CIV5D_DATA'!B:AS,12,FALSE)</f>
        <v>0</v>
      </c>
      <c r="J117" s="99">
        <f>VLOOKUP(B117,'[1]26MY_CIV5D_DATA'!B:AS,13,FALSE)</f>
        <v>0</v>
      </c>
      <c r="K117" s="99">
        <f>VLOOKUP($B117,'[1]26MY_CIV5D_DATA'!$B:$AS,14,FALSE)</f>
        <v>0</v>
      </c>
      <c r="L117" s="99" t="str">
        <f>VLOOKUP(B117,'[1]26MY_CIV5D_DATA'!B:AS,15,FALSE)</f>
        <v>•</v>
      </c>
      <c r="M117" s="99" t="str">
        <f>VLOOKUP(B117,'[1]26MY_CIV5D_DATA'!B:AS,16,FALSE)</f>
        <v>•</v>
      </c>
      <c r="N117" s="99">
        <f>VLOOKUP($B117,'[1]26MY_CIV5D_DATA'!$B:$AS,17,FALSE)</f>
        <v>0</v>
      </c>
      <c r="O117" s="99" t="str">
        <f>VLOOKUP(B117,'[1]26MY_CIV5D_DATA'!B:AS,18,FALSE)</f>
        <v>•</v>
      </c>
      <c r="P117" s="99" t="str">
        <f>VLOOKUP(B117,'[1]26MY_CIV5D_DATA'!B:AS,19,FALSE)</f>
        <v>N/A</v>
      </c>
      <c r="Q117" s="100" t="str">
        <f>IF(VLOOKUP(B117,'[1]26MY_CIV5D_DATA'!B:AS,21,FALSE)="","",VLOOKUP(B117,'[1]26MY_CIV5D_DATA'!B:AS,21,FALSE))</f>
        <v>Inclut avant et arrière.</v>
      </c>
    </row>
    <row r="118" spans="2:17" s="91" customFormat="1" ht="15" customHeight="1" x14ac:dyDescent="0.25">
      <c r="B118" s="89" t="s">
        <v>51</v>
      </c>
      <c r="C118" s="153" t="str">
        <f>VLOOKUP(B118,'[1]26MY_CIV5D_DATA'!B:AS,4,FALSE)</f>
        <v>Plateau de coffre</v>
      </c>
      <c r="D118" s="95" t="str">
        <f t="shared" si="13"/>
        <v>08U45-T47-100B</v>
      </c>
      <c r="E118" s="96">
        <f>VLOOKUP(B118,'[1]26MY_CIV5D_DATA'!B:AS,9,FALSE)</f>
        <v>115</v>
      </c>
      <c r="F118" s="96">
        <f>VLOOKUP(B118,'[1]26MY_CIV5D_DATA'!B:AS,10,FALSE)</f>
        <v>192</v>
      </c>
      <c r="G118" s="97">
        <f>VLOOKUP(B118,'[1]26MY_CIV5D_DATA'!B:AS,7,FALSE)</f>
        <v>0.1</v>
      </c>
      <c r="H118" s="154">
        <f>VLOOKUP(B118,'[1]26MY_CIV5D_DATA'!B:AS,11,FALSE)</f>
        <v>208.8</v>
      </c>
      <c r="I118" s="99">
        <f>VLOOKUP(B118,'[1]26MY_CIV5D_DATA'!B:AS,12,FALSE)</f>
        <v>0</v>
      </c>
      <c r="J118" s="99">
        <f>VLOOKUP(B118,'[1]26MY_CIV5D_DATA'!B:AS,13,FALSE)</f>
        <v>0</v>
      </c>
      <c r="K118" s="99">
        <f>VLOOKUP($B118,'[1]26MY_CIV5D_DATA'!$B:$AS,14,FALSE)</f>
        <v>0</v>
      </c>
      <c r="L118" s="99" t="str">
        <f>VLOOKUP(B118,'[1]26MY_CIV5D_DATA'!B:AS,15,FALSE)</f>
        <v>N/A</v>
      </c>
      <c r="M118" s="99" t="str">
        <f>VLOOKUP(B118,'[1]26MY_CIV5D_DATA'!B:AS,16,FALSE)</f>
        <v>•</v>
      </c>
      <c r="N118" s="99">
        <f>VLOOKUP($B118,'[1]26MY_CIV5D_DATA'!$B:$AS,17,FALSE)</f>
        <v>0</v>
      </c>
      <c r="O118" s="99" t="str">
        <f>VLOOKUP(B118,'[1]26MY_CIV5D_DATA'!B:AS,18,FALSE)</f>
        <v>•</v>
      </c>
      <c r="P118" s="99" t="str">
        <f>VLOOKUP(B118,'[1]26MY_CIV5D_DATA'!B:AS,19,FALSE)</f>
        <v>N/A</v>
      </c>
      <c r="Q118" s="100" t="str">
        <f>IF(VLOOKUP(B118,'[1]26MY_CIV5D_DATA'!B:AS,21,FALSE)="","",VLOOKUP(B118,'[1]26MY_CIV5D_DATA'!B:AS,21,FALSE))</f>
        <v/>
      </c>
    </row>
    <row r="119" spans="2:17" s="91" customFormat="1" ht="15" customHeight="1" x14ac:dyDescent="0.25">
      <c r="B119" s="89" t="s">
        <v>112</v>
      </c>
      <c r="C119" s="153" t="str">
        <f>VLOOKUP(B119,'[1]26MY_CIV5D_DATA'!B:AS,4,FALSE)</f>
        <v>Séparateurs de plateau de coffre</v>
      </c>
      <c r="D119" s="95" t="str">
        <f t="shared" si="13"/>
        <v>08U45-T20-300A</v>
      </c>
      <c r="E119" s="96">
        <f>VLOOKUP(B119,'[1]26MY_CIV5D_DATA'!B:AS,9,FALSE)</f>
        <v>75</v>
      </c>
      <c r="F119" s="96">
        <f>VLOOKUP(B119,'[1]26MY_CIV5D_DATA'!B:AS,10,FALSE)</f>
        <v>125</v>
      </c>
      <c r="G119" s="97">
        <f>VLOOKUP(B119,'[1]26MY_CIV5D_DATA'!B:AS,7,FALSE)</f>
        <v>0.1</v>
      </c>
      <c r="H119" s="154">
        <f>VLOOKUP(B119,'[1]26MY_CIV5D_DATA'!B:AS,11,FALSE)</f>
        <v>141.80000000000001</v>
      </c>
      <c r="I119" s="99">
        <f>VLOOKUP(B119,'[1]26MY_CIV5D_DATA'!B:AS,12,FALSE)</f>
        <v>0</v>
      </c>
      <c r="J119" s="99">
        <f>VLOOKUP(B119,'[1]26MY_CIV5D_DATA'!B:AS,13,FALSE)</f>
        <v>0</v>
      </c>
      <c r="K119" s="99">
        <f>VLOOKUP($B119,'[1]26MY_CIV5D_DATA'!$B:$AS,14,FALSE)</f>
        <v>0</v>
      </c>
      <c r="L119" s="99" t="str">
        <f>VLOOKUP(B119,'[1]26MY_CIV5D_DATA'!B:AS,15,FALSE)</f>
        <v>•</v>
      </c>
      <c r="M119" s="99" t="str">
        <f>VLOOKUP(B119,'[1]26MY_CIV5D_DATA'!B:AS,16,FALSE)</f>
        <v>•</v>
      </c>
      <c r="N119" s="99">
        <f>VLOOKUP($B119,'[1]26MY_CIV5D_DATA'!$B:$AS,17,FALSE)</f>
        <v>0</v>
      </c>
      <c r="O119" s="99" t="str">
        <f>VLOOKUP(B119,'[1]26MY_CIV5D_DATA'!B:AS,18,FALSE)</f>
        <v>•</v>
      </c>
      <c r="P119" s="99" t="str">
        <f>VLOOKUP(B119,'[1]26MY_CIV5D_DATA'!B:AS,19,FALSE)</f>
        <v>•</v>
      </c>
      <c r="Q119" s="100" t="str">
        <f>IF(VLOOKUP(B119,'[1]26MY_CIV5D_DATA'!B:AS,21,FALSE)="","",VLOOKUP(B119,'[1]26MY_CIV5D_DATA'!B:AS,21,FALSE))</f>
        <v>Séparateurs seulement.</v>
      </c>
    </row>
    <row r="120" spans="2:17" s="91" customFormat="1" ht="15" customHeight="1" x14ac:dyDescent="0.25">
      <c r="B120" s="89" t="s">
        <v>56</v>
      </c>
      <c r="C120" s="153" t="str">
        <f>VLOOKUP(B120,'[1]26MY_CIV5D_DATA'!B:AS,4,FALSE)</f>
        <v>Pellicule de protection de seuil de portière</v>
      </c>
      <c r="D120" s="95" t="str">
        <f t="shared" si="13"/>
        <v>08P04-T20-100</v>
      </c>
      <c r="E120" s="96">
        <f>VLOOKUP(B120,'[1]26MY_CIV5D_DATA'!B:AS,9,FALSE)</f>
        <v>100</v>
      </c>
      <c r="F120" s="96">
        <f>VLOOKUP(B120,'[1]26MY_CIV5D_DATA'!B:AS,10,FALSE)</f>
        <v>167</v>
      </c>
      <c r="G120" s="97">
        <f>VLOOKUP(B120,'[1]26MY_CIV5D_DATA'!B:AS,7,FALSE)</f>
        <v>0.4</v>
      </c>
      <c r="H120" s="154">
        <f>VLOOKUP(B120,'[1]26MY_CIV5D_DATA'!B:AS,11,FALSE)</f>
        <v>234.2</v>
      </c>
      <c r="I120" s="99">
        <f>VLOOKUP(B120,'[1]26MY_CIV5D_DATA'!B:AS,12,FALSE)</f>
        <v>0</v>
      </c>
      <c r="J120" s="99">
        <f>VLOOKUP(B120,'[1]26MY_CIV5D_DATA'!B:AS,13,FALSE)</f>
        <v>0</v>
      </c>
      <c r="K120" s="99">
        <f>VLOOKUP($B120,'[1]26MY_CIV5D_DATA'!$B:$AS,14,FALSE)</f>
        <v>0</v>
      </c>
      <c r="L120" s="99" t="str">
        <f>VLOOKUP(B120,'[1]26MY_CIV5D_DATA'!B:AS,15,FALSE)</f>
        <v>•</v>
      </c>
      <c r="M120" s="99" t="str">
        <f>VLOOKUP(B120,'[1]26MY_CIV5D_DATA'!B:AS,16,FALSE)</f>
        <v>•</v>
      </c>
      <c r="N120" s="99">
        <f>VLOOKUP($B120,'[1]26MY_CIV5D_DATA'!$B:$AS,17,FALSE)</f>
        <v>0</v>
      </c>
      <c r="O120" s="99" t="str">
        <f>VLOOKUP(B120,'[1]26MY_CIV5D_DATA'!B:AS,18,FALSE)</f>
        <v>•</v>
      </c>
      <c r="P120" s="99" t="str">
        <f>VLOOKUP(B120,'[1]26MY_CIV5D_DATA'!B:AS,19,FALSE)</f>
        <v>N/A</v>
      </c>
      <c r="Q120" s="100" t="str">
        <f>IF(VLOOKUP(B120,'[1]26MY_CIV5D_DATA'!B:AS,21,FALSE)="","",VLOOKUP(B120,'[1]26MY_CIV5D_DATA'!B:AS,21,FALSE))</f>
        <v/>
      </c>
    </row>
    <row r="121" spans="2:17" s="91" customFormat="1" ht="15" customHeight="1" x14ac:dyDescent="0.25">
      <c r="B121" s="89" t="s">
        <v>113</v>
      </c>
      <c r="C121" s="153" t="str">
        <f>VLOOKUP(B121,'[1]26MY_CIV5D_DATA'!B:AS,4,FALSE)</f>
        <v>Protection de dossier du siège</v>
      </c>
      <c r="D121" s="95" t="str">
        <f t="shared" si="13"/>
        <v>08P30-T47-100</v>
      </c>
      <c r="E121" s="96">
        <f>VLOOKUP(B121,'[1]26MY_CIV5D_DATA'!B:AS,9,FALSE)</f>
        <v>153</v>
      </c>
      <c r="F121" s="96">
        <f>VLOOKUP(B121,'[1]26MY_CIV5D_DATA'!B:AS,10,FALSE)</f>
        <v>219</v>
      </c>
      <c r="G121" s="97">
        <f>VLOOKUP(B121,'[1]26MY_CIV5D_DATA'!B:AS,7,FALSE)</f>
        <v>0.2</v>
      </c>
      <c r="H121" s="154">
        <f>VLOOKUP(B121,'[1]26MY_CIV5D_DATA'!B:AS,11,FALSE)</f>
        <v>252.6</v>
      </c>
      <c r="I121" s="99">
        <f>VLOOKUP(B121,'[1]26MY_CIV5D_DATA'!B:AS,12,FALSE)</f>
        <v>0</v>
      </c>
      <c r="J121" s="99">
        <f>VLOOKUP(B121,'[1]26MY_CIV5D_DATA'!B:AS,13,FALSE)</f>
        <v>0</v>
      </c>
      <c r="K121" s="99">
        <f>VLOOKUP($B121,'[1]26MY_CIV5D_DATA'!$B:$AS,14,FALSE)</f>
        <v>0</v>
      </c>
      <c r="L121" s="99" t="str">
        <f>VLOOKUP(B121,'[1]26MY_CIV5D_DATA'!B:AS,15,FALSE)</f>
        <v>•</v>
      </c>
      <c r="M121" s="99" t="str">
        <f>VLOOKUP(B121,'[1]26MY_CIV5D_DATA'!B:AS,16,FALSE)</f>
        <v>•</v>
      </c>
      <c r="N121" s="99">
        <f>VLOOKUP($B121,'[1]26MY_CIV5D_DATA'!$B:$AS,17,FALSE)</f>
        <v>0</v>
      </c>
      <c r="O121" s="99" t="str">
        <f>VLOOKUP(B121,'[1]26MY_CIV5D_DATA'!B:AS,18,FALSE)</f>
        <v>•</v>
      </c>
      <c r="P121" s="99" t="str">
        <f>VLOOKUP(B121,'[1]26MY_CIV5D_DATA'!B:AS,19,FALSE)</f>
        <v>•</v>
      </c>
      <c r="Q121" s="100" t="str">
        <f>IF(VLOOKUP(B121,'[1]26MY_CIV5D_DATA'!B:AS,21,FALSE)="","",VLOOKUP(B121,'[1]26MY_CIV5D_DATA'!B:AS,21,FALSE))</f>
        <v/>
      </c>
    </row>
    <row r="122" spans="2:17" s="91" customFormat="1" ht="15" customHeight="1" x14ac:dyDescent="0.25">
      <c r="B122" s="89" t="s">
        <v>114</v>
      </c>
      <c r="C122" s="153" t="str">
        <f>VLOOKUP(B122,'[1]26MY_CIV5D_DATA'!B:AS,4,FALSE)</f>
        <v>Filet de retenue</v>
      </c>
      <c r="D122" s="95" t="str">
        <f t="shared" si="13"/>
        <v>08L96-T47-100</v>
      </c>
      <c r="E122" s="96">
        <f>VLOOKUP(B122,'[1]26MY_CIV5D_DATA'!B:AS,9,FALSE)</f>
        <v>54</v>
      </c>
      <c r="F122" s="96">
        <f>VLOOKUP(B122,'[1]26MY_CIV5D_DATA'!B:AS,10,FALSE)</f>
        <v>77</v>
      </c>
      <c r="G122" s="97">
        <f>VLOOKUP(B122,'[1]26MY_CIV5D_DATA'!B:AS,7,FALSE)</f>
        <v>0.4</v>
      </c>
      <c r="H122" s="154">
        <f>VLOOKUP(B122,'[1]26MY_CIV5D_DATA'!B:AS,11,FALSE)</f>
        <v>144.19999999999999</v>
      </c>
      <c r="I122" s="99">
        <f>VLOOKUP(B122,'[1]26MY_CIV5D_DATA'!B:AS,12,FALSE)</f>
        <v>0</v>
      </c>
      <c r="J122" s="99">
        <f>VLOOKUP(B122,'[1]26MY_CIV5D_DATA'!B:AS,13,FALSE)</f>
        <v>0</v>
      </c>
      <c r="K122" s="99">
        <f>VLOOKUP($B122,'[1]26MY_CIV5D_DATA'!$B:$AS,14,FALSE)</f>
        <v>0</v>
      </c>
      <c r="L122" s="99" t="str">
        <f>VLOOKUP(B122,'[1]26MY_CIV5D_DATA'!B:AS,15,FALSE)</f>
        <v>•</v>
      </c>
      <c r="M122" s="99" t="str">
        <f>VLOOKUP(B122,'[1]26MY_CIV5D_DATA'!B:AS,16,FALSE)</f>
        <v>•</v>
      </c>
      <c r="N122" s="99">
        <f>VLOOKUP($B122,'[1]26MY_CIV5D_DATA'!$B:$AS,17,FALSE)</f>
        <v>0</v>
      </c>
      <c r="O122" s="99" t="str">
        <f>VLOOKUP(B122,'[1]26MY_CIV5D_DATA'!B:AS,18,FALSE)</f>
        <v>•</v>
      </c>
      <c r="P122" s="99" t="str">
        <f>VLOOKUP(B122,'[1]26MY_CIV5D_DATA'!B:AS,19,FALSE)</f>
        <v>•</v>
      </c>
      <c r="Q122" s="100" t="str">
        <f>IF(VLOOKUP(B122,'[1]26MY_CIV5D_DATA'!B:AS,21,FALSE)="","",VLOOKUP(B122,'[1]26MY_CIV5D_DATA'!B:AS,21,FALSE))</f>
        <v/>
      </c>
    </row>
    <row r="123" spans="2:17" s="91" customFormat="1" ht="15" customHeight="1" x14ac:dyDescent="0.25">
      <c r="B123" s="89" t="s">
        <v>115</v>
      </c>
      <c r="C123" s="153" t="str">
        <f>VLOOKUP(B123,'[1]26MY_CIV5D_DATA'!B:AS,4,FALSE)</f>
        <v>Pare-soleil pour glaces latérales arrière</v>
      </c>
      <c r="D123" s="95" t="str">
        <f t="shared" si="13"/>
        <v>08R13-T47-100</v>
      </c>
      <c r="E123" s="96">
        <f>VLOOKUP(B123,'[1]26MY_CIV5D_DATA'!B:AS,9,FALSE)</f>
        <v>203</v>
      </c>
      <c r="F123" s="96">
        <f>VLOOKUP(B123,'[1]26MY_CIV5D_DATA'!B:AS,10,FALSE)</f>
        <v>312</v>
      </c>
      <c r="G123" s="97">
        <f>VLOOKUP(B123,'[1]26MY_CIV5D_DATA'!B:AS,7,FALSE)</f>
        <v>0.5</v>
      </c>
      <c r="H123" s="154">
        <f>VLOOKUP(B123,'[1]26MY_CIV5D_DATA'!B:AS,11,FALSE)</f>
        <v>396</v>
      </c>
      <c r="I123" s="99">
        <f>VLOOKUP(B123,'[1]26MY_CIV5D_DATA'!B:AS,12,FALSE)</f>
        <v>0</v>
      </c>
      <c r="J123" s="99">
        <f>VLOOKUP(B123,'[1]26MY_CIV5D_DATA'!B:AS,13,FALSE)</f>
        <v>0</v>
      </c>
      <c r="K123" s="99">
        <f>VLOOKUP($B123,'[1]26MY_CIV5D_DATA'!$B:$AS,14,FALSE)</f>
        <v>0</v>
      </c>
      <c r="L123" s="99" t="str">
        <f>VLOOKUP(B123,'[1]26MY_CIV5D_DATA'!B:AS,15,FALSE)</f>
        <v>•</v>
      </c>
      <c r="M123" s="99" t="str">
        <f>VLOOKUP(B123,'[1]26MY_CIV5D_DATA'!B:AS,16,FALSE)</f>
        <v>•</v>
      </c>
      <c r="N123" s="99">
        <f>VLOOKUP($B123,'[1]26MY_CIV5D_DATA'!$B:$AS,17,FALSE)</f>
        <v>0</v>
      </c>
      <c r="O123" s="99" t="str">
        <f>VLOOKUP(B123,'[1]26MY_CIV5D_DATA'!B:AS,18,FALSE)</f>
        <v>•</v>
      </c>
      <c r="P123" s="99" t="str">
        <f>VLOOKUP(B123,'[1]26MY_CIV5D_DATA'!B:AS,19,FALSE)</f>
        <v>•</v>
      </c>
      <c r="Q123" s="100" t="str">
        <f>IF(VLOOKUP(B123,'[1]26MY_CIV5D_DATA'!B:AS,21,FALSE)="","",VLOOKUP(B123,'[1]26MY_CIV5D_DATA'!B:AS,21,FALSE))</f>
        <v>Inclut le côté gauche et droit.</v>
      </c>
    </row>
    <row r="124" spans="2:17" s="91" customFormat="1" ht="15" customHeight="1" x14ac:dyDescent="0.25">
      <c r="B124" s="89" t="s">
        <v>116</v>
      </c>
      <c r="C124" s="153" t="str">
        <f>VLOOKUP(B124,'[1]26MY_CIV5D_DATA'!B:AS,4,FALSE)</f>
        <v>Cendrier de type porte-gobelet</v>
      </c>
      <c r="D124" s="95" t="str">
        <f t="shared" si="13"/>
        <v>08U25-S3Y-305</v>
      </c>
      <c r="E124" s="96">
        <f>VLOOKUP(B124,'[1]26MY_CIV5D_DATA'!B:AS,9,FALSE)</f>
        <v>39</v>
      </c>
      <c r="F124" s="96">
        <f>VLOOKUP(B124,'[1]26MY_CIV5D_DATA'!B:AS,10,FALSE)</f>
        <v>65</v>
      </c>
      <c r="G124" s="97">
        <f>VLOOKUP(B124,'[1]26MY_CIV5D_DATA'!B:AS,7,FALSE)</f>
        <v>0</v>
      </c>
      <c r="H124" s="154">
        <f>VLOOKUP(B124,'[1]26MY_CIV5D_DATA'!B:AS,11,FALSE)</f>
        <v>65</v>
      </c>
      <c r="I124" s="99">
        <f>VLOOKUP(B124,'[1]26MY_CIV5D_DATA'!B:AS,12,FALSE)</f>
        <v>0</v>
      </c>
      <c r="J124" s="99">
        <f>VLOOKUP(B124,'[1]26MY_CIV5D_DATA'!B:AS,13,FALSE)</f>
        <v>0</v>
      </c>
      <c r="K124" s="99">
        <f>VLOOKUP($B124,'[1]26MY_CIV5D_DATA'!$B:$AS,14,FALSE)</f>
        <v>0</v>
      </c>
      <c r="L124" s="99" t="str">
        <f>VLOOKUP(B124,'[1]26MY_CIV5D_DATA'!B:AS,15,FALSE)</f>
        <v>•</v>
      </c>
      <c r="M124" s="99" t="str">
        <f>VLOOKUP(B124,'[1]26MY_CIV5D_DATA'!B:AS,16,FALSE)</f>
        <v>•</v>
      </c>
      <c r="N124" s="99">
        <f>VLOOKUP($B124,'[1]26MY_CIV5D_DATA'!$B:$AS,17,FALSE)</f>
        <v>0</v>
      </c>
      <c r="O124" s="99" t="str">
        <f>VLOOKUP(B124,'[1]26MY_CIV5D_DATA'!B:AS,18,FALSE)</f>
        <v>•</v>
      </c>
      <c r="P124" s="99" t="str">
        <f>VLOOKUP(B124,'[1]26MY_CIV5D_DATA'!B:AS,19,FALSE)</f>
        <v>•</v>
      </c>
      <c r="Q124" s="100" t="str">
        <f>IF(VLOOKUP(B124,'[1]26MY_CIV5D_DATA'!B:AS,21,FALSE)="","",VLOOKUP(B124,'[1]26MY_CIV5D_DATA'!B:AS,21,FALSE))</f>
        <v/>
      </c>
    </row>
    <row r="125" spans="2:17" s="91" customFormat="1" ht="12" customHeight="1" x14ac:dyDescent="0.25">
      <c r="B125" s="89"/>
      <c r="C125" s="120"/>
      <c r="D125" s="121"/>
      <c r="E125" s="122"/>
      <c r="F125" s="122"/>
      <c r="G125" s="123"/>
      <c r="H125" s="124"/>
      <c r="I125" s="125"/>
      <c r="J125" s="125"/>
      <c r="K125" s="125"/>
      <c r="L125" s="125"/>
      <c r="M125" s="125"/>
      <c r="N125" s="125"/>
      <c r="O125" s="125"/>
      <c r="P125" s="125"/>
      <c r="Q125" s="126"/>
    </row>
    <row r="126" spans="2:17" s="67" customFormat="1" ht="18.75" x14ac:dyDescent="0.3">
      <c r="B126" s="108"/>
      <c r="C126" s="49" t="s">
        <v>151</v>
      </c>
      <c r="D126" s="49"/>
      <c r="E126" s="127"/>
      <c r="F126" s="128"/>
      <c r="G126" s="128"/>
      <c r="H126" s="128"/>
      <c r="I126" s="128"/>
      <c r="J126" s="128"/>
      <c r="K126" s="128"/>
      <c r="L126" s="128"/>
      <c r="M126" s="128"/>
      <c r="N126" s="128"/>
      <c r="O126" s="128"/>
      <c r="P126" s="128"/>
      <c r="Q126" s="128"/>
    </row>
    <row r="127" spans="2:17" s="77" customFormat="1" ht="15" customHeight="1" x14ac:dyDescent="0.25">
      <c r="B127" s="93"/>
      <c r="C127" s="55" t="s">
        <v>140</v>
      </c>
      <c r="D127" s="55" t="s">
        <v>141</v>
      </c>
      <c r="E127" s="55" t="s">
        <v>142</v>
      </c>
      <c r="F127" s="55" t="s">
        <v>143</v>
      </c>
      <c r="G127" s="55" t="s">
        <v>144</v>
      </c>
      <c r="H127" s="56" t="s">
        <v>145</v>
      </c>
      <c r="I127" s="55" t="s">
        <v>32</v>
      </c>
      <c r="J127" s="55"/>
      <c r="K127" s="55"/>
      <c r="L127" s="55"/>
      <c r="M127" s="55"/>
      <c r="N127" s="55"/>
      <c r="O127" s="55"/>
      <c r="P127" s="55"/>
      <c r="Q127" s="55" t="s">
        <v>146</v>
      </c>
    </row>
    <row r="128" spans="2:17" s="77" customFormat="1" ht="45" x14ac:dyDescent="0.25">
      <c r="B128" s="93"/>
      <c r="C128" s="55"/>
      <c r="D128" s="55"/>
      <c r="E128" s="55"/>
      <c r="F128" s="55"/>
      <c r="G128" s="55"/>
      <c r="H128" s="56"/>
      <c r="I128" s="57">
        <f>'[1]26MY_CIV5D_DATA'!M$6</f>
        <v>0</v>
      </c>
      <c r="J128" s="57">
        <f>'[1]26MY_CIV5D_DATA'!N$6</f>
        <v>0</v>
      </c>
      <c r="K128" s="57">
        <f>'[1]26MY_CIV5D_DATA'!O$6</f>
        <v>0</v>
      </c>
      <c r="L128" s="57" t="str">
        <f>'[1]26MY_CIV5D_DATA'!P$6</f>
        <v>SPORT</v>
      </c>
      <c r="M128" s="57" t="str">
        <f>'[1]26MY_CIV5D_DATA'!Q$6</f>
        <v>SPORT 
Hybride</v>
      </c>
      <c r="N128" s="57">
        <f>'[1]26MY_CIV5D_DATA'!R$6</f>
        <v>0</v>
      </c>
      <c r="O128" s="57" t="str">
        <f>'[1]26MY_CIV5D_DATA'!S$6</f>
        <v>Sport Touring Hybride</v>
      </c>
      <c r="P128" s="57" t="str">
        <f>'[1]26MY_CIV5D_DATA'!T$6</f>
        <v>Type R</v>
      </c>
      <c r="Q128" s="55"/>
    </row>
    <row r="129" spans="2:17" s="91" customFormat="1" ht="15" customHeight="1" x14ac:dyDescent="0.25">
      <c r="B129" s="89" t="s">
        <v>118</v>
      </c>
      <c r="C129" s="153" t="str">
        <f>VLOOKUP(B129,'[1]26MY_CIV5D_DATA'!B:AS,4,FALSE)</f>
        <v>Garniture de seuil de portière illuminée</v>
      </c>
      <c r="D129" s="95" t="str">
        <f t="shared" ref="D129:D132" si="14">B129</f>
        <v>08E12-T20-100B</v>
      </c>
      <c r="E129" s="96">
        <f>VLOOKUP(B129,'[1]26MY_CIV5D_DATA'!B:AS,9,FALSE)</f>
        <v>249</v>
      </c>
      <c r="F129" s="96">
        <f>VLOOKUP(B129,'[1]26MY_CIV5D_DATA'!B:AS,10,FALSE)</f>
        <v>415</v>
      </c>
      <c r="G129" s="97">
        <f>VLOOKUP(B129,'[1]26MY_CIV5D_DATA'!B:AS,7,FALSE)</f>
        <v>1.1000000000000001</v>
      </c>
      <c r="H129" s="154">
        <f>VLOOKUP(B129,'[1]26MY_CIV5D_DATA'!B:AS,11,FALSE)</f>
        <v>599.79999999999995</v>
      </c>
      <c r="I129" s="99">
        <f>VLOOKUP(B129,'[1]26MY_CIV5D_DATA'!B:AS,12,FALSE)</f>
        <v>0</v>
      </c>
      <c r="J129" s="99">
        <f>VLOOKUP(B129,'[1]26MY_CIV5D_DATA'!B:AS,13,FALSE)</f>
        <v>0</v>
      </c>
      <c r="K129" s="99">
        <f>VLOOKUP($B129,'[1]26MY_CIV5D_DATA'!$B:$AS,14,FALSE)</f>
        <v>0</v>
      </c>
      <c r="L129" s="99" t="str">
        <f>VLOOKUP(B129,'[1]26MY_CIV5D_DATA'!B:AS,15,FALSE)</f>
        <v>•</v>
      </c>
      <c r="M129" s="99" t="str">
        <f>VLOOKUP(B129,'[1]26MY_CIV5D_DATA'!B:AS,16,FALSE)</f>
        <v>•</v>
      </c>
      <c r="N129" s="99">
        <f>VLOOKUP($B129,'[1]26MY_CIV5D_DATA'!$B:$AS,17,FALSE)</f>
        <v>0</v>
      </c>
      <c r="O129" s="99" t="str">
        <f>VLOOKUP(B129,'[1]26MY_CIV5D_DATA'!B:AS,18,FALSE)</f>
        <v>•</v>
      </c>
      <c r="P129" s="99" t="str">
        <f>VLOOKUP(B129,'[1]26MY_CIV5D_DATA'!B:AS,19,FALSE)</f>
        <v>N/A</v>
      </c>
      <c r="Q129" s="100" t="str">
        <f>IF(VLOOKUP(B129,'[1]26MY_CIV5D_DATA'!B:AS,21,FALSE)="","",VLOOKUP(B129,'[1]26MY_CIV5D_DATA'!B:AS,21,FALSE))</f>
        <v>Inclut avant et arrière garniture. Éclairage avant seulement.</v>
      </c>
    </row>
    <row r="130" spans="2:17" s="91" customFormat="1" ht="15" customHeight="1" x14ac:dyDescent="0.25">
      <c r="B130" s="89" t="s">
        <v>47</v>
      </c>
      <c r="C130" s="153" t="str">
        <f>VLOOKUP(B130,'[1]26MY_CIV5D_DATA'!B:AS,4,FALSE)</f>
        <v>Chauffe-moteur - 2,0 L</v>
      </c>
      <c r="D130" s="95" t="str">
        <f t="shared" si="14"/>
        <v>08T44-SNA-302</v>
      </c>
      <c r="E130" s="96">
        <f>VLOOKUP(B130,'[1]26MY_CIV5D_DATA'!B:AS,9,FALSE)</f>
        <v>145</v>
      </c>
      <c r="F130" s="96">
        <f>VLOOKUP(B130,'[1]26MY_CIV5D_DATA'!B:AS,10,FALSE)</f>
        <v>242</v>
      </c>
      <c r="G130" s="97">
        <f>VLOOKUP(B130,'[1]26MY_CIV5D_DATA'!B:AS,7,FALSE)</f>
        <v>1.4</v>
      </c>
      <c r="H130" s="154">
        <f>VLOOKUP(B130,'[1]26MY_CIV5D_DATA'!B:AS,11,FALSE)</f>
        <v>477.2</v>
      </c>
      <c r="I130" s="99">
        <f>VLOOKUP(B130,'[1]26MY_CIV5D_DATA'!B:AS,12,FALSE)</f>
        <v>0</v>
      </c>
      <c r="J130" s="99">
        <f>VLOOKUP(B130,'[1]26MY_CIV5D_DATA'!B:AS,13,FALSE)</f>
        <v>0</v>
      </c>
      <c r="K130" s="99">
        <f>VLOOKUP($B130,'[1]26MY_CIV5D_DATA'!$B:$AS,14,FALSE)</f>
        <v>0</v>
      </c>
      <c r="L130" s="99" t="str">
        <f>VLOOKUP(B130,'[1]26MY_CIV5D_DATA'!B:AS,15,FALSE)</f>
        <v>•</v>
      </c>
      <c r="M130" s="99" t="str">
        <f>VLOOKUP(B130,'[1]26MY_CIV5D_DATA'!B:AS,16,FALSE)</f>
        <v>•</v>
      </c>
      <c r="N130" s="99">
        <f>VLOOKUP($B130,'[1]26MY_CIV5D_DATA'!$B:$AS,17,FALSE)</f>
        <v>0</v>
      </c>
      <c r="O130" s="99" t="str">
        <f>VLOOKUP(B130,'[1]26MY_CIV5D_DATA'!B:AS,18,FALSE)</f>
        <v>•</v>
      </c>
      <c r="P130" s="99" t="str">
        <f>VLOOKUP(B130,'[1]26MY_CIV5D_DATA'!B:AS,19,FALSE)</f>
        <v>N/A</v>
      </c>
      <c r="Q130" s="100" t="str">
        <f>IF(VLOOKUP(B130,'[1]26MY_CIV5D_DATA'!B:AS,21,FALSE)="","",VLOOKUP(B130,'[1]26MY_CIV5D_DATA'!B:AS,21,FALSE))</f>
        <v/>
      </c>
    </row>
    <row r="131" spans="2:17" s="91" customFormat="1" ht="30" x14ac:dyDescent="0.25">
      <c r="B131" s="89" t="s">
        <v>48</v>
      </c>
      <c r="C131" s="156" t="str">
        <f>VLOOKUP(B131,'[1]26MY_CIV5D_DATA'!B:AS,4,FALSE)</f>
        <v>Chargeur/mainteneur de batterie automobile 12 V Optimate</v>
      </c>
      <c r="D131" s="95" t="str">
        <f t="shared" si="14"/>
        <v>31670-BMS-004H</v>
      </c>
      <c r="E131" s="96">
        <f>VLOOKUP(B131,'[1]26MY_CIV5D_DATA'!B:AS,9,FALSE)</f>
        <v>91</v>
      </c>
      <c r="F131" s="96">
        <f>VLOOKUP(B131,'[1]26MY_CIV5D_DATA'!B:AS,10,FALSE)</f>
        <v>152</v>
      </c>
      <c r="G131" s="97">
        <f>VLOOKUP(B131,'[1]26MY_CIV5D_DATA'!B:AS,7,FALSE)</f>
        <v>0</v>
      </c>
      <c r="H131" s="154">
        <f>VLOOKUP(B131,'[1]26MY_CIV5D_DATA'!B:AS,11,FALSE)</f>
        <v>152</v>
      </c>
      <c r="I131" s="99">
        <f>VLOOKUP(B131,'[1]26MY_CIV5D_DATA'!B:AS,12,FALSE)</f>
        <v>0</v>
      </c>
      <c r="J131" s="99">
        <f>VLOOKUP(B131,'[1]26MY_CIV5D_DATA'!B:AS,13,FALSE)</f>
        <v>0</v>
      </c>
      <c r="K131" s="99">
        <f>VLOOKUP($B131,'[1]26MY_CIV5D_DATA'!$B:$AS,14,FALSE)</f>
        <v>0</v>
      </c>
      <c r="L131" s="99" t="str">
        <f>VLOOKUP(B131,'[1]26MY_CIV5D_DATA'!B:AS,15,FALSE)</f>
        <v>•</v>
      </c>
      <c r="M131" s="99" t="str">
        <f>VLOOKUP(B131,'[1]26MY_CIV5D_DATA'!B:AS,16,FALSE)</f>
        <v>•</v>
      </c>
      <c r="N131" s="99">
        <f>VLOOKUP($B131,'[1]26MY_CIV5D_DATA'!$B:$AS,17,FALSE)</f>
        <v>0</v>
      </c>
      <c r="O131" s="99" t="str">
        <f>VLOOKUP(B131,'[1]26MY_CIV5D_DATA'!B:AS,18,FALSE)</f>
        <v>•</v>
      </c>
      <c r="P131" s="99" t="str">
        <f>VLOOKUP(B131,'[1]26MY_CIV5D_DATA'!B:AS,19,FALSE)</f>
        <v>•</v>
      </c>
      <c r="Q131" s="100" t="str">
        <f>IF(VLOOKUP(B131,'[1]26MY_CIV5D_DATA'!B:AS,21,FALSE)="","",VLOOKUP(B131,'[1]26MY_CIV5D_DATA'!B:AS,21,FALSE))</f>
        <v/>
      </c>
    </row>
    <row r="132" spans="2:17" s="91" customFormat="1" ht="15" customHeight="1" x14ac:dyDescent="0.25">
      <c r="B132" s="89" t="s">
        <v>119</v>
      </c>
      <c r="C132" s="153" t="str">
        <f>VLOOKUP(B132,'[1]26MY_CIV5D_DATA'!B:AS,4,FALSE)</f>
        <v>Câble de batterie</v>
      </c>
      <c r="D132" s="95" t="str">
        <f t="shared" si="14"/>
        <v>31670-BMS-LEAD</v>
      </c>
      <c r="E132" s="96">
        <f>VLOOKUP(B132,'[1]26MY_CIV5D_DATA'!B:AS,9,FALSE)</f>
        <v>18</v>
      </c>
      <c r="F132" s="96">
        <f>VLOOKUP(B132,'[1]26MY_CIV5D_DATA'!B:AS,10,FALSE)</f>
        <v>26</v>
      </c>
      <c r="G132" s="97">
        <f>VLOOKUP(B132,'[1]26MY_CIV5D_DATA'!B:AS,7,FALSE)</f>
        <v>0</v>
      </c>
      <c r="H132" s="154">
        <f>VLOOKUP(B132,'[1]26MY_CIV5D_DATA'!B:AS,11,FALSE)</f>
        <v>26</v>
      </c>
      <c r="I132" s="99">
        <f>VLOOKUP(B132,'[1]26MY_CIV5D_DATA'!B:AS,12,FALSE)</f>
        <v>0</v>
      </c>
      <c r="J132" s="99">
        <f>VLOOKUP(B132,'[1]26MY_CIV5D_DATA'!B:AS,13,FALSE)</f>
        <v>0</v>
      </c>
      <c r="K132" s="99">
        <f>VLOOKUP($B132,'[1]26MY_CIV5D_DATA'!$B:$AS,14,FALSE)</f>
        <v>0</v>
      </c>
      <c r="L132" s="99" t="str">
        <f>VLOOKUP(B132,'[1]26MY_CIV5D_DATA'!B:AS,15,FALSE)</f>
        <v>•</v>
      </c>
      <c r="M132" s="99" t="str">
        <f>VLOOKUP(B132,'[1]26MY_CIV5D_DATA'!B:AS,16,FALSE)</f>
        <v>•</v>
      </c>
      <c r="N132" s="99">
        <f>VLOOKUP($B132,'[1]26MY_CIV5D_DATA'!$B:$AS,17,FALSE)</f>
        <v>0</v>
      </c>
      <c r="O132" s="99" t="str">
        <f>VLOOKUP(B132,'[1]26MY_CIV5D_DATA'!B:AS,18,FALSE)</f>
        <v>•</v>
      </c>
      <c r="P132" s="99" t="str">
        <f>VLOOKUP(B132,'[1]26MY_CIV5D_DATA'!B:AS,19,FALSE)</f>
        <v>•</v>
      </c>
      <c r="Q132" s="100" t="str">
        <f>IF(VLOOKUP(B132,'[1]26MY_CIV5D_DATA'!B:AS,21,FALSE)="","",VLOOKUP(B132,'[1]26MY_CIV5D_DATA'!B:AS,21,FALSE))</f>
        <v/>
      </c>
    </row>
    <row r="133" spans="2:17" s="91" customFormat="1" ht="15" customHeight="1" x14ac:dyDescent="0.25">
      <c r="B133" s="89"/>
      <c r="C133" s="129"/>
      <c r="D133" s="130"/>
      <c r="E133" s="51"/>
      <c r="F133" s="51"/>
      <c r="G133" s="131"/>
      <c r="H133" s="51"/>
      <c r="I133" s="51"/>
      <c r="J133" s="51"/>
      <c r="K133" s="51"/>
      <c r="L133" s="51"/>
      <c r="M133" s="51"/>
      <c r="N133" s="51"/>
      <c r="O133" s="51"/>
      <c r="P133" s="51"/>
      <c r="Q133" s="51"/>
    </row>
    <row r="134" spans="2:17" s="67" customFormat="1" ht="18.75" x14ac:dyDescent="0.3">
      <c r="B134" s="89"/>
      <c r="C134" s="49" t="s">
        <v>152</v>
      </c>
      <c r="D134" s="49"/>
      <c r="E134" s="92"/>
      <c r="F134" s="92"/>
      <c r="G134" s="92"/>
      <c r="H134" s="92"/>
      <c r="I134" s="92"/>
      <c r="J134" s="92"/>
      <c r="K134" s="92"/>
      <c r="L134" s="92"/>
      <c r="M134" s="92"/>
      <c r="N134" s="92"/>
      <c r="O134" s="92"/>
      <c r="P134" s="92"/>
      <c r="Q134" s="92"/>
    </row>
    <row r="135" spans="2:17" s="77" customFormat="1" ht="15" customHeight="1" x14ac:dyDescent="0.25">
      <c r="B135" s="93"/>
      <c r="C135" s="55" t="s">
        <v>140</v>
      </c>
      <c r="D135" s="55" t="s">
        <v>141</v>
      </c>
      <c r="E135" s="55" t="s">
        <v>142</v>
      </c>
      <c r="F135" s="55" t="s">
        <v>143</v>
      </c>
      <c r="G135" s="55" t="s">
        <v>144</v>
      </c>
      <c r="H135" s="56" t="s">
        <v>145</v>
      </c>
      <c r="I135" s="55" t="s">
        <v>32</v>
      </c>
      <c r="J135" s="55"/>
      <c r="K135" s="55"/>
      <c r="L135" s="55"/>
      <c r="M135" s="55"/>
      <c r="N135" s="55"/>
      <c r="O135" s="55"/>
      <c r="P135" s="55"/>
      <c r="Q135" s="55" t="s">
        <v>146</v>
      </c>
    </row>
    <row r="136" spans="2:17" s="77" customFormat="1" ht="45" x14ac:dyDescent="0.25">
      <c r="B136" s="93"/>
      <c r="C136" s="55"/>
      <c r="D136" s="55"/>
      <c r="E136" s="55"/>
      <c r="F136" s="55"/>
      <c r="G136" s="55"/>
      <c r="H136" s="56"/>
      <c r="I136" s="57">
        <f>'[1]26MY_CIV5D_DATA'!M$6</f>
        <v>0</v>
      </c>
      <c r="J136" s="57">
        <f>'[1]26MY_CIV5D_DATA'!N$6</f>
        <v>0</v>
      </c>
      <c r="K136" s="57">
        <f>'[1]26MY_CIV5D_DATA'!O$6</f>
        <v>0</v>
      </c>
      <c r="L136" s="57" t="str">
        <f>'[1]26MY_CIV5D_DATA'!P$6</f>
        <v>SPORT</v>
      </c>
      <c r="M136" s="57" t="str">
        <f>'[1]26MY_CIV5D_DATA'!Q$6</f>
        <v>SPORT 
Hybride</v>
      </c>
      <c r="N136" s="57">
        <f>'[1]26MY_CIV5D_DATA'!R$6</f>
        <v>0</v>
      </c>
      <c r="O136" s="57" t="str">
        <f>'[1]26MY_CIV5D_DATA'!S$6</f>
        <v>Sport Touring Hybride</v>
      </c>
      <c r="P136" s="57" t="str">
        <f>'[1]26MY_CIV5D_DATA'!T$6</f>
        <v>Type R</v>
      </c>
      <c r="Q136" s="55"/>
    </row>
    <row r="137" spans="2:17" s="91" customFormat="1" ht="15" customHeight="1" x14ac:dyDescent="0.25">
      <c r="B137" s="89" t="s">
        <v>121</v>
      </c>
      <c r="C137" s="153" t="str">
        <f>VLOOKUP(B137,'[1]26MY_CIV5D_DATA'!B:AS,4,FALSE)</f>
        <v>Blanc platine nacré (NH-883P)</v>
      </c>
      <c r="D137" s="95" t="str">
        <f t="shared" ref="D137:D142" si="15">B137</f>
        <v>TUCH-NH883P-A1</v>
      </c>
      <c r="E137" s="61">
        <f>VLOOKUP(B137,'[1]26MY_CIV5D_DATA'!B:AS,9,FALSE)</f>
        <v>13</v>
      </c>
      <c r="F137" s="61">
        <f>VLOOKUP(B137,'[1]26MY_CIV5D_DATA'!B:AS,10,FALSE)</f>
        <v>21.5</v>
      </c>
      <c r="G137" s="62">
        <f>VLOOKUP(B137,'[1]26MY_CIV5D_DATA'!B:AS,7,FALSE)</f>
        <v>0</v>
      </c>
      <c r="H137" s="157">
        <f>VLOOKUP(B137,'[1]26MY_CIV5D_DATA'!B:AS,11,FALSE)</f>
        <v>21.5</v>
      </c>
      <c r="I137" s="99">
        <f>VLOOKUP(B137,'[1]26MY_CIV5D_DATA'!B:AS,12,FALSE)</f>
        <v>0</v>
      </c>
      <c r="J137" s="99">
        <f>VLOOKUP(B137,'[1]26MY_CIV5D_DATA'!B:AS,13,FALSE)</f>
        <v>0</v>
      </c>
      <c r="K137" s="99">
        <f>VLOOKUP($B137,'[1]26MY_CIV5D_DATA'!$B:$AS,14,FALSE)</f>
        <v>0</v>
      </c>
      <c r="L137" s="99" t="str">
        <f>VLOOKUP(B137,'[1]26MY_CIV5D_DATA'!B:AS,15,FALSE)</f>
        <v>•</v>
      </c>
      <c r="M137" s="99" t="str">
        <f>VLOOKUP(B137,'[1]26MY_CIV5D_DATA'!B:AS,16,FALSE)</f>
        <v>•</v>
      </c>
      <c r="N137" s="99">
        <f>VLOOKUP($B137,'[1]26MY_CIV5D_DATA'!$B:$AS,17,FALSE)</f>
        <v>0</v>
      </c>
      <c r="O137" s="99" t="str">
        <f>VLOOKUP(B137,'[1]26MY_CIV5D_DATA'!B:AS,18,FALSE)</f>
        <v>•</v>
      </c>
      <c r="P137" s="99" t="str">
        <f>VLOOKUP(B137,'[1]26MY_CIV5D_DATA'!B:AS,19,FALSE)</f>
        <v>N/A</v>
      </c>
      <c r="Q137" s="65" t="str">
        <f>IF(VLOOKUP(B137,'[1]26MY_CIV5D_DATA'!B:AS,21,FALSE)="","",VLOOKUP(B137,'[1]26MY_CIV5D_DATA'!B:AS,21,FALSE))</f>
        <v/>
      </c>
    </row>
    <row r="138" spans="2:17" s="91" customFormat="1" ht="15" customHeight="1" x14ac:dyDescent="0.25">
      <c r="B138" s="89" t="s">
        <v>122</v>
      </c>
      <c r="C138" s="153" t="str">
        <f>VLOOKUP(B138,'[1]26MY_CIV5D_DATA'!B:AS,4,FALSE)</f>
        <v>Refl et solaire argent métallisé (NH-932M)</v>
      </c>
      <c r="D138" s="95" t="str">
        <f t="shared" si="15"/>
        <v>TUCH-NH932M-A1</v>
      </c>
      <c r="E138" s="71"/>
      <c r="F138" s="71"/>
      <c r="G138" s="72"/>
      <c r="H138" s="158"/>
      <c r="I138" s="99">
        <f>VLOOKUP(B138,'[1]26MY_CIV5D_DATA'!B:AS,12,FALSE)</f>
        <v>0</v>
      </c>
      <c r="J138" s="99">
        <f>VLOOKUP(B138,'[1]26MY_CIV5D_DATA'!B:AS,13,FALSE)</f>
        <v>0</v>
      </c>
      <c r="K138" s="99">
        <f>VLOOKUP($B138,'[1]26MY_CIV5D_DATA'!$B:$AS,14,FALSE)</f>
        <v>0</v>
      </c>
      <c r="L138" s="99" t="str">
        <f>VLOOKUP(B138,'[1]26MY_CIV5D_DATA'!B:AS,15,FALSE)</f>
        <v>•</v>
      </c>
      <c r="M138" s="99" t="str">
        <f>VLOOKUP(B138,'[1]26MY_CIV5D_DATA'!B:AS,16,FALSE)</f>
        <v>N/A</v>
      </c>
      <c r="N138" s="99">
        <f>VLOOKUP($B138,'[1]26MY_CIV5D_DATA'!$B:$AS,17,FALSE)</f>
        <v>0</v>
      </c>
      <c r="O138" s="99" t="str">
        <f>VLOOKUP(B138,'[1]26MY_CIV5D_DATA'!B:AS,18,FALSE)</f>
        <v>N/A</v>
      </c>
      <c r="P138" s="99" t="str">
        <f>VLOOKUP(B138,'[1]26MY_CIV5D_DATA'!B:AS,19,FALSE)</f>
        <v>N/A</v>
      </c>
      <c r="Q138" s="75"/>
    </row>
    <row r="139" spans="2:17" s="91" customFormat="1" ht="15" customHeight="1" x14ac:dyDescent="0.25">
      <c r="B139" s="89" t="s">
        <v>123</v>
      </c>
      <c r="C139" s="153" t="str">
        <f>VLOOKUP(B139,'[1]26MY_CIV5D_DATA'!B:AS,4,FALSE)</f>
        <v>Gris météore nacré (NH-904M)</v>
      </c>
      <c r="D139" s="95" t="str">
        <f t="shared" si="15"/>
        <v>TUCH-NH904M-A1</v>
      </c>
      <c r="E139" s="71"/>
      <c r="F139" s="71"/>
      <c r="G139" s="72"/>
      <c r="H139" s="158"/>
      <c r="I139" s="99">
        <f>VLOOKUP(B139,'[1]26MY_CIV5D_DATA'!B:AS,12,FALSE)</f>
        <v>0</v>
      </c>
      <c r="J139" s="99">
        <f>VLOOKUP(B139,'[1]26MY_CIV5D_DATA'!B:AS,13,FALSE)</f>
        <v>0</v>
      </c>
      <c r="K139" s="99">
        <f>VLOOKUP($B139,'[1]26MY_CIV5D_DATA'!$B:$AS,14,FALSE)</f>
        <v>0</v>
      </c>
      <c r="L139" s="99" t="str">
        <f>VLOOKUP(B139,'[1]26MY_CIV5D_DATA'!B:AS,15,FALSE)</f>
        <v>N/A</v>
      </c>
      <c r="M139" s="99" t="str">
        <f>VLOOKUP(B139,'[1]26MY_CIV5D_DATA'!B:AS,16,FALSE)</f>
        <v>•</v>
      </c>
      <c r="N139" s="99">
        <f>VLOOKUP($B139,'[1]26MY_CIV5D_DATA'!$B:$AS,17,FALSE)</f>
        <v>0</v>
      </c>
      <c r="O139" s="99" t="str">
        <f>VLOOKUP(B139,'[1]26MY_CIV5D_DATA'!B:AS,18,FALSE)</f>
        <v>N/A</v>
      </c>
      <c r="P139" s="99" t="str">
        <f>VLOOKUP(B139,'[1]26MY_CIV5D_DATA'!B:AS,19,FALSE)</f>
        <v>N/A</v>
      </c>
      <c r="Q139" s="75"/>
    </row>
    <row r="140" spans="2:17" s="91" customFormat="1" ht="15" customHeight="1" x14ac:dyDescent="0.25">
      <c r="B140" s="89" t="s">
        <v>124</v>
      </c>
      <c r="C140" s="153" t="str">
        <f>VLOOKUP(B140,'[1]26MY_CIV5D_DATA'!B:AS,4,FALSE)</f>
        <v>Noir cristal nacré (NH-731P)</v>
      </c>
      <c r="D140" s="95" t="str">
        <f t="shared" si="15"/>
        <v>TUCH-NH731P-A1</v>
      </c>
      <c r="E140" s="71"/>
      <c r="F140" s="71"/>
      <c r="G140" s="72"/>
      <c r="H140" s="158"/>
      <c r="I140" s="99">
        <f>VLOOKUP(B140,'[1]26MY_CIV5D_DATA'!B:AS,12,FALSE)</f>
        <v>0</v>
      </c>
      <c r="J140" s="99">
        <f>VLOOKUP(B140,'[1]26MY_CIV5D_DATA'!B:AS,13,FALSE)</f>
        <v>0</v>
      </c>
      <c r="K140" s="99">
        <f>VLOOKUP($B140,'[1]26MY_CIV5D_DATA'!$B:$AS,14,FALSE)</f>
        <v>0</v>
      </c>
      <c r="L140" s="99" t="str">
        <f>VLOOKUP(B140,'[1]26MY_CIV5D_DATA'!B:AS,15,FALSE)</f>
        <v>•</v>
      </c>
      <c r="M140" s="99" t="str">
        <f>VLOOKUP(B140,'[1]26MY_CIV5D_DATA'!B:AS,16,FALSE)</f>
        <v>•</v>
      </c>
      <c r="N140" s="99">
        <f>VLOOKUP($B140,'[1]26MY_CIV5D_DATA'!$B:$AS,17,FALSE)</f>
        <v>0</v>
      </c>
      <c r="O140" s="99" t="str">
        <f>VLOOKUP(B140,'[1]26MY_CIV5D_DATA'!B:AS,18,FALSE)</f>
        <v>•</v>
      </c>
      <c r="P140" s="99" t="str">
        <f>VLOOKUP(B140,'[1]26MY_CIV5D_DATA'!B:AS,19,FALSE)</f>
        <v>N/A</v>
      </c>
      <c r="Q140" s="75"/>
    </row>
    <row r="141" spans="2:17" s="91" customFormat="1" ht="15" customHeight="1" x14ac:dyDescent="0.25">
      <c r="B141" s="89" t="s">
        <v>125</v>
      </c>
      <c r="C141" s="153" t="str">
        <f>VLOOKUP(B141,'[1]26MY_CIV5D_DATA'!B:AS,4,FALSE)</f>
        <v>Rouge rallye (R-513)</v>
      </c>
      <c r="D141" s="95" t="str">
        <f t="shared" si="15"/>
        <v>TUCH-R513-A1</v>
      </c>
      <c r="E141" s="71"/>
      <c r="F141" s="71"/>
      <c r="G141" s="72"/>
      <c r="H141" s="158"/>
      <c r="I141" s="99">
        <f>VLOOKUP(B141,'[1]26MY_CIV5D_DATA'!B:AS,12,FALSE)</f>
        <v>0</v>
      </c>
      <c r="J141" s="99">
        <f>VLOOKUP(B141,'[1]26MY_CIV5D_DATA'!B:AS,13,FALSE)</f>
        <v>0</v>
      </c>
      <c r="K141" s="99">
        <f>VLOOKUP($B141,'[1]26MY_CIV5D_DATA'!$B:$AS,14,FALSE)</f>
        <v>0</v>
      </c>
      <c r="L141" s="99" t="str">
        <f>VLOOKUP(B141,'[1]26MY_CIV5D_DATA'!B:AS,15,FALSE)</f>
        <v>N/A</v>
      </c>
      <c r="M141" s="99" t="str">
        <f>VLOOKUP(B141,'[1]26MY_CIV5D_DATA'!B:AS,16,FALSE)</f>
        <v>•</v>
      </c>
      <c r="N141" s="99">
        <f>VLOOKUP($B141,'[1]26MY_CIV5D_DATA'!$B:$AS,17,FALSE)</f>
        <v>0</v>
      </c>
      <c r="O141" s="99" t="str">
        <f>VLOOKUP(B141,'[1]26MY_CIV5D_DATA'!B:AS,18,FALSE)</f>
        <v>•</v>
      </c>
      <c r="P141" s="99" t="str">
        <f>VLOOKUP(B141,'[1]26MY_CIV5D_DATA'!B:AS,19,FALSE)</f>
        <v>•</v>
      </c>
      <c r="Q141" s="75"/>
    </row>
    <row r="142" spans="2:17" s="91" customFormat="1" ht="15" customHeight="1" x14ac:dyDescent="0.25">
      <c r="B142" s="89" t="s">
        <v>126</v>
      </c>
      <c r="C142" s="153" t="str">
        <f>VLOOKUP(B142,'[1]26MY_CIV5D_DATA'!B:AS,4,FALSE)</f>
        <v>Bleu turbo nacré  (B-637P)</v>
      </c>
      <c r="D142" s="95" t="str">
        <f t="shared" si="15"/>
        <v>TUCH-B637P-A1</v>
      </c>
      <c r="E142" s="71"/>
      <c r="F142" s="71"/>
      <c r="G142" s="72"/>
      <c r="H142" s="158"/>
      <c r="I142" s="99">
        <f>VLOOKUP(B142,'[1]26MY_CIV5D_DATA'!B:AS,12,FALSE)</f>
        <v>0</v>
      </c>
      <c r="J142" s="99">
        <f>VLOOKUP(B142,'[1]26MY_CIV5D_DATA'!B:AS,13,FALSE)</f>
        <v>0</v>
      </c>
      <c r="K142" s="99">
        <f>VLOOKUP($B142,'[1]26MY_CIV5D_DATA'!$B:$AS,14,FALSE)</f>
        <v>0</v>
      </c>
      <c r="L142" s="99" t="str">
        <f>VLOOKUP(B142,'[1]26MY_CIV5D_DATA'!B:AS,15,FALSE)</f>
        <v>N/A</v>
      </c>
      <c r="M142" s="99" t="str">
        <f>VLOOKUP(B142,'[1]26MY_CIV5D_DATA'!B:AS,16,FALSE)</f>
        <v>N/A</v>
      </c>
      <c r="N142" s="99">
        <f>VLOOKUP($B142,'[1]26MY_CIV5D_DATA'!$B:$AS,17,FALSE)</f>
        <v>0</v>
      </c>
      <c r="O142" s="99" t="str">
        <f>VLOOKUP(B142,'[1]26MY_CIV5D_DATA'!B:AS,18,FALSE)</f>
        <v>•</v>
      </c>
      <c r="P142" s="99" t="str">
        <f>VLOOKUP(B142,'[1]26MY_CIV5D_DATA'!B:AS,19,FALSE)</f>
        <v>N/A</v>
      </c>
      <c r="Q142" s="75"/>
    </row>
    <row r="143" spans="2:17" s="77" customFormat="1" ht="6.95" customHeight="1" x14ac:dyDescent="0.25">
      <c r="B143" s="93"/>
      <c r="C143" s="110"/>
      <c r="D143" s="111"/>
      <c r="E143" s="111"/>
      <c r="F143" s="111"/>
      <c r="G143" s="111"/>
      <c r="H143" s="111"/>
      <c r="I143" s="111"/>
      <c r="J143" s="111"/>
      <c r="K143" s="111"/>
      <c r="L143" s="111"/>
      <c r="M143" s="111"/>
      <c r="N143" s="111"/>
      <c r="O143" s="111"/>
      <c r="P143" s="111"/>
      <c r="Q143" s="115"/>
    </row>
    <row r="144" spans="2:17" s="91" customFormat="1" ht="15" customHeight="1" x14ac:dyDescent="0.25">
      <c r="B144" s="89" t="s">
        <v>127</v>
      </c>
      <c r="C144" s="153" t="str">
        <f>VLOOKUP(B144,'[1]26MY_CIV5D_DATA'!B:AS,4,FALSE)</f>
        <v>Aiguilles abrasives fines</v>
      </c>
      <c r="D144" s="95" t="str">
        <f t="shared" ref="D144:D146" si="16">B144</f>
        <v>TUCH-NEEDLES</v>
      </c>
      <c r="E144" s="96">
        <f>VLOOKUP(B144,'[1]26MY_CIV5D_DATA'!B:AS,9,FALSE)</f>
        <v>9.5</v>
      </c>
      <c r="F144" s="96">
        <f>VLOOKUP(B144,'[1]26MY_CIV5D_DATA'!B:AS,10,FALSE)</f>
        <v>15.75</v>
      </c>
      <c r="G144" s="97">
        <f>VLOOKUP(B144,'[1]26MY_CIV5D_DATA'!B:AS,7,FALSE)</f>
        <v>0</v>
      </c>
      <c r="H144" s="154">
        <f>VLOOKUP(B144,'[1]26MY_CIV5D_DATA'!B:AS,11,FALSE)</f>
        <v>15.75</v>
      </c>
      <c r="I144" s="99">
        <f>VLOOKUP(B144,'[1]26MY_CIV5D_DATA'!B:AS,12,FALSE)</f>
        <v>0</v>
      </c>
      <c r="J144" s="99">
        <f>VLOOKUP(B144,'[1]26MY_CIV5D_DATA'!B:AS,13,FALSE)</f>
        <v>0</v>
      </c>
      <c r="K144" s="99">
        <f>VLOOKUP($B144,'[1]26MY_CIV5D_DATA'!$B:$AS,14,FALSE)</f>
        <v>0</v>
      </c>
      <c r="L144" s="99" t="str">
        <f>VLOOKUP(B144,'[1]26MY_CIV5D_DATA'!B:AS,15,FALSE)</f>
        <v>•</v>
      </c>
      <c r="M144" s="99" t="str">
        <f>VLOOKUP(B144,'[1]26MY_CIV5D_DATA'!B:AS,16,FALSE)</f>
        <v>•</v>
      </c>
      <c r="N144" s="99">
        <f>VLOOKUP($B144,'[1]26MY_CIV5D_DATA'!$B:$AS,17,FALSE)</f>
        <v>0</v>
      </c>
      <c r="O144" s="99" t="str">
        <f>VLOOKUP(B144,'[1]26MY_CIV5D_DATA'!B:AS,18,FALSE)</f>
        <v>•</v>
      </c>
      <c r="P144" s="99" t="str">
        <f>VLOOKUP(B144,'[1]26MY_CIV5D_DATA'!B:AS,19,FALSE)</f>
        <v>•</v>
      </c>
      <c r="Q144" s="100" t="str">
        <f>IF(VLOOKUP(B144,'[1]26MY_CIV5D_DATA'!B:AS,21,FALSE)="","",VLOOKUP(B144,'[1]26MY_CIV5D_DATA'!B:AS,21,FALSE))</f>
        <v>Quantité de 5</v>
      </c>
    </row>
    <row r="145" spans="2:17" s="91" customFormat="1" ht="15" customHeight="1" x14ac:dyDescent="0.25">
      <c r="B145" s="89" t="s">
        <v>128</v>
      </c>
      <c r="C145" s="153" t="str">
        <f>VLOOKUP(B145,'[1]26MY_CIV5D_DATA'!B:AS,4,FALSE)</f>
        <v>Bâtons abrasifs fins</v>
      </c>
      <c r="D145" s="95" t="str">
        <f t="shared" si="16"/>
        <v>TUCH-STICKS</v>
      </c>
      <c r="E145" s="96">
        <f>VLOOKUP(B145,'[1]26MY_CIV5D_DATA'!B:AS,9,FALSE)</f>
        <v>2.4500000000000002</v>
      </c>
      <c r="F145" s="96">
        <f>VLOOKUP(B145,'[1]26MY_CIV5D_DATA'!B:AS,10,FALSE)</f>
        <v>4</v>
      </c>
      <c r="G145" s="97">
        <f>VLOOKUP(B145,'[1]26MY_CIV5D_DATA'!B:AS,7,FALSE)</f>
        <v>0</v>
      </c>
      <c r="H145" s="154">
        <f>VLOOKUP(B145,'[1]26MY_CIV5D_DATA'!B:AS,11,FALSE)</f>
        <v>4</v>
      </c>
      <c r="I145" s="99">
        <f>VLOOKUP(B145,'[1]26MY_CIV5D_DATA'!B:AS,12,FALSE)</f>
        <v>0</v>
      </c>
      <c r="J145" s="99">
        <f>VLOOKUP(B145,'[1]26MY_CIV5D_DATA'!B:AS,13,FALSE)</f>
        <v>0</v>
      </c>
      <c r="K145" s="99">
        <f>VLOOKUP($B145,'[1]26MY_CIV5D_DATA'!$B:$AS,14,FALSE)</f>
        <v>0</v>
      </c>
      <c r="L145" s="99" t="str">
        <f>VLOOKUP(B145,'[1]26MY_CIV5D_DATA'!B:AS,15,FALSE)</f>
        <v>•</v>
      </c>
      <c r="M145" s="99" t="str">
        <f>VLOOKUP(B145,'[1]26MY_CIV5D_DATA'!B:AS,16,FALSE)</f>
        <v>•</v>
      </c>
      <c r="N145" s="99">
        <f>VLOOKUP($B145,'[1]26MY_CIV5D_DATA'!$B:$AS,17,FALSE)</f>
        <v>0</v>
      </c>
      <c r="O145" s="99" t="str">
        <f>VLOOKUP(B145,'[1]26MY_CIV5D_DATA'!B:AS,18,FALSE)</f>
        <v>•</v>
      </c>
      <c r="P145" s="99" t="str">
        <f>VLOOKUP(B145,'[1]26MY_CIV5D_DATA'!B:AS,19,FALSE)</f>
        <v>•</v>
      </c>
      <c r="Q145" s="100" t="str">
        <f>IF(VLOOKUP(B145,'[1]26MY_CIV5D_DATA'!B:AS,21,FALSE)="","",VLOOKUP(B145,'[1]26MY_CIV5D_DATA'!B:AS,21,FALSE))</f>
        <v>Quantité de 5</v>
      </c>
    </row>
    <row r="146" spans="2:17" s="91" customFormat="1" ht="15" customHeight="1" x14ac:dyDescent="0.25">
      <c r="B146" s="89" t="s">
        <v>129</v>
      </c>
      <c r="C146" s="153" t="str">
        <f>VLOOKUP(B146,'[1]26MY_CIV5D_DATA'!B:AS,4,FALSE)</f>
        <v>Pointes de remplacement pour stylos de peinture</v>
      </c>
      <c r="D146" s="95" t="str">
        <f t="shared" si="16"/>
        <v>TUCH-TIPS</v>
      </c>
      <c r="E146" s="96">
        <f>VLOOKUP(B146,'[1]26MY_CIV5D_DATA'!B:AS,9,FALSE)</f>
        <v>13.75</v>
      </c>
      <c r="F146" s="96">
        <f>VLOOKUP(B146,'[1]26MY_CIV5D_DATA'!B:AS,10,FALSE)</f>
        <v>23</v>
      </c>
      <c r="G146" s="97">
        <f>VLOOKUP(B146,'[1]26MY_CIV5D_DATA'!B:AS,7,FALSE)</f>
        <v>0</v>
      </c>
      <c r="H146" s="154">
        <f>VLOOKUP(B146,'[1]26MY_CIV5D_DATA'!B:AS,11,FALSE)</f>
        <v>23</v>
      </c>
      <c r="I146" s="99">
        <f>VLOOKUP(B146,'[1]26MY_CIV5D_DATA'!B:AS,12,FALSE)</f>
        <v>0</v>
      </c>
      <c r="J146" s="99">
        <f>VLOOKUP(B146,'[1]26MY_CIV5D_DATA'!B:AS,13,FALSE)</f>
        <v>0</v>
      </c>
      <c r="K146" s="99">
        <f>VLOOKUP($B146,'[1]26MY_CIV5D_DATA'!$B:$AS,14,FALSE)</f>
        <v>0</v>
      </c>
      <c r="L146" s="99" t="str">
        <f>VLOOKUP(B146,'[1]26MY_CIV5D_DATA'!B:AS,15,FALSE)</f>
        <v>•</v>
      </c>
      <c r="M146" s="99" t="str">
        <f>VLOOKUP(B146,'[1]26MY_CIV5D_DATA'!B:AS,16,FALSE)</f>
        <v>•</v>
      </c>
      <c r="N146" s="99">
        <f>VLOOKUP($B146,'[1]26MY_CIV5D_DATA'!$B:$AS,17,FALSE)</f>
        <v>0</v>
      </c>
      <c r="O146" s="99" t="str">
        <f>VLOOKUP(B146,'[1]26MY_CIV5D_DATA'!B:AS,18,FALSE)</f>
        <v>•</v>
      </c>
      <c r="P146" s="99" t="str">
        <f>VLOOKUP(B146,'[1]26MY_CIV5D_DATA'!B:AS,19,FALSE)</f>
        <v>•</v>
      </c>
      <c r="Q146" s="100" t="str">
        <f>IF(VLOOKUP(B146,'[1]26MY_CIV5D_DATA'!B:AS,21,FALSE)="","",VLOOKUP(B146,'[1]26MY_CIV5D_DATA'!B:AS,21,FALSE))</f>
        <v>Quantité de 25</v>
      </c>
    </row>
    <row r="147" spans="2:17" s="91" customFormat="1" ht="15" customHeight="1" x14ac:dyDescent="0.25">
      <c r="B147" s="134"/>
      <c r="C147" s="101"/>
      <c r="D147" s="135"/>
      <c r="E147" s="136"/>
      <c r="F147" s="136"/>
      <c r="G147" s="137"/>
      <c r="H147" s="138"/>
      <c r="I147" s="137"/>
      <c r="J147" s="137"/>
      <c r="K147" s="137"/>
      <c r="L147" s="137"/>
      <c r="M147" s="137"/>
      <c r="N147" s="137"/>
      <c r="O147" s="137"/>
      <c r="P147" s="137"/>
      <c r="Q147" s="137"/>
    </row>
    <row r="148" spans="2:17" s="91" customFormat="1" ht="15" customHeight="1" x14ac:dyDescent="0.25">
      <c r="B148" s="134"/>
      <c r="C148" s="139" t="s">
        <v>153</v>
      </c>
      <c r="D148" s="140" t="s">
        <v>15</v>
      </c>
      <c r="E148" s="25"/>
      <c r="F148" s="25"/>
      <c r="G148" s="25"/>
      <c r="H148" s="25"/>
      <c r="I148" s="25"/>
      <c r="J148" s="25"/>
      <c r="K148" s="25"/>
      <c r="L148" s="25"/>
      <c r="M148" s="25"/>
      <c r="N148" s="25"/>
      <c r="O148" s="25"/>
      <c r="P148" s="25"/>
      <c r="Q148" s="25"/>
    </row>
    <row r="149" spans="2:17" ht="14.25" customHeight="1" x14ac:dyDescent="0.25">
      <c r="C149" s="142">
        <f>'[1]26MY_CIV5D_DATA'!$C$4</f>
        <v>45859</v>
      </c>
      <c r="D149" s="140" t="s">
        <v>154</v>
      </c>
      <c r="E149" s="46"/>
      <c r="F149" s="46"/>
      <c r="G149" s="46"/>
      <c r="H149" s="46"/>
      <c r="I149" s="46"/>
      <c r="J149" s="46"/>
      <c r="K149" s="46"/>
      <c r="L149" s="46"/>
      <c r="M149" s="46"/>
      <c r="N149" s="46"/>
      <c r="O149" s="46"/>
      <c r="P149" s="46"/>
      <c r="Q149" s="46"/>
    </row>
    <row r="150" spans="2:17" ht="14.25" customHeight="1" x14ac:dyDescent="0.25"/>
    <row r="151" spans="2:17" ht="14.25" customHeight="1" x14ac:dyDescent="0.25"/>
    <row r="152" spans="2:17" ht="14.25" customHeight="1" x14ac:dyDescent="0.25"/>
    <row r="153" spans="2:17" ht="14.25" customHeight="1" x14ac:dyDescent="0.25"/>
    <row r="154" spans="2:17" ht="14.25" customHeight="1" x14ac:dyDescent="0.25"/>
    <row r="155" spans="2:17" ht="14.25" customHeight="1" x14ac:dyDescent="0.25"/>
    <row r="156" spans="2:17" ht="14.25" customHeight="1" x14ac:dyDescent="0.25"/>
    <row r="157" spans="2:17" ht="14.25" customHeight="1" x14ac:dyDescent="0.25"/>
    <row r="158" spans="2:17" ht="14.25" customHeight="1" x14ac:dyDescent="0.25"/>
    <row r="159" spans="2:17" ht="14.25" customHeight="1" x14ac:dyDescent="0.25"/>
    <row r="160" spans="2:17"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sheetData>
  <mergeCells count="153">
    <mergeCell ref="I135:P135"/>
    <mergeCell ref="Q135:Q136"/>
    <mergeCell ref="E137:E142"/>
    <mergeCell ref="F137:F142"/>
    <mergeCell ref="G137:G142"/>
    <mergeCell ref="H137:H142"/>
    <mergeCell ref="Q137:Q142"/>
    <mergeCell ref="C135:C136"/>
    <mergeCell ref="D135:D136"/>
    <mergeCell ref="E135:E136"/>
    <mergeCell ref="F135:F136"/>
    <mergeCell ref="G135:G136"/>
    <mergeCell ref="H135:H136"/>
    <mergeCell ref="I113:P113"/>
    <mergeCell ref="Q113:Q114"/>
    <mergeCell ref="C127:C128"/>
    <mergeCell ref="D127:D128"/>
    <mergeCell ref="E127:E128"/>
    <mergeCell ref="F127:F128"/>
    <mergeCell ref="G127:G128"/>
    <mergeCell ref="H127:H128"/>
    <mergeCell ref="I127:P127"/>
    <mergeCell ref="Q127:Q128"/>
    <mergeCell ref="C113:C114"/>
    <mergeCell ref="D113:D114"/>
    <mergeCell ref="E113:E114"/>
    <mergeCell ref="F113:F114"/>
    <mergeCell ref="G113:G114"/>
    <mergeCell ref="H113:H114"/>
    <mergeCell ref="Q64:Q65"/>
    <mergeCell ref="Q81:Q82"/>
    <mergeCell ref="Q84:Q89"/>
    <mergeCell ref="Q91:Q96"/>
    <mergeCell ref="Q98:Q104"/>
    <mergeCell ref="Q106:Q110"/>
    <mergeCell ref="H51:H52"/>
    <mergeCell ref="I51:P51"/>
    <mergeCell ref="Q51:Q52"/>
    <mergeCell ref="C64:C65"/>
    <mergeCell ref="D64:D65"/>
    <mergeCell ref="E64:E65"/>
    <mergeCell ref="F64:F65"/>
    <mergeCell ref="G64:G65"/>
    <mergeCell ref="H64:H65"/>
    <mergeCell ref="I64:P64"/>
    <mergeCell ref="M45:M48"/>
    <mergeCell ref="N45:N48"/>
    <mergeCell ref="O45:O48"/>
    <mergeCell ref="P45:P48"/>
    <mergeCell ref="Q45:Q48"/>
    <mergeCell ref="C51:C52"/>
    <mergeCell ref="D51:D52"/>
    <mergeCell ref="E51:E52"/>
    <mergeCell ref="F51:F52"/>
    <mergeCell ref="G51:G52"/>
    <mergeCell ref="P40:P43"/>
    <mergeCell ref="Q40:Q43"/>
    <mergeCell ref="E45:E48"/>
    <mergeCell ref="F45:F48"/>
    <mergeCell ref="G45:G48"/>
    <mergeCell ref="H45:H48"/>
    <mergeCell ref="I45:I48"/>
    <mergeCell ref="J45:J48"/>
    <mergeCell ref="K45:K48"/>
    <mergeCell ref="L45:L48"/>
    <mergeCell ref="J40:J43"/>
    <mergeCell ref="K40:K43"/>
    <mergeCell ref="L40:L43"/>
    <mergeCell ref="M40:M43"/>
    <mergeCell ref="N40:N43"/>
    <mergeCell ref="O40:O43"/>
    <mergeCell ref="M35:M38"/>
    <mergeCell ref="N35:N38"/>
    <mergeCell ref="O35:O38"/>
    <mergeCell ref="P35:P38"/>
    <mergeCell ref="Q35:Q38"/>
    <mergeCell ref="E40:E43"/>
    <mergeCell ref="F40:F43"/>
    <mergeCell ref="G40:G43"/>
    <mergeCell ref="H40:H43"/>
    <mergeCell ref="I40:I43"/>
    <mergeCell ref="P31:P33"/>
    <mergeCell ref="Q31:Q33"/>
    <mergeCell ref="E35:E38"/>
    <mergeCell ref="F35:F38"/>
    <mergeCell ref="G35:G38"/>
    <mergeCell ref="H35:H38"/>
    <mergeCell ref="I35:I38"/>
    <mergeCell ref="J35:J38"/>
    <mergeCell ref="K35:K38"/>
    <mergeCell ref="L35:L38"/>
    <mergeCell ref="J31:J33"/>
    <mergeCell ref="K31:K33"/>
    <mergeCell ref="L31:L33"/>
    <mergeCell ref="M31:M33"/>
    <mergeCell ref="N31:N33"/>
    <mergeCell ref="O31:O33"/>
    <mergeCell ref="M22:M29"/>
    <mergeCell ref="N22:N29"/>
    <mergeCell ref="O22:O29"/>
    <mergeCell ref="P22:P29"/>
    <mergeCell ref="Q22:Q29"/>
    <mergeCell ref="E31:E33"/>
    <mergeCell ref="F31:F33"/>
    <mergeCell ref="G31:G33"/>
    <mergeCell ref="H31:H33"/>
    <mergeCell ref="I31:I33"/>
    <mergeCell ref="P18:P20"/>
    <mergeCell ref="Q18:Q20"/>
    <mergeCell ref="E22:E29"/>
    <mergeCell ref="F22:F29"/>
    <mergeCell ref="G22:G29"/>
    <mergeCell ref="H22:H29"/>
    <mergeCell ref="I22:I29"/>
    <mergeCell ref="J22:J29"/>
    <mergeCell ref="K22:K29"/>
    <mergeCell ref="L22:L29"/>
    <mergeCell ref="J18:J20"/>
    <mergeCell ref="K18:K20"/>
    <mergeCell ref="L18:L20"/>
    <mergeCell ref="M18:M20"/>
    <mergeCell ref="N18:N20"/>
    <mergeCell ref="O18:O20"/>
    <mergeCell ref="M14:M16"/>
    <mergeCell ref="N14:N16"/>
    <mergeCell ref="O14:O16"/>
    <mergeCell ref="P14:P16"/>
    <mergeCell ref="Q14:Q16"/>
    <mergeCell ref="E18:E20"/>
    <mergeCell ref="F18:F20"/>
    <mergeCell ref="G18:G20"/>
    <mergeCell ref="H18:H20"/>
    <mergeCell ref="I18:I20"/>
    <mergeCell ref="I12:P12"/>
    <mergeCell ref="Q12:Q13"/>
    <mergeCell ref="E14:E16"/>
    <mergeCell ref="F14:F16"/>
    <mergeCell ref="G14:G16"/>
    <mergeCell ref="H14:H16"/>
    <mergeCell ref="I14:I16"/>
    <mergeCell ref="J14:J16"/>
    <mergeCell ref="K14:K16"/>
    <mergeCell ref="L14:L16"/>
    <mergeCell ref="C5:O5"/>
    <mergeCell ref="C6:O6"/>
    <mergeCell ref="C7:O7"/>
    <mergeCell ref="C8:O8"/>
    <mergeCell ref="C12:C13"/>
    <mergeCell ref="D12:D13"/>
    <mergeCell ref="E12:E13"/>
    <mergeCell ref="F12:F13"/>
    <mergeCell ref="G12:G13"/>
    <mergeCell ref="H12:H13"/>
  </mergeCells>
  <conditionalFormatting sqref="E1:F13 E17:F17 E21:F21 E30:F30 E39:F39 E44:F44 E49:F52 E83:F83 E90:F90 E97:F97 E105:F105 E111:F114 E125:F128 E133:F136 E147:F1048576 E143:F143 E34:F34 E62:F74">
    <cfRule type="containsText" dxfId="17" priority="18" operator="containsText" text=".99">
      <formula>NOT(ISERROR(SEARCH(".99",E1)))</formula>
    </cfRule>
  </conditionalFormatting>
  <conditionalFormatting sqref="E14:F14">
    <cfRule type="containsText" dxfId="16" priority="17" operator="containsText" text=".99">
      <formula>NOT(ISERROR(SEARCH(".99",E14)))</formula>
    </cfRule>
  </conditionalFormatting>
  <conditionalFormatting sqref="E18:F18">
    <cfRule type="containsText" dxfId="15" priority="16" operator="containsText" text=".99">
      <formula>NOT(ISERROR(SEARCH(".99",E18)))</formula>
    </cfRule>
  </conditionalFormatting>
  <conditionalFormatting sqref="E22:F22">
    <cfRule type="containsText" dxfId="14" priority="15" operator="containsText" text=".99">
      <formula>NOT(ISERROR(SEARCH(".99",E22)))</formula>
    </cfRule>
  </conditionalFormatting>
  <conditionalFormatting sqref="E31:F31">
    <cfRule type="containsText" dxfId="13" priority="14" operator="containsText" text=".99">
      <formula>NOT(ISERROR(SEARCH(".99",E31)))</formula>
    </cfRule>
  </conditionalFormatting>
  <conditionalFormatting sqref="E35:F35">
    <cfRule type="containsText" dxfId="12" priority="13" operator="containsText" text=".99">
      <formula>NOT(ISERROR(SEARCH(".99",E35)))</formula>
    </cfRule>
  </conditionalFormatting>
  <conditionalFormatting sqref="E40:F40">
    <cfRule type="containsText" dxfId="11" priority="12" operator="containsText" text=".99">
      <formula>NOT(ISERROR(SEARCH(".99",E40)))</formula>
    </cfRule>
  </conditionalFormatting>
  <conditionalFormatting sqref="E45:F45">
    <cfRule type="containsText" dxfId="10" priority="11" operator="containsText" text=".99">
      <formula>NOT(ISERROR(SEARCH(".99",E45)))</formula>
    </cfRule>
  </conditionalFormatting>
  <conditionalFormatting sqref="E53:F61">
    <cfRule type="containsText" dxfId="9" priority="10" operator="containsText" text=".99">
      <formula>NOT(ISERROR(SEARCH(".99",E53)))</formula>
    </cfRule>
  </conditionalFormatting>
  <conditionalFormatting sqref="E75:F82">
    <cfRule type="containsText" dxfId="8" priority="9" operator="containsText" text=".99">
      <formula>NOT(ISERROR(SEARCH(".99",E75)))</formula>
    </cfRule>
  </conditionalFormatting>
  <conditionalFormatting sqref="E84:F89">
    <cfRule type="containsText" dxfId="7" priority="8" operator="containsText" text=".99">
      <formula>NOT(ISERROR(SEARCH(".99",E84)))</formula>
    </cfRule>
  </conditionalFormatting>
  <conditionalFormatting sqref="E91:F96">
    <cfRule type="containsText" dxfId="6" priority="7" operator="containsText" text=".99">
      <formula>NOT(ISERROR(SEARCH(".99",E91)))</formula>
    </cfRule>
  </conditionalFormatting>
  <conditionalFormatting sqref="E98:F104">
    <cfRule type="containsText" dxfId="5" priority="6" operator="containsText" text=".99">
      <formula>NOT(ISERROR(SEARCH(".99",E98)))</formula>
    </cfRule>
  </conditionalFormatting>
  <conditionalFormatting sqref="E106:F110">
    <cfRule type="containsText" dxfId="4" priority="5" operator="containsText" text=".99">
      <formula>NOT(ISERROR(SEARCH(".99",E106)))</formula>
    </cfRule>
  </conditionalFormatting>
  <conditionalFormatting sqref="E115:F124">
    <cfRule type="containsText" dxfId="3" priority="4" operator="containsText" text=".99">
      <formula>NOT(ISERROR(SEARCH(".99",E115)))</formula>
    </cfRule>
  </conditionalFormatting>
  <conditionalFormatting sqref="E129:F132">
    <cfRule type="containsText" dxfId="2" priority="3" operator="containsText" text=".99">
      <formula>NOT(ISERROR(SEARCH(".99",E129)))</formula>
    </cfRule>
  </conditionalFormatting>
  <conditionalFormatting sqref="E144:F146">
    <cfRule type="containsText" dxfId="1" priority="2" operator="containsText" text=".99">
      <formula>NOT(ISERROR(SEARCH(".99",E144)))</formula>
    </cfRule>
  </conditionalFormatting>
  <conditionalFormatting sqref="E137:F137">
    <cfRule type="containsText" dxfId="0" priority="1" operator="containsText" text=".99">
      <formula>NOT(ISERROR(SEARCH(".99",E137)))</formula>
    </cfRule>
  </conditionalFormatting>
  <printOptions horizontalCentered="1"/>
  <pageMargins left="0.23622047244094499" right="0.23622047244094499" top="0.39370078740157499" bottom="0.39370078740157499" header="0.31496062992126" footer="0.31496062992126"/>
  <pageSetup scale="49" fitToHeight="0" orientation="portrait" horizontalDpi="1200" verticalDpi="1200" r:id="rId1"/>
  <headerFooter>
    <oddFooter>&amp;CPage &amp;P of &amp;N</oddFooter>
  </headerFooter>
  <rowBreaks count="1" manualBreakCount="1">
    <brk id="82" min="2" max="1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5FA01-5CCF-44A7-8CFB-76B952D1F66B}">
  <sheetPr codeName="Sheet24">
    <tabColor rgb="FFC8102E"/>
    <pageSetUpPr fitToPage="1"/>
  </sheetPr>
  <dimension ref="A2:V33"/>
  <sheetViews>
    <sheetView showGridLines="0" view="pageBreakPreview" zoomScale="80" zoomScaleNormal="100" zoomScaleSheetLayoutView="80" workbookViewId="0">
      <selection activeCell="F12" sqref="F12"/>
    </sheetView>
  </sheetViews>
  <sheetFormatPr defaultColWidth="8.85546875" defaultRowHeight="13.5" x14ac:dyDescent="0.25"/>
  <cols>
    <col min="1" max="1" width="8.85546875" style="28"/>
    <col min="2" max="2" width="9.140625" style="220" customWidth="1"/>
    <col min="3" max="3" width="12.5703125" style="28" customWidth="1"/>
    <col min="4" max="5" width="8.5703125" style="28" customWidth="1"/>
    <col min="6" max="6" width="10.5703125" style="28" customWidth="1"/>
    <col min="7" max="7" width="9.42578125" style="28" customWidth="1"/>
    <col min="8" max="8" width="12.5703125" style="28" customWidth="1"/>
    <col min="9" max="10" width="8.5703125" style="28" customWidth="1"/>
    <col min="11" max="11" width="10.5703125" style="28" customWidth="1"/>
    <col min="12" max="12" width="9.42578125" style="28" customWidth="1"/>
    <col min="13" max="13" width="12.5703125" style="28" customWidth="1"/>
    <col min="14" max="15" width="8.5703125" style="28" customWidth="1"/>
    <col min="16" max="16" width="10.5703125" style="28" customWidth="1"/>
    <col min="17" max="17" width="9.42578125" style="28" customWidth="1"/>
    <col min="18" max="16384" width="8.85546875" style="28"/>
  </cols>
  <sheetData>
    <row r="2" spans="2:22" ht="18" customHeight="1" x14ac:dyDescent="0.25">
      <c r="B2" s="159"/>
      <c r="C2" s="46"/>
      <c r="D2" s="46"/>
      <c r="E2" s="46"/>
      <c r="F2" s="46"/>
      <c r="G2" s="46"/>
      <c r="H2" s="46"/>
      <c r="I2" s="46"/>
      <c r="J2" s="46"/>
      <c r="K2" s="46"/>
      <c r="L2" s="46"/>
      <c r="M2" s="46"/>
      <c r="N2" s="46"/>
      <c r="O2" s="46"/>
      <c r="R2" s="160"/>
    </row>
    <row r="3" spans="2:22" ht="24.95" customHeight="1" x14ac:dyDescent="0.25">
      <c r="B3" s="161" t="s">
        <v>155</v>
      </c>
      <c r="C3" s="161"/>
      <c r="D3" s="161"/>
      <c r="E3" s="161"/>
      <c r="F3" s="161"/>
      <c r="G3" s="161"/>
      <c r="H3" s="161"/>
      <c r="I3" s="161"/>
      <c r="J3" s="161"/>
      <c r="K3" s="161"/>
      <c r="L3" s="161"/>
      <c r="M3" s="161"/>
      <c r="N3" s="161"/>
      <c r="O3" s="161"/>
      <c r="P3" s="161"/>
      <c r="Q3" s="161"/>
      <c r="R3" s="160"/>
    </row>
    <row r="4" spans="2:22" ht="170.25" customHeight="1" x14ac:dyDescent="0.25">
      <c r="B4" s="162">
        <v>200</v>
      </c>
      <c r="C4" s="46"/>
      <c r="D4" s="46"/>
      <c r="E4" s="46"/>
      <c r="F4" s="46"/>
      <c r="G4" s="46"/>
      <c r="H4" s="46"/>
      <c r="I4" s="46"/>
      <c r="J4" s="46"/>
      <c r="K4" s="46"/>
      <c r="L4" s="46"/>
      <c r="M4" s="46"/>
      <c r="N4" s="46"/>
      <c r="O4" s="46"/>
      <c r="P4" s="46"/>
      <c r="Q4" s="46"/>
      <c r="R4" s="160"/>
    </row>
    <row r="5" spans="2:22" ht="33" customHeight="1" x14ac:dyDescent="0.25">
      <c r="B5" s="162"/>
      <c r="C5" s="46"/>
      <c r="D5" s="46"/>
      <c r="E5" s="46"/>
      <c r="F5" s="46"/>
      <c r="G5" s="46"/>
      <c r="H5" s="46"/>
      <c r="I5" s="46"/>
      <c r="J5" s="46"/>
      <c r="K5" s="46"/>
      <c r="L5" s="46"/>
      <c r="M5" s="46"/>
      <c r="N5" s="46"/>
      <c r="O5" s="46"/>
      <c r="P5" s="46"/>
      <c r="Q5" s="46"/>
      <c r="R5" s="160"/>
    </row>
    <row r="6" spans="2:22" ht="30" customHeight="1" x14ac:dyDescent="0.25">
      <c r="B6" s="163" t="s">
        <v>156</v>
      </c>
      <c r="C6" s="163"/>
      <c r="D6" s="163"/>
      <c r="E6" s="163"/>
      <c r="F6" s="163"/>
      <c r="G6" s="163"/>
      <c r="H6" s="163"/>
      <c r="I6" s="163"/>
      <c r="J6" s="163"/>
      <c r="K6" s="163"/>
      <c r="L6" s="163"/>
      <c r="M6" s="163"/>
      <c r="N6" s="163"/>
      <c r="O6" s="163"/>
      <c r="P6" s="163"/>
      <c r="Q6" s="163"/>
      <c r="R6" s="160"/>
    </row>
    <row r="7" spans="2:22" ht="12.75" customHeight="1" x14ac:dyDescent="0.25">
      <c r="B7" s="164">
        <v>20</v>
      </c>
      <c r="C7" s="46"/>
      <c r="D7" s="46"/>
      <c r="E7" s="46"/>
      <c r="F7" s="46"/>
      <c r="G7" s="46"/>
      <c r="H7" s="46"/>
      <c r="I7" s="46"/>
      <c r="J7" s="46"/>
      <c r="K7" s="46"/>
      <c r="L7" s="46"/>
      <c r="M7" s="46"/>
      <c r="N7" s="46"/>
      <c r="O7" s="46"/>
      <c r="P7" s="46"/>
      <c r="Q7" s="46"/>
      <c r="R7" s="160"/>
    </row>
    <row r="8" spans="2:22" ht="150" customHeight="1" x14ac:dyDescent="0.25">
      <c r="B8" s="162">
        <v>150</v>
      </c>
      <c r="C8" s="165"/>
      <c r="D8" s="165"/>
      <c r="E8" s="165"/>
      <c r="F8" s="165"/>
      <c r="G8" s="46"/>
      <c r="H8" s="165"/>
      <c r="I8" s="165"/>
      <c r="J8" s="165"/>
      <c r="K8" s="165"/>
      <c r="L8" s="46"/>
      <c r="M8" s="165" t="e" vm="1">
        <v>#VALUE!</v>
      </c>
      <c r="N8" s="165"/>
      <c r="O8" s="165"/>
      <c r="P8" s="165"/>
      <c r="Q8" s="46"/>
      <c r="R8" s="160"/>
      <c r="V8" s="166"/>
    </row>
    <row r="9" spans="2:22" ht="8.25" customHeight="1" x14ac:dyDescent="0.25">
      <c r="B9" s="162"/>
      <c r="C9" s="167"/>
      <c r="D9" s="167"/>
      <c r="E9" s="167"/>
      <c r="F9" s="167"/>
      <c r="G9" s="46"/>
      <c r="H9" s="167"/>
      <c r="I9" s="167"/>
      <c r="J9" s="167"/>
      <c r="K9" s="167"/>
      <c r="L9" s="46"/>
      <c r="M9" s="167"/>
      <c r="N9" s="167"/>
      <c r="O9" s="167"/>
      <c r="P9" s="167"/>
      <c r="Q9" s="46"/>
      <c r="R9" s="160"/>
      <c r="V9" s="166"/>
    </row>
    <row r="10" spans="2:22" ht="20.25" customHeight="1" x14ac:dyDescent="0.25">
      <c r="B10" s="162">
        <v>20</v>
      </c>
      <c r="C10" s="168" t="str">
        <f>'26MY_CIV5D_APP_EN'!$C$114</f>
        <v>Floor Mats - All-Season</v>
      </c>
      <c r="D10" s="169"/>
      <c r="E10" s="169"/>
      <c r="F10" s="170"/>
      <c r="G10" s="171"/>
      <c r="H10" s="168" t="str">
        <f>'26MY_CIV5D_APP_EN'!$C$117</f>
        <v>Cargo Tray</v>
      </c>
      <c r="I10" s="169"/>
      <c r="J10" s="169"/>
      <c r="K10" s="170"/>
      <c r="L10" s="171"/>
      <c r="M10" s="168" t="str">
        <f>'26MY_CIV5D_APP_EN'!$C$66</f>
        <v xml:space="preserve">Black Emblem H-Mark </v>
      </c>
      <c r="N10" s="169"/>
      <c r="O10" s="169"/>
      <c r="P10" s="170"/>
      <c r="Q10" s="46"/>
      <c r="R10" s="160"/>
    </row>
    <row r="11" spans="2:22" ht="15" customHeight="1" x14ac:dyDescent="0.25">
      <c r="B11" s="164">
        <v>20</v>
      </c>
      <c r="C11" s="172">
        <f>'26MY_CIV5D_APP_EN'!$H$114</f>
        <v>258.8</v>
      </c>
      <c r="D11" s="173">
        <f>-PMT($D$29/52,5*52,C11)</f>
        <v>1.1801018167817374</v>
      </c>
      <c r="E11" s="174" t="s">
        <v>157</v>
      </c>
      <c r="F11" s="175" t="str">
        <f>$C$29</f>
        <v>(6.99%)</v>
      </c>
      <c r="G11" s="46"/>
      <c r="H11" s="172">
        <f>'26MY_CIV5D_APP_EN'!$H$117</f>
        <v>208.8</v>
      </c>
      <c r="I11" s="173">
        <f>-PMT($D$29/52,5*52,H11)</f>
        <v>0.95210687536331851</v>
      </c>
      <c r="J11" s="174" t="s">
        <v>157</v>
      </c>
      <c r="K11" s="175" t="str">
        <f>$C$29</f>
        <v>(6.99%)</v>
      </c>
      <c r="L11" s="46"/>
      <c r="M11" s="172">
        <f>'26MY_CIV5D_APP_EN'!$H$66</f>
        <v>117.6</v>
      </c>
      <c r="N11" s="173">
        <f>-PMT($D$29/52,5*52,M11)</f>
        <v>0.53624410221612184</v>
      </c>
      <c r="O11" s="174" t="s">
        <v>157</v>
      </c>
      <c r="P11" s="175" t="str">
        <f>$C$29</f>
        <v>(6.99%)</v>
      </c>
      <c r="Q11" s="46"/>
      <c r="R11" s="160"/>
    </row>
    <row r="12" spans="2:22" ht="15" customHeight="1" x14ac:dyDescent="0.25">
      <c r="B12" s="164"/>
      <c r="C12" s="176"/>
      <c r="D12" s="173"/>
      <c r="E12" s="174"/>
      <c r="F12" s="175"/>
      <c r="G12" s="46"/>
      <c r="H12" s="46"/>
      <c r="I12" s="46"/>
      <c r="J12" s="46"/>
      <c r="K12" s="46"/>
      <c r="L12" s="46"/>
      <c r="M12" s="46"/>
      <c r="N12" s="46"/>
      <c r="O12" s="46"/>
      <c r="P12" s="46"/>
      <c r="Q12" s="46"/>
      <c r="R12" s="160"/>
    </row>
    <row r="13" spans="2:22" ht="150" customHeight="1" x14ac:dyDescent="0.25">
      <c r="B13" s="162">
        <v>150</v>
      </c>
      <c r="C13" s="165"/>
      <c r="D13" s="165"/>
      <c r="E13" s="165"/>
      <c r="F13" s="165"/>
      <c r="G13" s="46"/>
      <c r="H13" s="165"/>
      <c r="I13" s="165"/>
      <c r="J13" s="165"/>
      <c r="K13" s="165"/>
      <c r="L13" s="46"/>
      <c r="M13" s="165"/>
      <c r="N13" s="165"/>
      <c r="O13" s="165"/>
      <c r="P13" s="165"/>
      <c r="Q13" s="46"/>
      <c r="R13" s="160"/>
    </row>
    <row r="14" spans="2:22" ht="9" customHeight="1" x14ac:dyDescent="0.25">
      <c r="B14" s="162"/>
      <c r="C14" s="167"/>
      <c r="D14" s="167"/>
      <c r="E14" s="167"/>
      <c r="F14" s="167"/>
      <c r="G14" s="46"/>
      <c r="H14" s="167"/>
      <c r="I14" s="167"/>
      <c r="J14" s="167"/>
      <c r="K14" s="167"/>
      <c r="L14" s="46"/>
      <c r="M14" s="167"/>
      <c r="N14" s="167"/>
      <c r="O14" s="167"/>
      <c r="P14" s="167"/>
      <c r="Q14" s="46"/>
      <c r="R14" s="160"/>
    </row>
    <row r="15" spans="2:22" ht="21.95" customHeight="1" x14ac:dyDescent="0.25">
      <c r="B15" s="162">
        <v>20</v>
      </c>
      <c r="C15" s="177" t="str">
        <f>'26MY_CIV5D_APP_EN'!$C$68</f>
        <v>Door Visors - Black</v>
      </c>
      <c r="D15" s="178"/>
      <c r="E15" s="178"/>
      <c r="F15" s="179"/>
      <c r="G15" s="180"/>
      <c r="H15" s="168" t="str">
        <f>'[1]26MY_CIV5D_DATA'!$D$52</f>
        <v>Body Side Moulding</v>
      </c>
      <c r="I15" s="169"/>
      <c r="J15" s="169"/>
      <c r="K15" s="170"/>
      <c r="L15" s="180"/>
      <c r="M15" s="181" t="str">
        <f>'26MY_CIV5D_APP_EN'!$C$128</f>
        <v>Illuminated Door Sill Trim</v>
      </c>
      <c r="N15" s="169" t="s">
        <v>158</v>
      </c>
      <c r="O15" s="169" t="s">
        <v>158</v>
      </c>
      <c r="P15" s="170" t="s">
        <v>158</v>
      </c>
      <c r="Q15" s="46"/>
      <c r="R15" s="160"/>
    </row>
    <row r="16" spans="2:22" s="186" customFormat="1" ht="15.75" x14ac:dyDescent="0.25">
      <c r="B16" s="182">
        <v>50</v>
      </c>
      <c r="C16" s="172">
        <f>'26MY_CIV5D_APP_FR'!$H$68</f>
        <v>419</v>
      </c>
      <c r="D16" s="173">
        <f>-PMT($D$29/52,5*52,C16)</f>
        <v>1.9105976090863526</v>
      </c>
      <c r="E16" s="174" t="s">
        <v>157</v>
      </c>
      <c r="F16" s="175" t="str">
        <f>$C$29</f>
        <v>(6.99%)</v>
      </c>
      <c r="G16" s="183"/>
      <c r="H16" s="176">
        <f>'[1]26MY_CIV5D_DATA'!$L$52</f>
        <v>415.2</v>
      </c>
      <c r="I16" s="173">
        <f>-PMT($D$29/52,5*52,H16)</f>
        <v>1.8932699935385526</v>
      </c>
      <c r="J16" s="174" t="s">
        <v>157</v>
      </c>
      <c r="K16" s="175" t="str">
        <f>$C$29</f>
        <v>(6.99%)</v>
      </c>
      <c r="L16" s="183"/>
      <c r="M16" s="176">
        <f>'26MY_CIV5D_APP_EN'!$H$128</f>
        <v>599.79999999999995</v>
      </c>
      <c r="N16" s="173">
        <f>-PMT($D$29/52,5*52,M16)</f>
        <v>2.7350273172553559</v>
      </c>
      <c r="O16" s="174" t="s">
        <v>157</v>
      </c>
      <c r="P16" s="175" t="str">
        <f>$C$29</f>
        <v>(6.99%)</v>
      </c>
      <c r="Q16" s="184"/>
      <c r="R16" s="185"/>
    </row>
    <row r="17" spans="1:20" s="186" customFormat="1" ht="15" customHeight="1" x14ac:dyDescent="0.25">
      <c r="B17" s="182"/>
      <c r="C17" s="176"/>
      <c r="D17" s="173"/>
      <c r="E17" s="174"/>
      <c r="F17" s="187"/>
      <c r="G17" s="183"/>
      <c r="H17" s="176"/>
      <c r="I17" s="173"/>
      <c r="J17" s="174"/>
      <c r="K17" s="187"/>
      <c r="L17" s="183"/>
      <c r="M17" s="176"/>
      <c r="N17" s="173"/>
      <c r="O17" s="174"/>
      <c r="P17" s="187"/>
      <c r="Q17" s="184"/>
      <c r="R17" s="185"/>
    </row>
    <row r="18" spans="1:20" ht="150" customHeight="1" x14ac:dyDescent="0.25">
      <c r="B18" s="162">
        <v>150</v>
      </c>
      <c r="C18" s="165"/>
      <c r="D18" s="165"/>
      <c r="E18" s="165"/>
      <c r="F18" s="165"/>
      <c r="G18" s="46"/>
      <c r="H18" s="165"/>
      <c r="I18" s="165"/>
      <c r="J18" s="165"/>
      <c r="K18" s="165"/>
      <c r="L18" s="46"/>
      <c r="M18" s="165"/>
      <c r="N18" s="165"/>
      <c r="O18" s="165"/>
      <c r="P18" s="165"/>
      <c r="Q18" s="46"/>
    </row>
    <row r="19" spans="1:20" ht="9.75" customHeight="1" x14ac:dyDescent="0.25">
      <c r="B19" s="162"/>
      <c r="C19" s="167"/>
      <c r="D19" s="167"/>
      <c r="E19" s="167"/>
      <c r="F19" s="167"/>
      <c r="G19" s="46"/>
      <c r="H19" s="167"/>
      <c r="I19" s="167"/>
      <c r="J19" s="167"/>
      <c r="K19" s="167"/>
      <c r="L19" s="46"/>
      <c r="M19" s="167"/>
      <c r="N19" s="167"/>
      <c r="O19" s="167"/>
      <c r="P19" s="167"/>
      <c r="Q19" s="46"/>
    </row>
    <row r="20" spans="1:20" ht="21.95" customHeight="1" x14ac:dyDescent="0.25">
      <c r="B20" s="162">
        <v>20</v>
      </c>
      <c r="C20" s="168" t="str">
        <f>'26MY_CIV5D_APP_EN'!$C$90</f>
        <v>Tailgate Spoiler, HPD</v>
      </c>
      <c r="D20" s="169"/>
      <c r="E20" s="169"/>
      <c r="F20" s="170"/>
      <c r="G20" s="180"/>
      <c r="H20" s="188" t="str">
        <f>'26MY_CIV5D_APP_EN'!$C$73</f>
        <v>Roof Rack</v>
      </c>
      <c r="I20" s="169"/>
      <c r="J20" s="169"/>
      <c r="K20" s="170"/>
      <c r="L20" s="180"/>
      <c r="M20" s="189" t="str">
        <f>'26MY_CIV5D_APP_EN'!$C$14</f>
        <v>16” Enkei M52 Wheels &amp; Michelin X-ICE Snow Tire Package</v>
      </c>
      <c r="N20" s="190"/>
      <c r="O20" s="190"/>
      <c r="P20" s="191"/>
      <c r="Q20" s="46"/>
    </row>
    <row r="21" spans="1:20" ht="15.75" x14ac:dyDescent="0.25">
      <c r="B21" s="162">
        <v>50</v>
      </c>
      <c r="C21" s="176">
        <f>'26MY_CIV5D_APP_EN'!$H$91</f>
        <v>968.6</v>
      </c>
      <c r="D21" s="173">
        <f>-PMT($D$29/52,5*52,C21)</f>
        <v>4.4167180051576151</v>
      </c>
      <c r="E21" s="174" t="s">
        <v>157</v>
      </c>
      <c r="F21" s="192" t="str">
        <f>$C$29</f>
        <v>(6.99%)</v>
      </c>
      <c r="G21" s="183"/>
      <c r="H21" s="176">
        <f>'26MY_CIV5D_APP_EN'!$H$73</f>
        <v>875.2</v>
      </c>
      <c r="I21" s="173">
        <f>-PMT($D$29/52,5*52,H21)</f>
        <v>3.9908234545880084</v>
      </c>
      <c r="J21" s="174" t="s">
        <v>157</v>
      </c>
      <c r="K21" s="192" t="str">
        <f>$C$29</f>
        <v>(6.99%)</v>
      </c>
      <c r="L21" s="183"/>
      <c r="M21" s="176">
        <f>SUM('26MY_CIV5D_APP_EN'!$H$14:$H$16)</f>
        <v>2181.6</v>
      </c>
      <c r="N21" s="173">
        <f>-PMT($D$29/52,5*52,M21)</f>
        <v>9.9478752839684645</v>
      </c>
      <c r="O21" s="174" t="s">
        <v>157</v>
      </c>
      <c r="P21" s="192" t="str">
        <f>$C$29</f>
        <v>(6.99%)</v>
      </c>
      <c r="Q21" s="46"/>
    </row>
    <row r="22" spans="1:20" ht="15" customHeight="1" x14ac:dyDescent="0.25">
      <c r="B22" s="162"/>
      <c r="C22" s="176"/>
      <c r="D22" s="173"/>
      <c r="E22" s="174"/>
      <c r="F22" s="192"/>
      <c r="G22" s="183"/>
      <c r="H22" s="176"/>
      <c r="I22" s="173"/>
      <c r="J22" s="174"/>
      <c r="K22" s="192"/>
      <c r="L22" s="183"/>
      <c r="M22" s="176"/>
      <c r="N22" s="173"/>
      <c r="O22" s="174"/>
      <c r="P22" s="192"/>
      <c r="Q22" s="46"/>
    </row>
    <row r="23" spans="1:20" ht="15" customHeight="1" x14ac:dyDescent="0.25">
      <c r="B23" s="193"/>
      <c r="C23" s="194" t="s">
        <v>159</v>
      </c>
      <c r="D23" s="46"/>
      <c r="E23" s="46"/>
      <c r="F23" s="46"/>
      <c r="G23" s="46"/>
      <c r="H23" s="46"/>
      <c r="I23" s="46"/>
      <c r="J23" s="46"/>
      <c r="K23" s="46"/>
      <c r="L23" s="46"/>
      <c r="M23" s="46"/>
      <c r="N23" s="46"/>
      <c r="O23" s="46"/>
      <c r="P23" s="46"/>
      <c r="Q23" s="46"/>
    </row>
    <row r="24" spans="1:20" ht="15" customHeight="1" x14ac:dyDescent="0.25">
      <c r="B24" s="193"/>
      <c r="C24" s="194" t="s">
        <v>160</v>
      </c>
      <c r="D24" s="46"/>
      <c r="E24" s="46"/>
      <c r="F24" s="46"/>
      <c r="G24" s="195"/>
      <c r="H24" s="195"/>
      <c r="I24" s="195"/>
      <c r="J24" s="195"/>
      <c r="K24" s="195"/>
      <c r="L24" s="195"/>
      <c r="M24" s="195"/>
      <c r="N24" s="195"/>
      <c r="O24" s="195"/>
      <c r="P24" s="195"/>
      <c r="Q24" s="46"/>
    </row>
    <row r="25" spans="1:20" ht="15" customHeight="1" x14ac:dyDescent="0.25">
      <c r="B25" s="193">
        <v>20</v>
      </c>
      <c r="C25" s="194" t="s">
        <v>161</v>
      </c>
      <c r="D25" s="46"/>
      <c r="E25" s="46"/>
      <c r="F25" s="46"/>
      <c r="G25" s="195"/>
      <c r="H25" s="195"/>
      <c r="I25" s="195"/>
      <c r="J25" s="195"/>
      <c r="K25" s="195"/>
      <c r="L25" s="195"/>
      <c r="M25" s="195"/>
      <c r="N25" s="195"/>
      <c r="O25" s="195"/>
      <c r="P25" s="195"/>
      <c r="Q25" s="46"/>
    </row>
    <row r="26" spans="1:20" ht="60" customHeight="1" x14ac:dyDescent="0.25">
      <c r="B26" s="162">
        <v>60</v>
      </c>
      <c r="C26" s="196" t="s">
        <v>162</v>
      </c>
      <c r="D26" s="196"/>
      <c r="E26" s="196"/>
      <c r="F26" s="196"/>
      <c r="G26" s="196"/>
      <c r="H26" s="196"/>
      <c r="I26" s="196"/>
      <c r="J26" s="196"/>
      <c r="K26" s="196"/>
      <c r="L26" s="196"/>
      <c r="M26" s="196"/>
      <c r="N26" s="196"/>
      <c r="O26" s="196"/>
      <c r="P26" s="196"/>
      <c r="Q26" s="46"/>
    </row>
    <row r="27" spans="1:20" ht="20.25" customHeight="1" thickBot="1" x14ac:dyDescent="0.3">
      <c r="B27" s="197"/>
      <c r="C27" s="198" t="s">
        <v>163</v>
      </c>
      <c r="D27" s="199"/>
      <c r="E27" s="200"/>
      <c r="F27" s="199"/>
      <c r="G27" s="201"/>
      <c r="H27" s="201"/>
      <c r="I27" s="201"/>
      <c r="J27" s="201"/>
      <c r="K27" s="202"/>
      <c r="L27" s="202"/>
      <c r="M27" s="202"/>
      <c r="N27" s="203"/>
      <c r="O27" s="204"/>
      <c r="P27" s="204"/>
      <c r="Q27" s="205"/>
    </row>
    <row r="28" spans="1:20" ht="20.25" customHeight="1" x14ac:dyDescent="0.25">
      <c r="A28" s="206"/>
      <c r="B28" s="207">
        <v>20</v>
      </c>
      <c r="C28" s="208"/>
      <c r="D28" s="207"/>
      <c r="E28" s="209"/>
      <c r="F28" s="207"/>
      <c r="G28" s="210"/>
      <c r="H28" s="210"/>
      <c r="I28" s="210"/>
      <c r="J28" s="210"/>
      <c r="K28" s="208"/>
      <c r="L28" s="208"/>
      <c r="M28" s="208"/>
      <c r="N28" s="208"/>
      <c r="O28" s="208"/>
      <c r="P28" s="211"/>
      <c r="Q28" s="46"/>
    </row>
    <row r="29" spans="1:20" ht="18" customHeight="1" x14ac:dyDescent="0.25">
      <c r="A29" s="206"/>
      <c r="B29" s="207">
        <v>18</v>
      </c>
      <c r="C29" s="212" t="s">
        <v>164</v>
      </c>
      <c r="D29" s="209">
        <v>6.9900000000000004E-2</v>
      </c>
      <c r="E29" s="209"/>
      <c r="F29" s="207"/>
      <c r="G29" s="210"/>
      <c r="H29" s="210"/>
      <c r="I29" s="210"/>
      <c r="J29" s="210"/>
      <c r="K29" s="208"/>
      <c r="L29" s="208"/>
      <c r="M29" s="208"/>
      <c r="N29" s="208"/>
      <c r="O29" s="208"/>
      <c r="P29" s="211"/>
      <c r="Q29" s="46"/>
    </row>
    <row r="30" spans="1:20" s="46" customFormat="1" ht="15" customHeight="1" x14ac:dyDescent="0.25">
      <c r="A30" s="213"/>
      <c r="B30" s="214">
        <v>7.5</v>
      </c>
      <c r="C30" s="214">
        <v>12</v>
      </c>
      <c r="D30" s="214">
        <v>8</v>
      </c>
      <c r="E30" s="214">
        <v>8</v>
      </c>
      <c r="F30" s="214">
        <v>10</v>
      </c>
      <c r="G30" s="214">
        <v>8.5</v>
      </c>
      <c r="H30" s="214">
        <v>12</v>
      </c>
      <c r="I30" s="214">
        <v>8</v>
      </c>
      <c r="J30" s="214">
        <v>8</v>
      </c>
      <c r="K30" s="214">
        <v>10</v>
      </c>
      <c r="L30" s="214">
        <v>8.5</v>
      </c>
      <c r="M30" s="214">
        <v>12</v>
      </c>
      <c r="N30" s="214">
        <v>8</v>
      </c>
      <c r="O30" s="214">
        <v>8</v>
      </c>
      <c r="P30" s="162">
        <v>10</v>
      </c>
      <c r="Q30" s="162">
        <v>7.5</v>
      </c>
    </row>
    <row r="31" spans="1:20" s="46" customFormat="1" ht="21.95" customHeight="1" x14ac:dyDescent="0.25">
      <c r="A31" s="213"/>
      <c r="B31" s="215" t="s">
        <v>165</v>
      </c>
      <c r="C31" s="216">
        <f>'[1]26MY_CIV5D_DATA'!$C$4</f>
        <v>45859</v>
      </c>
      <c r="D31" s="195" t="str">
        <f>'SELECT PROVINCE'!$A$23</f>
        <v>All published prices, trim specifications, and availability are subject to change without prior notice.</v>
      </c>
      <c r="E31" s="217"/>
      <c r="F31" s="217"/>
      <c r="G31" s="217"/>
      <c r="H31" s="217"/>
      <c r="I31" s="217"/>
      <c r="J31" s="217"/>
      <c r="K31" s="217"/>
      <c r="L31" s="217"/>
      <c r="M31" s="217"/>
      <c r="N31" s="217"/>
      <c r="O31" s="193"/>
      <c r="P31" s="218" t="s">
        <v>24</v>
      </c>
      <c r="Q31" s="219" t="str">
        <f>'SELECT PROVINCE'!$F$12</f>
        <v>YT</v>
      </c>
    </row>
    <row r="32" spans="1:20" ht="15.75" x14ac:dyDescent="0.25">
      <c r="D32" s="221"/>
      <c r="P32" s="222"/>
      <c r="Q32" s="223"/>
      <c r="T32" s="224"/>
    </row>
    <row r="33" spans="2:2" x14ac:dyDescent="0.25">
      <c r="B33" s="225"/>
    </row>
  </sheetData>
  <mergeCells count="22">
    <mergeCell ref="C26:P26"/>
    <mergeCell ref="O27:P27"/>
    <mergeCell ref="C18:F18"/>
    <mergeCell ref="H18:K18"/>
    <mergeCell ref="M18:P18"/>
    <mergeCell ref="C20:F20"/>
    <mergeCell ref="H20:K20"/>
    <mergeCell ref="M20:P20"/>
    <mergeCell ref="C13:F13"/>
    <mergeCell ref="H13:K13"/>
    <mergeCell ref="M13:P13"/>
    <mergeCell ref="C15:F15"/>
    <mergeCell ref="H15:K15"/>
    <mergeCell ref="M15:P15"/>
    <mergeCell ref="B3:Q3"/>
    <mergeCell ref="B6:Q6"/>
    <mergeCell ref="C8:F8"/>
    <mergeCell ref="H8:K8"/>
    <mergeCell ref="M8:P8"/>
    <mergeCell ref="C10:F10"/>
    <mergeCell ref="H10:K10"/>
    <mergeCell ref="M10:P10"/>
  </mergeCells>
  <printOptions horizontalCentered="1"/>
  <pageMargins left="0.19685039370078741" right="0.19685039370078741" top="0.39370078740157483" bottom="0.39370078740157483" header="0" footer="0"/>
  <pageSetup scale="65" fitToHeight="0" orientation="portrait" r:id="rId1"/>
  <headerFooter scaleWithDoc="0"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C531F-33F8-486F-AFF7-9E05361EDA85}">
  <sheetPr codeName="Sheet27">
    <tabColor theme="3" tint="-0.249977111117893"/>
    <pageSetUpPr fitToPage="1"/>
  </sheetPr>
  <dimension ref="A2:V33"/>
  <sheetViews>
    <sheetView showGridLines="0" view="pageBreakPreview" zoomScale="80" zoomScaleNormal="100" zoomScaleSheetLayoutView="80" workbookViewId="0">
      <selection activeCell="F12" sqref="F12"/>
    </sheetView>
  </sheetViews>
  <sheetFormatPr defaultColWidth="8.85546875" defaultRowHeight="13.5" x14ac:dyDescent="0.25"/>
  <cols>
    <col min="1" max="1" width="8.85546875" style="28"/>
    <col min="2" max="2" width="9.140625" style="220" customWidth="1"/>
    <col min="3" max="3" width="12.5703125" style="28" customWidth="1"/>
    <col min="4" max="5" width="8.5703125" style="28" customWidth="1"/>
    <col min="6" max="6" width="10.5703125" style="28" customWidth="1"/>
    <col min="7" max="7" width="9.42578125" style="28" customWidth="1"/>
    <col min="8" max="8" width="12.5703125" style="28" customWidth="1"/>
    <col min="9" max="10" width="8.5703125" style="28" customWidth="1"/>
    <col min="11" max="11" width="10.5703125" style="28" customWidth="1"/>
    <col min="12" max="12" width="9.42578125" style="28" customWidth="1"/>
    <col min="13" max="13" width="12.5703125" style="28" customWidth="1"/>
    <col min="14" max="15" width="8.5703125" style="28" customWidth="1"/>
    <col min="16" max="16" width="10.5703125" style="28" customWidth="1"/>
    <col min="17" max="17" width="9.42578125" style="28" customWidth="1"/>
    <col min="18" max="16384" width="8.85546875" style="28"/>
  </cols>
  <sheetData>
    <row r="2" spans="2:22" ht="8.1" customHeight="1" x14ac:dyDescent="0.25">
      <c r="B2" s="159"/>
      <c r="C2" s="46"/>
      <c r="D2" s="46"/>
      <c r="E2" s="46"/>
      <c r="F2" s="46"/>
      <c r="G2" s="46"/>
      <c r="H2" s="46"/>
      <c r="I2" s="46"/>
      <c r="J2" s="46"/>
      <c r="K2" s="46"/>
      <c r="L2" s="46"/>
      <c r="M2" s="46"/>
      <c r="N2" s="46"/>
      <c r="O2" s="46"/>
      <c r="R2" s="160"/>
    </row>
    <row r="3" spans="2:22" ht="24.95" customHeight="1" x14ac:dyDescent="0.25">
      <c r="B3" s="161" t="s">
        <v>166</v>
      </c>
      <c r="C3" s="161"/>
      <c r="D3" s="161"/>
      <c r="E3" s="161"/>
      <c r="F3" s="161"/>
      <c r="G3" s="161"/>
      <c r="H3" s="161"/>
      <c r="I3" s="161"/>
      <c r="J3" s="161"/>
      <c r="K3" s="161"/>
      <c r="L3" s="161"/>
      <c r="M3" s="161"/>
      <c r="N3" s="161"/>
      <c r="O3" s="161"/>
      <c r="P3" s="161"/>
      <c r="Q3" s="161"/>
      <c r="R3" s="160"/>
    </row>
    <row r="4" spans="2:22" ht="156" customHeight="1" x14ac:dyDescent="0.25">
      <c r="B4" s="162">
        <v>200</v>
      </c>
      <c r="C4" s="46"/>
      <c r="D4" s="46"/>
      <c r="E4" s="46"/>
      <c r="F4" s="46"/>
      <c r="G4" s="46"/>
      <c r="H4" s="46"/>
      <c r="I4" s="46"/>
      <c r="J4" s="46"/>
      <c r="K4" s="46"/>
      <c r="L4" s="46"/>
      <c r="M4" s="46"/>
      <c r="N4" s="46"/>
      <c r="O4" s="46"/>
      <c r="P4" s="46"/>
      <c r="Q4" s="46"/>
      <c r="R4" s="160"/>
    </row>
    <row r="5" spans="2:22" ht="33" customHeight="1" x14ac:dyDescent="0.25">
      <c r="B5" s="162"/>
      <c r="C5" s="46"/>
      <c r="D5" s="46"/>
      <c r="E5" s="46"/>
      <c r="F5" s="46"/>
      <c r="G5" s="46"/>
      <c r="H5" s="46"/>
      <c r="I5" s="46"/>
      <c r="J5" s="46"/>
      <c r="K5" s="46"/>
      <c r="L5" s="46"/>
      <c r="M5" s="46"/>
      <c r="N5" s="46"/>
      <c r="O5" s="46"/>
      <c r="P5" s="46"/>
      <c r="Q5" s="46"/>
      <c r="R5" s="160"/>
    </row>
    <row r="6" spans="2:22" ht="30" customHeight="1" x14ac:dyDescent="0.25">
      <c r="B6" s="163" t="s">
        <v>167</v>
      </c>
      <c r="C6" s="163"/>
      <c r="D6" s="163"/>
      <c r="E6" s="163"/>
      <c r="F6" s="163"/>
      <c r="G6" s="163"/>
      <c r="H6" s="163"/>
      <c r="I6" s="163"/>
      <c r="J6" s="163"/>
      <c r="K6" s="163"/>
      <c r="L6" s="163"/>
      <c r="M6" s="163"/>
      <c r="N6" s="163"/>
      <c r="O6" s="163"/>
      <c r="P6" s="163"/>
      <c r="Q6" s="163"/>
      <c r="R6" s="160"/>
    </row>
    <row r="7" spans="2:22" ht="12.75" customHeight="1" x14ac:dyDescent="0.25">
      <c r="B7" s="164">
        <v>20</v>
      </c>
      <c r="C7" s="46"/>
      <c r="D7" s="46"/>
      <c r="E7" s="46"/>
      <c r="F7" s="46"/>
      <c r="G7" s="46"/>
      <c r="H7" s="46"/>
      <c r="I7" s="46"/>
      <c r="J7" s="46"/>
      <c r="K7" s="46"/>
      <c r="L7" s="46"/>
      <c r="M7" s="46"/>
      <c r="N7" s="46"/>
      <c r="O7" s="46"/>
      <c r="P7" s="46"/>
      <c r="Q7" s="46"/>
      <c r="R7" s="160"/>
    </row>
    <row r="8" spans="2:22" ht="150" customHeight="1" x14ac:dyDescent="0.25">
      <c r="B8" s="162">
        <v>150</v>
      </c>
      <c r="C8" s="165"/>
      <c r="D8" s="165"/>
      <c r="E8" s="165"/>
      <c r="F8" s="165"/>
      <c r="G8" s="46"/>
      <c r="H8" s="165"/>
      <c r="I8" s="165"/>
      <c r="J8" s="165"/>
      <c r="K8" s="165"/>
      <c r="L8" s="46"/>
      <c r="M8" s="165" t="e" vm="1">
        <v>#VALUE!</v>
      </c>
      <c r="N8" s="165"/>
      <c r="O8" s="165"/>
      <c r="P8" s="165"/>
      <c r="Q8" s="46"/>
      <c r="R8" s="160"/>
      <c r="V8" s="166"/>
    </row>
    <row r="9" spans="2:22" ht="8.25" customHeight="1" x14ac:dyDescent="0.25">
      <c r="B9" s="162"/>
      <c r="C9" s="167"/>
      <c r="D9" s="167"/>
      <c r="E9" s="167"/>
      <c r="F9" s="167"/>
      <c r="G9" s="46"/>
      <c r="H9" s="167"/>
      <c r="I9" s="167"/>
      <c r="J9" s="167"/>
      <c r="K9" s="167"/>
      <c r="L9" s="46"/>
      <c r="M9" s="167"/>
      <c r="N9" s="167"/>
      <c r="O9" s="167"/>
      <c r="P9" s="167"/>
      <c r="Q9" s="46"/>
      <c r="R9" s="160"/>
      <c r="V9" s="166"/>
    </row>
    <row r="10" spans="2:22" ht="20.25" customHeight="1" x14ac:dyDescent="0.25">
      <c r="B10" s="162">
        <v>20</v>
      </c>
      <c r="C10" s="168" t="str">
        <f>'26MY_CIV5D_APP_FR'!$C$115</f>
        <v>Tapis toutes saisons</v>
      </c>
      <c r="D10" s="169"/>
      <c r="E10" s="169"/>
      <c r="F10" s="170"/>
      <c r="G10" s="171"/>
      <c r="H10" s="168" t="str">
        <f>'26MY_CIV5D_APP_FR'!$C$118</f>
        <v>Plateau de coffre</v>
      </c>
      <c r="I10" s="169"/>
      <c r="J10" s="169"/>
      <c r="K10" s="170"/>
      <c r="L10" s="171"/>
      <c r="M10" s="168" t="str">
        <f>'26MY_CIV5D_APP_FR'!$C$66</f>
        <v xml:space="preserve">Emblèmes « H » noirs </v>
      </c>
      <c r="N10" s="169"/>
      <c r="O10" s="169"/>
      <c r="P10" s="170"/>
      <c r="Q10" s="46"/>
      <c r="R10" s="160"/>
    </row>
    <row r="11" spans="2:22" ht="15" customHeight="1" x14ac:dyDescent="0.25">
      <c r="B11" s="164">
        <v>20</v>
      </c>
      <c r="C11" s="172">
        <f>'26MY_CIV5D_APP_FR'!$H$115</f>
        <v>258.8</v>
      </c>
      <c r="D11" s="226">
        <f>-PMT($D$29/52,5*52,C11)</f>
        <v>1.1801018167817374</v>
      </c>
      <c r="E11" s="174" t="s">
        <v>157</v>
      </c>
      <c r="F11" s="175" t="str">
        <f>$C$29</f>
        <v>(6.99%)</v>
      </c>
      <c r="G11" s="46"/>
      <c r="H11" s="172">
        <f>'26MY_CIV5D_APP_FR'!$H$118</f>
        <v>208.8</v>
      </c>
      <c r="I11" s="226">
        <f>-PMT($D$29/52,5*52,H11)</f>
        <v>0.95210687536331851</v>
      </c>
      <c r="J11" s="174" t="s">
        <v>157</v>
      </c>
      <c r="K11" s="175" t="str">
        <f>$C$29</f>
        <v>(6.99%)</v>
      </c>
      <c r="L11" s="46"/>
      <c r="M11" s="172">
        <f>'26MY_CIV5D_APP_FR'!$H$66</f>
        <v>117.6</v>
      </c>
      <c r="N11" s="226">
        <f>-PMT($D$29/52,5*52,M11)</f>
        <v>0.53624410221612184</v>
      </c>
      <c r="O11" s="174" t="s">
        <v>157</v>
      </c>
      <c r="P11" s="175" t="str">
        <f>$C$29</f>
        <v>(6.99%)</v>
      </c>
      <c r="Q11" s="46"/>
      <c r="R11" s="160"/>
    </row>
    <row r="12" spans="2:22" ht="15" customHeight="1" x14ac:dyDescent="0.25">
      <c r="B12" s="164"/>
      <c r="C12" s="176"/>
      <c r="D12" s="173"/>
      <c r="E12" s="174"/>
      <c r="F12" s="175"/>
      <c r="G12" s="46"/>
      <c r="H12" s="46"/>
      <c r="I12" s="46"/>
      <c r="J12" s="46"/>
      <c r="K12" s="46"/>
      <c r="L12" s="46"/>
      <c r="M12" s="46"/>
      <c r="N12" s="46"/>
      <c r="O12" s="46"/>
      <c r="P12" s="46"/>
      <c r="Q12" s="46"/>
      <c r="R12" s="160"/>
    </row>
    <row r="13" spans="2:22" ht="150" customHeight="1" x14ac:dyDescent="0.25">
      <c r="B13" s="162">
        <v>150</v>
      </c>
      <c r="C13" s="165"/>
      <c r="D13" s="165"/>
      <c r="E13" s="165"/>
      <c r="F13" s="165"/>
      <c r="G13" s="46"/>
      <c r="H13" s="165"/>
      <c r="I13" s="165"/>
      <c r="J13" s="165"/>
      <c r="K13" s="165"/>
      <c r="L13" s="46"/>
      <c r="M13" s="165"/>
      <c r="N13" s="165"/>
      <c r="O13" s="165"/>
      <c r="P13" s="165"/>
      <c r="Q13" s="46"/>
      <c r="R13" s="160"/>
    </row>
    <row r="14" spans="2:22" ht="9" customHeight="1" x14ac:dyDescent="0.25">
      <c r="B14" s="162"/>
      <c r="C14" s="167"/>
      <c r="D14" s="167"/>
      <c r="E14" s="167"/>
      <c r="F14" s="167"/>
      <c r="G14" s="46"/>
      <c r="H14" s="167"/>
      <c r="I14" s="167"/>
      <c r="J14" s="167"/>
      <c r="K14" s="167"/>
      <c r="L14" s="46"/>
      <c r="M14" s="167"/>
      <c r="N14" s="167"/>
      <c r="O14" s="167"/>
      <c r="P14" s="167"/>
      <c r="Q14" s="46"/>
      <c r="R14" s="160"/>
    </row>
    <row r="15" spans="2:22" ht="21.95" customHeight="1" x14ac:dyDescent="0.25">
      <c r="B15" s="162">
        <v>20</v>
      </c>
      <c r="C15" s="177" t="str">
        <f>'26MY_CIV5D_APP_FR'!$C$68</f>
        <v>Déflecteurs de portières - noir</v>
      </c>
      <c r="D15" s="178"/>
      <c r="E15" s="178"/>
      <c r="F15" s="179"/>
      <c r="G15" s="180"/>
      <c r="H15" s="168" t="str">
        <f>'[1]26MY_CIV5D_DATA'!$E$52</f>
        <v>Moulure latérale</v>
      </c>
      <c r="I15" s="169"/>
      <c r="J15" s="169"/>
      <c r="K15" s="170"/>
      <c r="L15" s="180"/>
      <c r="M15" s="168" t="str">
        <f>'26MY_CIV5D_APP_FR'!$C$129</f>
        <v>Garniture de seuil de portière illuminée</v>
      </c>
      <c r="N15" s="169" t="s">
        <v>158</v>
      </c>
      <c r="O15" s="169" t="s">
        <v>158</v>
      </c>
      <c r="P15" s="170" t="s">
        <v>158</v>
      </c>
      <c r="Q15" s="46"/>
      <c r="R15" s="160"/>
    </row>
    <row r="16" spans="2:22" s="186" customFormat="1" ht="15.75" x14ac:dyDescent="0.25">
      <c r="B16" s="182">
        <v>50</v>
      </c>
      <c r="C16" s="172">
        <f>'26MY_CIV5D_APP_FR'!$H$68</f>
        <v>419</v>
      </c>
      <c r="D16" s="226">
        <f>-PMT($D$29/52,5*52,C16)</f>
        <v>1.9105976090863526</v>
      </c>
      <c r="E16" s="174" t="s">
        <v>157</v>
      </c>
      <c r="F16" s="175" t="str">
        <f>$C$29</f>
        <v>(6.99%)</v>
      </c>
      <c r="G16" s="183"/>
      <c r="H16" s="172">
        <f>'[1]26MY_CIV5D_DATA'!$L$52</f>
        <v>415.2</v>
      </c>
      <c r="I16" s="226">
        <f>-PMT($D$29/52,5*52,H16)</f>
        <v>1.8932699935385526</v>
      </c>
      <c r="J16" s="174" t="s">
        <v>157</v>
      </c>
      <c r="K16" s="175" t="str">
        <f>$C$29</f>
        <v>(6.99%)</v>
      </c>
      <c r="L16" s="183"/>
      <c r="M16" s="172">
        <f>'26MY_CIV5D_APP_FR'!$H$129</f>
        <v>599.79999999999995</v>
      </c>
      <c r="N16" s="226">
        <f>-PMT($D$29/52,5*52,M16)</f>
        <v>2.7350273172553559</v>
      </c>
      <c r="O16" s="174" t="s">
        <v>157</v>
      </c>
      <c r="P16" s="175" t="str">
        <f>$C$29</f>
        <v>(6.99%)</v>
      </c>
      <c r="Q16" s="184"/>
      <c r="R16" s="185"/>
    </row>
    <row r="17" spans="1:20" s="186" customFormat="1" ht="15" customHeight="1" x14ac:dyDescent="0.25">
      <c r="B17" s="182"/>
      <c r="C17" s="176"/>
      <c r="D17" s="173"/>
      <c r="E17" s="174"/>
      <c r="F17" s="187"/>
      <c r="G17" s="183"/>
      <c r="H17" s="176"/>
      <c r="I17" s="173"/>
      <c r="J17" s="174"/>
      <c r="K17" s="187"/>
      <c r="L17" s="183"/>
      <c r="M17" s="176"/>
      <c r="N17" s="173"/>
      <c r="O17" s="174"/>
      <c r="P17" s="187"/>
      <c r="Q17" s="184"/>
      <c r="R17" s="185"/>
    </row>
    <row r="18" spans="1:20" ht="150" customHeight="1" x14ac:dyDescent="0.25">
      <c r="B18" s="162">
        <v>150</v>
      </c>
      <c r="C18" s="165"/>
      <c r="D18" s="165"/>
      <c r="E18" s="165"/>
      <c r="F18" s="165"/>
      <c r="G18" s="46"/>
      <c r="H18" s="165"/>
      <c r="I18" s="165"/>
      <c r="J18" s="165"/>
      <c r="K18" s="165"/>
      <c r="L18" s="46"/>
      <c r="M18" s="165"/>
      <c r="N18" s="165"/>
      <c r="O18" s="165"/>
      <c r="P18" s="165"/>
      <c r="Q18" s="46"/>
    </row>
    <row r="19" spans="1:20" ht="9.75" customHeight="1" x14ac:dyDescent="0.25">
      <c r="B19" s="162"/>
      <c r="C19" s="167"/>
      <c r="D19" s="167"/>
      <c r="E19" s="167"/>
      <c r="F19" s="167"/>
      <c r="G19" s="46"/>
      <c r="H19" s="167"/>
      <c r="I19" s="167"/>
      <c r="J19" s="167"/>
      <c r="K19" s="167"/>
      <c r="L19" s="46"/>
      <c r="M19" s="167"/>
      <c r="N19" s="167"/>
      <c r="O19" s="167"/>
      <c r="P19" s="167"/>
      <c r="Q19" s="46"/>
    </row>
    <row r="20" spans="1:20" ht="21.95" customHeight="1" x14ac:dyDescent="0.25">
      <c r="B20" s="162">
        <v>20</v>
      </c>
      <c r="C20" s="168" t="str">
        <f>'26MY_CIV5D_APP_FR'!$C$90</f>
        <v>Déflecteur de hayon - HPD</v>
      </c>
      <c r="D20" s="169"/>
      <c r="E20" s="169"/>
      <c r="F20" s="170"/>
      <c r="G20" s="180"/>
      <c r="H20" s="188" t="str">
        <f>'26MY_CIV5D_APP_FR'!$C$73</f>
        <v>Porte-bagages de toit</v>
      </c>
      <c r="I20" s="169"/>
      <c r="J20" s="169"/>
      <c r="K20" s="170"/>
      <c r="L20" s="180"/>
      <c r="M20" s="227" t="str">
        <f>'[1]26MY_CIV5D_DATA'!$E$8</f>
        <v>Ensemble de roues Enkei M52 de 16 po et de pneus Michelin X-ICE Snow</v>
      </c>
      <c r="N20" s="228"/>
      <c r="O20" s="228"/>
      <c r="P20" s="229"/>
      <c r="Q20" s="46"/>
    </row>
    <row r="21" spans="1:20" ht="15.75" x14ac:dyDescent="0.25">
      <c r="B21" s="162">
        <v>50</v>
      </c>
      <c r="C21" s="172">
        <f>'26MY_CIV5D_APP_FR'!$H$91</f>
        <v>968.6</v>
      </c>
      <c r="D21" s="226">
        <f>-PMT($D$29/52,5*52,C21)</f>
        <v>4.4167180051576151</v>
      </c>
      <c r="E21" s="174" t="s">
        <v>157</v>
      </c>
      <c r="F21" s="192" t="str">
        <f>$C$29</f>
        <v>(6.99%)</v>
      </c>
      <c r="G21" s="183"/>
      <c r="H21" s="172">
        <f>'26MY_CIV5D_APP_FR'!$H$73</f>
        <v>875.2</v>
      </c>
      <c r="I21" s="226">
        <f>-PMT($D$29/52,5*52,H21)</f>
        <v>3.9908234545880084</v>
      </c>
      <c r="J21" s="174" t="s">
        <v>157</v>
      </c>
      <c r="K21" s="192" t="str">
        <f>$C$29</f>
        <v>(6.99%)</v>
      </c>
      <c r="L21" s="183"/>
      <c r="M21" s="176">
        <f>SUM('26MY_CIV5D_APP_EN'!$H$14:$H$16)</f>
        <v>2181.6</v>
      </c>
      <c r="N21" s="226">
        <f>-PMT($D$29/52,5*52,M21)</f>
        <v>9.9478752839684645</v>
      </c>
      <c r="O21" s="174" t="s">
        <v>157</v>
      </c>
      <c r="P21" s="192" t="str">
        <f>$C$29</f>
        <v>(6.99%)</v>
      </c>
      <c r="Q21" s="46"/>
    </row>
    <row r="22" spans="1:20" ht="15" customHeight="1" x14ac:dyDescent="0.25">
      <c r="B22" s="162"/>
      <c r="C22" s="176"/>
      <c r="D22" s="173"/>
      <c r="E22" s="174"/>
      <c r="F22" s="192"/>
      <c r="G22" s="183"/>
      <c r="H22" s="176"/>
      <c r="I22" s="173"/>
      <c r="J22" s="174"/>
      <c r="K22" s="192"/>
      <c r="L22" s="183"/>
      <c r="M22" s="176"/>
      <c r="N22" s="173"/>
      <c r="O22" s="174"/>
      <c r="P22" s="192"/>
      <c r="Q22" s="46"/>
    </row>
    <row r="23" spans="1:20" ht="15" customHeight="1" x14ac:dyDescent="0.25">
      <c r="B23" s="193"/>
      <c r="C23" s="194" t="s">
        <v>168</v>
      </c>
      <c r="D23" s="46"/>
      <c r="E23" s="46"/>
      <c r="F23" s="46"/>
      <c r="G23" s="46"/>
      <c r="H23" s="46"/>
      <c r="I23" s="46"/>
      <c r="J23" s="46"/>
      <c r="K23" s="46"/>
      <c r="L23" s="46"/>
      <c r="M23" s="46"/>
      <c r="N23" s="46"/>
      <c r="O23" s="46"/>
      <c r="P23" s="46"/>
      <c r="Q23" s="46"/>
    </row>
    <row r="24" spans="1:20" ht="15" customHeight="1" x14ac:dyDescent="0.25">
      <c r="B24" s="193"/>
      <c r="C24" s="194" t="s">
        <v>169</v>
      </c>
      <c r="D24" s="46"/>
      <c r="E24" s="46"/>
      <c r="F24" s="46"/>
      <c r="G24" s="195"/>
      <c r="H24" s="195"/>
      <c r="I24" s="195"/>
      <c r="J24" s="195"/>
      <c r="K24" s="195"/>
      <c r="L24" s="195"/>
      <c r="M24" s="195"/>
      <c r="N24" s="195"/>
      <c r="O24" s="195"/>
      <c r="P24" s="195"/>
      <c r="Q24" s="46"/>
    </row>
    <row r="25" spans="1:20" ht="15" customHeight="1" x14ac:dyDescent="0.25">
      <c r="B25" s="193">
        <v>20</v>
      </c>
      <c r="C25" s="194" t="s">
        <v>170</v>
      </c>
      <c r="D25" s="46"/>
      <c r="E25" s="46"/>
      <c r="F25" s="46"/>
      <c r="G25" s="195"/>
      <c r="H25" s="195"/>
      <c r="I25" s="195"/>
      <c r="J25" s="195"/>
      <c r="K25" s="195"/>
      <c r="L25" s="195"/>
      <c r="M25" s="195"/>
      <c r="N25" s="195"/>
      <c r="O25" s="195"/>
      <c r="P25" s="195"/>
      <c r="Q25" s="46"/>
    </row>
    <row r="26" spans="1:20" ht="85.5" customHeight="1" x14ac:dyDescent="0.25">
      <c r="B26" s="162">
        <v>60</v>
      </c>
      <c r="C26" s="196" t="s">
        <v>171</v>
      </c>
      <c r="D26" s="196"/>
      <c r="E26" s="196"/>
      <c r="F26" s="196"/>
      <c r="G26" s="196"/>
      <c r="H26" s="196"/>
      <c r="I26" s="196"/>
      <c r="J26" s="196"/>
      <c r="K26" s="196"/>
      <c r="L26" s="196"/>
      <c r="M26" s="196"/>
      <c r="N26" s="196"/>
      <c r="O26" s="196"/>
      <c r="P26" s="196"/>
      <c r="Q26" s="46"/>
    </row>
    <row r="27" spans="1:20" ht="20.25" customHeight="1" thickBot="1" x14ac:dyDescent="0.3">
      <c r="B27" s="197"/>
      <c r="C27" s="198" t="s">
        <v>172</v>
      </c>
      <c r="D27" s="199"/>
      <c r="E27" s="200"/>
      <c r="F27" s="199"/>
      <c r="G27" s="201"/>
      <c r="H27" s="201"/>
      <c r="I27" s="201"/>
      <c r="J27" s="201"/>
      <c r="K27" s="202"/>
      <c r="L27" s="202"/>
      <c r="M27" s="202"/>
      <c r="N27" s="203"/>
      <c r="O27" s="204"/>
      <c r="P27" s="204"/>
      <c r="Q27" s="205"/>
    </row>
    <row r="28" spans="1:20" ht="20.25" customHeight="1" x14ac:dyDescent="0.25">
      <c r="A28" s="206"/>
      <c r="B28" s="207">
        <v>20</v>
      </c>
      <c r="C28" s="208"/>
      <c r="D28" s="207"/>
      <c r="E28" s="209"/>
      <c r="F28" s="207"/>
      <c r="G28" s="210"/>
      <c r="H28" s="210"/>
      <c r="I28" s="210"/>
      <c r="J28" s="210"/>
      <c r="K28" s="208"/>
      <c r="L28" s="208"/>
      <c r="M28" s="208"/>
      <c r="N28" s="208"/>
      <c r="O28" s="208"/>
      <c r="P28" s="211"/>
      <c r="Q28" s="46"/>
    </row>
    <row r="29" spans="1:20" ht="18" customHeight="1" x14ac:dyDescent="0.25">
      <c r="A29" s="206"/>
      <c r="B29" s="207">
        <v>18</v>
      </c>
      <c r="C29" s="212" t="s">
        <v>164</v>
      </c>
      <c r="D29" s="209">
        <v>6.9900000000000004E-2</v>
      </c>
      <c r="E29" s="209"/>
      <c r="F29" s="207"/>
      <c r="G29" s="210"/>
      <c r="H29" s="210"/>
      <c r="I29" s="210"/>
      <c r="J29" s="210"/>
      <c r="K29" s="208"/>
      <c r="L29" s="208"/>
      <c r="M29" s="208"/>
      <c r="N29" s="208"/>
      <c r="O29" s="208"/>
      <c r="P29" s="211"/>
      <c r="Q29" s="46"/>
    </row>
    <row r="30" spans="1:20" s="46" customFormat="1" ht="15" customHeight="1" x14ac:dyDescent="0.25">
      <c r="A30" s="213"/>
      <c r="B30" s="214">
        <v>7.5</v>
      </c>
      <c r="C30" s="214">
        <v>12</v>
      </c>
      <c r="D30" s="214">
        <v>8</v>
      </c>
      <c r="E30" s="214">
        <v>8</v>
      </c>
      <c r="F30" s="214">
        <v>10</v>
      </c>
      <c r="G30" s="214">
        <v>8.5</v>
      </c>
      <c r="H30" s="214">
        <v>12</v>
      </c>
      <c r="I30" s="214">
        <v>8</v>
      </c>
      <c r="J30" s="214">
        <v>8</v>
      </c>
      <c r="K30" s="214">
        <v>10</v>
      </c>
      <c r="L30" s="214">
        <v>8.5</v>
      </c>
      <c r="M30" s="214">
        <v>12</v>
      </c>
      <c r="N30" s="214">
        <v>8</v>
      </c>
      <c r="O30" s="214">
        <v>8</v>
      </c>
      <c r="P30" s="162">
        <v>10</v>
      </c>
      <c r="Q30" s="162">
        <v>7.5</v>
      </c>
    </row>
    <row r="31" spans="1:20" s="46" customFormat="1" ht="21.95" customHeight="1" x14ac:dyDescent="0.25">
      <c r="A31" s="213"/>
      <c r="B31" s="215" t="s">
        <v>153</v>
      </c>
      <c r="C31" s="216">
        <f>'[1]26MY_CIV5D_DATA'!$C$4</f>
        <v>45859</v>
      </c>
      <c r="D31" s="195" t="s">
        <v>15</v>
      </c>
      <c r="E31" s="217"/>
      <c r="F31" s="217"/>
      <c r="G31" s="217"/>
      <c r="H31" s="217"/>
      <c r="I31" s="217"/>
      <c r="J31" s="217"/>
      <c r="K31" s="217"/>
      <c r="L31" s="217"/>
      <c r="M31" s="217"/>
      <c r="N31" s="217"/>
      <c r="O31" s="193"/>
      <c r="P31" s="218" t="s">
        <v>24</v>
      </c>
      <c r="Q31" s="219" t="str">
        <f>'26MY_CIV5D_APP_FR'!$H$11</f>
        <v>YT</v>
      </c>
    </row>
    <row r="32" spans="1:20" ht="15.75" x14ac:dyDescent="0.25">
      <c r="D32" s="221"/>
      <c r="P32" s="222"/>
      <c r="Q32" s="223"/>
      <c r="T32" s="224"/>
    </row>
    <row r="33" spans="2:2" x14ac:dyDescent="0.25">
      <c r="B33" s="225"/>
    </row>
  </sheetData>
  <mergeCells count="22">
    <mergeCell ref="C26:P26"/>
    <mergeCell ref="O27:P27"/>
    <mergeCell ref="C18:F18"/>
    <mergeCell ref="H18:K18"/>
    <mergeCell ref="M18:P18"/>
    <mergeCell ref="C20:F20"/>
    <mergeCell ref="H20:K20"/>
    <mergeCell ref="M20:P20"/>
    <mergeCell ref="C13:F13"/>
    <mergeCell ref="H13:K13"/>
    <mergeCell ref="M13:P13"/>
    <mergeCell ref="C15:F15"/>
    <mergeCell ref="H15:K15"/>
    <mergeCell ref="M15:P15"/>
    <mergeCell ref="B3:Q3"/>
    <mergeCell ref="B6:Q6"/>
    <mergeCell ref="C8:F8"/>
    <mergeCell ref="H8:K8"/>
    <mergeCell ref="M8:P8"/>
    <mergeCell ref="C10:F10"/>
    <mergeCell ref="H10:K10"/>
    <mergeCell ref="M10:P10"/>
  </mergeCells>
  <printOptions horizontalCentered="1"/>
  <pageMargins left="0.19685039370078741" right="0.19685039370078741" top="0.39370078740157483" bottom="0.39370078740157483" header="0" footer="0"/>
  <pageSetup scale="65" fitToHeight="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SELECT PROVINCE</vt:lpstr>
      <vt:lpstr>26MY_CIV5D_APP_EN</vt:lpstr>
      <vt:lpstr>26MY_CIV5D_APP_FR</vt:lpstr>
      <vt:lpstr>26MY_CIV5D_SELL-EN</vt:lpstr>
      <vt:lpstr>26MY_CIV5D_SELL-FR</vt:lpstr>
      <vt:lpstr>'26MY_CIV5D_APP_EN'!Print_Area</vt:lpstr>
      <vt:lpstr>'26MY_CIV5D_APP_FR'!Print_Area</vt:lpstr>
      <vt:lpstr>'26MY_CIV5D_SELL-EN'!Print_Area</vt:lpstr>
      <vt:lpstr>'26MY_CIV5D_SELL-FR'!Print_Area</vt:lpstr>
      <vt:lpstr>'SELECT PROVINCE'!Print_Area</vt:lpstr>
      <vt:lpstr>'26MY_CIV5D_APP_EN'!Print_Titles</vt:lpstr>
      <vt:lpstr>'26MY_CIV5D_APP_FR'!Print_Titles</vt:lpstr>
      <vt:lpstr>prov_cd</vt:lpstr>
      <vt:lpstr>province_codes</vt:lpstr>
      <vt:lpstr>rate_table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Anishan Ravikandan</dc:creator>
  <cp:lastModifiedBy>Anishan Ravikandan</cp:lastModifiedBy>
  <dcterms:created xsi:type="dcterms:W3CDTF">2025-07-10T18:06:00Z</dcterms:created>
  <dcterms:modified xsi:type="dcterms:W3CDTF">2025-07-10T18:07:47Z</dcterms:modified>
</cp:coreProperties>
</file>