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HCDSSRV1\sh$all\Parts Marketing\ACCESSORY INFO\26MY ACCY LISTING\Honda\Pilot\"/>
    </mc:Choice>
  </mc:AlternateContent>
  <xr:revisionPtr revIDLastSave="0" documentId="8_{B0B8479A-ACF6-41B2-B9D0-177245B9F8EB}" xr6:coauthVersionLast="47" xr6:coauthVersionMax="47" xr10:uidLastSave="{00000000-0000-0000-0000-000000000000}"/>
  <bookViews>
    <workbookView xWindow="-120" yWindow="-120" windowWidth="29040" windowHeight="15720" xr2:uid="{534738D5-69CF-40E7-90CC-5A88FE40435C}"/>
  </bookViews>
  <sheets>
    <sheet name="SELECT PROVINCE" sheetId="1" r:id="rId1"/>
    <sheet name="26MY_Pilot_APP_EN" sheetId="2" r:id="rId2"/>
    <sheet name="26MY_Pilot_SELL_EN" sheetId="3" r:id="rId3"/>
    <sheet name="26MY_Pilot_APP_FR" sheetId="4" r:id="rId4"/>
    <sheet name="26MY_Pilot_SELL_FR" sheetId="5" r:id="rId5"/>
  </sheets>
  <externalReferences>
    <externalReference r:id="rId6"/>
  </externalReferences>
  <definedNames>
    <definedName name="_xlnm.Print_Area" localSheetId="1">'26MY_Pilot_APP_EN'!$C$2:$Q$180</definedName>
    <definedName name="_xlnm.Print_Area" localSheetId="3">'26MY_Pilot_APP_FR'!$C$2:$Q$174</definedName>
    <definedName name="_xlnm.Print_Area" localSheetId="2">'26MY_Pilot_SELL_EN'!$B$2:$Q$31</definedName>
    <definedName name="_xlnm.Print_Area" localSheetId="4">'26MY_Pilot_SELL_FR'!$B$2:$Q$31</definedName>
    <definedName name="_xlnm.Print_Area" localSheetId="0">'SELECT PROVINCE'!$A$1:$M$34</definedName>
    <definedName name="_xlnm.Print_Titles" localSheetId="1">'26MY_Pilot_APP_EN'!$12:$13</definedName>
    <definedName name="_xlnm.Print_Titles" localSheetId="3">'26MY_Pilot_APP_FR'!$12:$13</definedName>
    <definedName name="prov_cd">'SELECT PROVINCE'!$B$1</definedName>
    <definedName name="province_codes">'SELECT PROVINCE'!$B$6:$B$16</definedName>
    <definedName name="rate_table">'SELECT PROVINCE'!$B$6:$C$16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5" l="1"/>
  <c r="C31" i="5"/>
  <c r="P21" i="5"/>
  <c r="K21" i="5"/>
  <c r="F21" i="5"/>
  <c r="C21" i="5"/>
  <c r="D21" i="5" s="1"/>
  <c r="M20" i="5"/>
  <c r="P16" i="5"/>
  <c r="K16" i="5"/>
  <c r="F16" i="5"/>
  <c r="C16" i="5"/>
  <c r="D16" i="5" s="1"/>
  <c r="H15" i="5"/>
  <c r="C15" i="5"/>
  <c r="P11" i="5"/>
  <c r="K11" i="5"/>
  <c r="F11" i="5"/>
  <c r="M10" i="5"/>
  <c r="H10" i="5"/>
  <c r="C10" i="5"/>
  <c r="C174" i="4"/>
  <c r="Q171" i="4"/>
  <c r="P171" i="4"/>
  <c r="O171" i="4"/>
  <c r="N171" i="4"/>
  <c r="M171" i="4"/>
  <c r="L171" i="4"/>
  <c r="K171" i="4"/>
  <c r="J171" i="4"/>
  <c r="I171" i="4"/>
  <c r="H171" i="4"/>
  <c r="G171" i="4"/>
  <c r="F171" i="4"/>
  <c r="E171" i="4"/>
  <c r="D171" i="4"/>
  <c r="C171" i="4"/>
  <c r="Q170" i="4"/>
  <c r="P170" i="4"/>
  <c r="O170" i="4"/>
  <c r="N170" i="4"/>
  <c r="M170" i="4"/>
  <c r="L170" i="4"/>
  <c r="K170" i="4"/>
  <c r="J170" i="4"/>
  <c r="I170" i="4"/>
  <c r="H170" i="4"/>
  <c r="G170" i="4"/>
  <c r="F170" i="4"/>
  <c r="E170" i="4"/>
  <c r="D170" i="4"/>
  <c r="C170" i="4"/>
  <c r="Q169" i="4"/>
  <c r="P169" i="4"/>
  <c r="O169" i="4"/>
  <c r="N169" i="4"/>
  <c r="M169" i="4"/>
  <c r="L169" i="4"/>
  <c r="K169" i="4"/>
  <c r="J169" i="4"/>
  <c r="I169" i="4"/>
  <c r="H169" i="4"/>
  <c r="G169" i="4"/>
  <c r="F169" i="4"/>
  <c r="E169" i="4"/>
  <c r="D169" i="4"/>
  <c r="C169" i="4"/>
  <c r="P167" i="4"/>
  <c r="O167" i="4"/>
  <c r="N167" i="4"/>
  <c r="M167" i="4"/>
  <c r="L167" i="4"/>
  <c r="K167" i="4"/>
  <c r="J167" i="4"/>
  <c r="I167" i="4"/>
  <c r="D167" i="4"/>
  <c r="C167" i="4"/>
  <c r="P166" i="4"/>
  <c r="O166" i="4"/>
  <c r="N166" i="4"/>
  <c r="M166" i="4"/>
  <c r="L166" i="4"/>
  <c r="K166" i="4"/>
  <c r="J166" i="4"/>
  <c r="I166" i="4"/>
  <c r="D166" i="4"/>
  <c r="C166" i="4"/>
  <c r="P165" i="4"/>
  <c r="O165" i="4"/>
  <c r="N165" i="4"/>
  <c r="M165" i="4"/>
  <c r="L165" i="4"/>
  <c r="K165" i="4"/>
  <c r="J165" i="4"/>
  <c r="I165" i="4"/>
  <c r="D165" i="4"/>
  <c r="C165" i="4"/>
  <c r="P164" i="4"/>
  <c r="O164" i="4"/>
  <c r="N164" i="4"/>
  <c r="M164" i="4"/>
  <c r="L164" i="4"/>
  <c r="K164" i="4"/>
  <c r="J164" i="4"/>
  <c r="I164" i="4"/>
  <c r="D164" i="4"/>
  <c r="C164" i="4"/>
  <c r="P163" i="4"/>
  <c r="O163" i="4"/>
  <c r="N163" i="4"/>
  <c r="M163" i="4"/>
  <c r="L163" i="4"/>
  <c r="K163" i="4"/>
  <c r="J163" i="4"/>
  <c r="I163" i="4"/>
  <c r="D163" i="4"/>
  <c r="C163" i="4"/>
  <c r="P162" i="4"/>
  <c r="O162" i="4"/>
  <c r="N162" i="4"/>
  <c r="M162" i="4"/>
  <c r="L162" i="4"/>
  <c r="K162" i="4"/>
  <c r="J162" i="4"/>
  <c r="I162" i="4"/>
  <c r="D162" i="4"/>
  <c r="C162" i="4"/>
  <c r="Q161" i="4"/>
  <c r="P161" i="4"/>
  <c r="O161" i="4"/>
  <c r="N161" i="4"/>
  <c r="M161" i="4"/>
  <c r="L161" i="4"/>
  <c r="K161" i="4"/>
  <c r="J161" i="4"/>
  <c r="I161" i="4"/>
  <c r="H161" i="4"/>
  <c r="G161" i="4"/>
  <c r="F161" i="4"/>
  <c r="E161" i="4"/>
  <c r="D161" i="4"/>
  <c r="C161" i="4"/>
  <c r="P160" i="4"/>
  <c r="O160" i="4"/>
  <c r="N160" i="4"/>
  <c r="M160" i="4"/>
  <c r="L160" i="4"/>
  <c r="K160" i="4"/>
  <c r="J160" i="4"/>
  <c r="I160" i="4"/>
  <c r="Q156" i="4"/>
  <c r="P156" i="4"/>
  <c r="O156" i="4"/>
  <c r="N156" i="4"/>
  <c r="M156" i="4"/>
  <c r="L156" i="4"/>
  <c r="K156" i="4"/>
  <c r="J156" i="4"/>
  <c r="I156" i="4"/>
  <c r="H156" i="4"/>
  <c r="G156" i="4"/>
  <c r="F156" i="4"/>
  <c r="E156" i="4"/>
  <c r="D156" i="4"/>
  <c r="C156" i="4"/>
  <c r="Q155" i="4"/>
  <c r="P155" i="4"/>
  <c r="O155" i="4"/>
  <c r="N155" i="4"/>
  <c r="M155" i="4"/>
  <c r="L155" i="4"/>
  <c r="K155" i="4"/>
  <c r="J155" i="4"/>
  <c r="I155" i="4"/>
  <c r="H155" i="4"/>
  <c r="G155" i="4"/>
  <c r="F155" i="4"/>
  <c r="E155" i="4"/>
  <c r="D155" i="4"/>
  <c r="C155" i="4"/>
  <c r="Q154" i="4"/>
  <c r="P154" i="4"/>
  <c r="O154" i="4"/>
  <c r="N154" i="4"/>
  <c r="M154" i="4"/>
  <c r="L154" i="4"/>
  <c r="K154" i="4"/>
  <c r="J154" i="4"/>
  <c r="I154" i="4"/>
  <c r="H154" i="4"/>
  <c r="G154" i="4"/>
  <c r="F154" i="4"/>
  <c r="E154" i="4"/>
  <c r="D154" i="4"/>
  <c r="C154" i="4"/>
  <c r="Q153" i="4"/>
  <c r="P153" i="4"/>
  <c r="O153" i="4"/>
  <c r="N153" i="4"/>
  <c r="M153" i="4"/>
  <c r="L153" i="4"/>
  <c r="K153" i="4"/>
  <c r="J153" i="4"/>
  <c r="I153" i="4"/>
  <c r="H153" i="4"/>
  <c r="M11" i="5" s="1"/>
  <c r="N11" i="5" s="1"/>
  <c r="G153" i="4"/>
  <c r="F153" i="4"/>
  <c r="E153" i="4"/>
  <c r="D153" i="4"/>
  <c r="C153" i="4"/>
  <c r="Q152" i="4"/>
  <c r="P152" i="4"/>
  <c r="O152" i="4"/>
  <c r="N152" i="4"/>
  <c r="M152" i="4"/>
  <c r="L152" i="4"/>
  <c r="K152" i="4"/>
  <c r="J152" i="4"/>
  <c r="I152" i="4"/>
  <c r="H152" i="4"/>
  <c r="G152" i="4"/>
  <c r="F152" i="4"/>
  <c r="E152" i="4"/>
  <c r="D152" i="4"/>
  <c r="C152" i="4"/>
  <c r="Q151" i="4"/>
  <c r="P151" i="4"/>
  <c r="O151" i="4"/>
  <c r="N151" i="4"/>
  <c r="M151" i="4"/>
  <c r="L151" i="4"/>
  <c r="K151" i="4"/>
  <c r="J151" i="4"/>
  <c r="I151" i="4"/>
  <c r="H151" i="4"/>
  <c r="G151" i="4"/>
  <c r="F151" i="4"/>
  <c r="E151" i="4"/>
  <c r="D151" i="4"/>
  <c r="C151" i="4"/>
  <c r="P150" i="4"/>
  <c r="O150" i="4"/>
  <c r="N150" i="4"/>
  <c r="M150" i="4"/>
  <c r="L150" i="4"/>
  <c r="K150" i="4"/>
  <c r="J150" i="4"/>
  <c r="I150" i="4"/>
  <c r="Q146" i="4"/>
  <c r="P146" i="4"/>
  <c r="O146" i="4"/>
  <c r="N146" i="4"/>
  <c r="M146" i="4"/>
  <c r="L146" i="4"/>
  <c r="K146" i="4"/>
  <c r="J146" i="4"/>
  <c r="I146" i="4"/>
  <c r="H146" i="4"/>
  <c r="G146" i="4"/>
  <c r="F146" i="4"/>
  <c r="E146" i="4"/>
  <c r="D146" i="4"/>
  <c r="C146" i="4"/>
  <c r="Q145" i="4"/>
  <c r="P145" i="4"/>
  <c r="O145" i="4"/>
  <c r="N145" i="4"/>
  <c r="M145" i="4"/>
  <c r="L145" i="4"/>
  <c r="K145" i="4"/>
  <c r="J145" i="4"/>
  <c r="I145" i="4"/>
  <c r="H145" i="4"/>
  <c r="G145" i="4"/>
  <c r="F145" i="4"/>
  <c r="E145" i="4"/>
  <c r="D145" i="4"/>
  <c r="C145" i="4"/>
  <c r="Q144" i="4"/>
  <c r="P144" i="4"/>
  <c r="O144" i="4"/>
  <c r="N144" i="4"/>
  <c r="M144" i="4"/>
  <c r="L144" i="4"/>
  <c r="K144" i="4"/>
  <c r="J144" i="4"/>
  <c r="I144" i="4"/>
  <c r="H144" i="4"/>
  <c r="G144" i="4"/>
  <c r="F144" i="4"/>
  <c r="E144" i="4"/>
  <c r="D144" i="4"/>
  <c r="C144" i="4"/>
  <c r="Q143" i="4"/>
  <c r="P143" i="4"/>
  <c r="O143" i="4"/>
  <c r="N143" i="4"/>
  <c r="M143" i="4"/>
  <c r="L143" i="4"/>
  <c r="K143" i="4"/>
  <c r="J143" i="4"/>
  <c r="I143" i="4"/>
  <c r="H143" i="4"/>
  <c r="M21" i="5" s="1"/>
  <c r="N21" i="5" s="1"/>
  <c r="G143" i="4"/>
  <c r="F143" i="4"/>
  <c r="E143" i="4"/>
  <c r="D143" i="4"/>
  <c r="C143" i="4"/>
  <c r="Q142" i="4"/>
  <c r="P142" i="4"/>
  <c r="O142" i="4"/>
  <c r="N142" i="4"/>
  <c r="M142" i="4"/>
  <c r="L142" i="4"/>
  <c r="K142" i="4"/>
  <c r="J142" i="4"/>
  <c r="I142" i="4"/>
  <c r="H142" i="4"/>
  <c r="G142" i="4"/>
  <c r="F142" i="4"/>
  <c r="E142" i="4"/>
  <c r="D142" i="4"/>
  <c r="C142" i="4"/>
  <c r="Q141" i="4"/>
  <c r="P141" i="4"/>
  <c r="O141" i="4"/>
  <c r="N141" i="4"/>
  <c r="M141" i="4"/>
  <c r="L141" i="4"/>
  <c r="K141" i="4"/>
  <c r="J141" i="4"/>
  <c r="I141" i="4"/>
  <c r="H141" i="4"/>
  <c r="G141" i="4"/>
  <c r="F141" i="4"/>
  <c r="E141" i="4"/>
  <c r="D141" i="4"/>
  <c r="C141" i="4"/>
  <c r="Q140" i="4"/>
  <c r="P140" i="4"/>
  <c r="O140" i="4"/>
  <c r="N140" i="4"/>
  <c r="M140" i="4"/>
  <c r="L140" i="4"/>
  <c r="K140" i="4"/>
  <c r="J140" i="4"/>
  <c r="I140" i="4"/>
  <c r="H140" i="4"/>
  <c r="G140" i="4"/>
  <c r="F140" i="4"/>
  <c r="E140" i="4"/>
  <c r="D140" i="4"/>
  <c r="C140" i="4"/>
  <c r="Q139" i="4"/>
  <c r="P139" i="4"/>
  <c r="O139" i="4"/>
  <c r="N139" i="4"/>
  <c r="M139" i="4"/>
  <c r="L139" i="4"/>
  <c r="K139" i="4"/>
  <c r="J139" i="4"/>
  <c r="I139" i="4"/>
  <c r="H139" i="4"/>
  <c r="G139" i="4"/>
  <c r="F139" i="4"/>
  <c r="E139" i="4"/>
  <c r="D139" i="4"/>
  <c r="C139" i="4"/>
  <c r="Q138" i="4"/>
  <c r="P138" i="4"/>
  <c r="O138" i="4"/>
  <c r="N138" i="4"/>
  <c r="M138" i="4"/>
  <c r="L138" i="4"/>
  <c r="K138" i="4"/>
  <c r="J138" i="4"/>
  <c r="I138" i="4"/>
  <c r="H138" i="4"/>
  <c r="G138" i="4"/>
  <c r="F138" i="4"/>
  <c r="E138" i="4"/>
  <c r="D138" i="4"/>
  <c r="C138" i="4"/>
  <c r="Q137" i="4"/>
  <c r="P137" i="4"/>
  <c r="O137" i="4"/>
  <c r="N137" i="4"/>
  <c r="M137" i="4"/>
  <c r="L137" i="4"/>
  <c r="K137" i="4"/>
  <c r="J137" i="4"/>
  <c r="I137" i="4"/>
  <c r="H137" i="4"/>
  <c r="G137" i="4"/>
  <c r="F137" i="4"/>
  <c r="E137" i="4"/>
  <c r="D137" i="4"/>
  <c r="C137" i="4"/>
  <c r="Q136" i="4"/>
  <c r="P136" i="4"/>
  <c r="O136" i="4"/>
  <c r="N136" i="4"/>
  <c r="M136" i="4"/>
  <c r="L136" i="4"/>
  <c r="K136" i="4"/>
  <c r="J136" i="4"/>
  <c r="I136" i="4"/>
  <c r="H136" i="4"/>
  <c r="G136" i="4"/>
  <c r="F136" i="4"/>
  <c r="E136" i="4"/>
  <c r="D136" i="4"/>
  <c r="C136" i="4"/>
  <c r="Q135" i="4"/>
  <c r="P135" i="4"/>
  <c r="O135" i="4"/>
  <c r="N135" i="4"/>
  <c r="M135" i="4"/>
  <c r="L135" i="4"/>
  <c r="K135" i="4"/>
  <c r="J135" i="4"/>
  <c r="I135" i="4"/>
  <c r="H135" i="4"/>
  <c r="G135" i="4"/>
  <c r="F135" i="4"/>
  <c r="E135" i="4"/>
  <c r="D135" i="4"/>
  <c r="C135" i="4"/>
  <c r="Q134" i="4"/>
  <c r="P134" i="4"/>
  <c r="O134" i="4"/>
  <c r="N134" i="4"/>
  <c r="M134" i="4"/>
  <c r="L134" i="4"/>
  <c r="K134" i="4"/>
  <c r="J134" i="4"/>
  <c r="I134" i="4"/>
  <c r="H134" i="4"/>
  <c r="G134" i="4"/>
  <c r="F134" i="4"/>
  <c r="E134" i="4"/>
  <c r="D134" i="4"/>
  <c r="C134" i="4"/>
  <c r="Q133" i="4"/>
  <c r="P133" i="4"/>
  <c r="O133" i="4"/>
  <c r="N133" i="4"/>
  <c r="M133" i="4"/>
  <c r="L133" i="4"/>
  <c r="K133" i="4"/>
  <c r="J133" i="4"/>
  <c r="I133" i="4"/>
  <c r="H133" i="4"/>
  <c r="H11" i="5" s="1"/>
  <c r="I11" i="5" s="1"/>
  <c r="G133" i="4"/>
  <c r="F133" i="4"/>
  <c r="E133" i="4"/>
  <c r="D133" i="4"/>
  <c r="C133" i="4"/>
  <c r="Q132" i="4"/>
  <c r="P132" i="4"/>
  <c r="O132" i="4"/>
  <c r="N132" i="4"/>
  <c r="M132" i="4"/>
  <c r="L132" i="4"/>
  <c r="K132" i="4"/>
  <c r="J132" i="4"/>
  <c r="I132" i="4"/>
  <c r="H132" i="4"/>
  <c r="G132" i="4"/>
  <c r="F132" i="4"/>
  <c r="E132" i="4"/>
  <c r="D132" i="4"/>
  <c r="C132" i="4"/>
  <c r="Q131" i="4"/>
  <c r="P131" i="4"/>
  <c r="O131" i="4"/>
  <c r="N131" i="4"/>
  <c r="M131" i="4"/>
  <c r="L131" i="4"/>
  <c r="K131" i="4"/>
  <c r="J131" i="4"/>
  <c r="I131" i="4"/>
  <c r="H131" i="4"/>
  <c r="C11" i="5" s="1"/>
  <c r="D11" i="5" s="1"/>
  <c r="G131" i="4"/>
  <c r="F131" i="4"/>
  <c r="E131" i="4"/>
  <c r="D131" i="4"/>
  <c r="C131" i="4"/>
  <c r="P130" i="4"/>
  <c r="O130" i="4"/>
  <c r="N130" i="4"/>
  <c r="M130" i="4"/>
  <c r="L130" i="4"/>
  <c r="K130" i="4"/>
  <c r="J130" i="4"/>
  <c r="I130" i="4"/>
  <c r="P126" i="4"/>
  <c r="O126" i="4"/>
  <c r="N126" i="4"/>
  <c r="M126" i="4"/>
  <c r="L126" i="4"/>
  <c r="K126" i="4"/>
  <c r="J126" i="4"/>
  <c r="I126" i="4"/>
  <c r="H126" i="4"/>
  <c r="G126" i="4"/>
  <c r="F126" i="4"/>
  <c r="E126" i="4"/>
  <c r="D126" i="4"/>
  <c r="C126" i="4"/>
  <c r="P125" i="4"/>
  <c r="O125" i="4"/>
  <c r="N125" i="4"/>
  <c r="M125" i="4"/>
  <c r="L125" i="4"/>
  <c r="K125" i="4"/>
  <c r="J125" i="4"/>
  <c r="I125" i="4"/>
  <c r="H125" i="4"/>
  <c r="G125" i="4"/>
  <c r="F125" i="4"/>
  <c r="E125" i="4"/>
  <c r="D125" i="4"/>
  <c r="C125" i="4"/>
  <c r="P124" i="4"/>
  <c r="O124" i="4"/>
  <c r="N124" i="4"/>
  <c r="M124" i="4"/>
  <c r="L124" i="4"/>
  <c r="K124" i="4"/>
  <c r="J124" i="4"/>
  <c r="I124" i="4"/>
  <c r="H124" i="4"/>
  <c r="G124" i="4"/>
  <c r="F124" i="4"/>
  <c r="E124" i="4"/>
  <c r="D124" i="4"/>
  <c r="C124" i="4"/>
  <c r="P123" i="4"/>
  <c r="O123" i="4"/>
  <c r="N123" i="4"/>
  <c r="M123" i="4"/>
  <c r="L123" i="4"/>
  <c r="K123" i="4"/>
  <c r="J123" i="4"/>
  <c r="I123" i="4"/>
  <c r="H123" i="4"/>
  <c r="G123" i="4"/>
  <c r="F123" i="4"/>
  <c r="E123" i="4"/>
  <c r="D123" i="4"/>
  <c r="C123" i="4"/>
  <c r="P122" i="4"/>
  <c r="O122" i="4"/>
  <c r="N122" i="4"/>
  <c r="M122" i="4"/>
  <c r="L122" i="4"/>
  <c r="K122" i="4"/>
  <c r="J122" i="4"/>
  <c r="I122" i="4"/>
  <c r="H122" i="4"/>
  <c r="G122" i="4"/>
  <c r="F122" i="4"/>
  <c r="E122" i="4"/>
  <c r="D122" i="4"/>
  <c r="C122" i="4"/>
  <c r="P121" i="4"/>
  <c r="O121" i="4"/>
  <c r="N121" i="4"/>
  <c r="M121" i="4"/>
  <c r="L121" i="4"/>
  <c r="K121" i="4"/>
  <c r="J121" i="4"/>
  <c r="I121" i="4"/>
  <c r="H121" i="4"/>
  <c r="G121" i="4"/>
  <c r="F121" i="4"/>
  <c r="E121" i="4"/>
  <c r="D121" i="4"/>
  <c r="C121" i="4"/>
  <c r="Q120" i="4"/>
  <c r="P120" i="4"/>
  <c r="O120" i="4"/>
  <c r="N120" i="4"/>
  <c r="M120" i="4"/>
  <c r="L120" i="4"/>
  <c r="K120" i="4"/>
  <c r="J120" i="4"/>
  <c r="I120" i="4"/>
  <c r="H120" i="4"/>
  <c r="G120" i="4"/>
  <c r="F120" i="4"/>
  <c r="E120" i="4"/>
  <c r="D120" i="4"/>
  <c r="C120" i="4"/>
  <c r="C119" i="4"/>
  <c r="Q118" i="4"/>
  <c r="P118" i="4"/>
  <c r="O118" i="4"/>
  <c r="N118" i="4"/>
  <c r="M118" i="4"/>
  <c r="L118" i="4"/>
  <c r="K118" i="4"/>
  <c r="J118" i="4"/>
  <c r="I118" i="4"/>
  <c r="H118" i="4"/>
  <c r="G118" i="4"/>
  <c r="F118" i="4"/>
  <c r="E118" i="4"/>
  <c r="D118" i="4"/>
  <c r="C118" i="4"/>
  <c r="Q117" i="4"/>
  <c r="P117" i="4"/>
  <c r="O117" i="4"/>
  <c r="N117" i="4"/>
  <c r="M117" i="4"/>
  <c r="L117" i="4"/>
  <c r="K117" i="4"/>
  <c r="J117" i="4"/>
  <c r="I117" i="4"/>
  <c r="H117" i="4"/>
  <c r="G117" i="4"/>
  <c r="F117" i="4"/>
  <c r="E117" i="4"/>
  <c r="D117" i="4"/>
  <c r="C117" i="4"/>
  <c r="Q116" i="4"/>
  <c r="P116" i="4"/>
  <c r="O116" i="4"/>
  <c r="N116" i="4"/>
  <c r="M116" i="4"/>
  <c r="L116" i="4"/>
  <c r="K116" i="4"/>
  <c r="J116" i="4"/>
  <c r="I116" i="4"/>
  <c r="H116" i="4"/>
  <c r="G116" i="4"/>
  <c r="F116" i="4"/>
  <c r="E116" i="4"/>
  <c r="D116" i="4"/>
  <c r="C116" i="4"/>
  <c r="Q115" i="4"/>
  <c r="P115" i="4"/>
  <c r="O115" i="4"/>
  <c r="N115" i="4"/>
  <c r="M115" i="4"/>
  <c r="L115" i="4"/>
  <c r="K115" i="4"/>
  <c r="J115" i="4"/>
  <c r="I115" i="4"/>
  <c r="H115" i="4"/>
  <c r="G115" i="4"/>
  <c r="F115" i="4"/>
  <c r="E115" i="4"/>
  <c r="D115" i="4"/>
  <c r="C115" i="4"/>
  <c r="Q114" i="4"/>
  <c r="P114" i="4"/>
  <c r="O114" i="4"/>
  <c r="N114" i="4"/>
  <c r="M114" i="4"/>
  <c r="L114" i="4"/>
  <c r="K114" i="4"/>
  <c r="J114" i="4"/>
  <c r="I114" i="4"/>
  <c r="H114" i="4"/>
  <c r="G114" i="4"/>
  <c r="F114" i="4"/>
  <c r="E114" i="4"/>
  <c r="D114" i="4"/>
  <c r="C114" i="4"/>
  <c r="P113" i="4"/>
  <c r="O113" i="4"/>
  <c r="N113" i="4"/>
  <c r="M113" i="4"/>
  <c r="L113" i="4"/>
  <c r="K113" i="4"/>
  <c r="J113" i="4"/>
  <c r="I113" i="4"/>
  <c r="H113" i="4"/>
  <c r="G113" i="4"/>
  <c r="F113" i="4"/>
  <c r="E113" i="4"/>
  <c r="D113" i="4"/>
  <c r="C113" i="4"/>
  <c r="P112" i="4"/>
  <c r="O112" i="4"/>
  <c r="N112" i="4"/>
  <c r="M112" i="4"/>
  <c r="L112" i="4"/>
  <c r="K112" i="4"/>
  <c r="J112" i="4"/>
  <c r="I112" i="4"/>
  <c r="H112" i="4"/>
  <c r="G112" i="4"/>
  <c r="F112" i="4"/>
  <c r="E112" i="4"/>
  <c r="D112" i="4"/>
  <c r="C112" i="4"/>
  <c r="P111" i="4"/>
  <c r="O111" i="4"/>
  <c r="N111" i="4"/>
  <c r="M111" i="4"/>
  <c r="L111" i="4"/>
  <c r="K111" i="4"/>
  <c r="J111" i="4"/>
  <c r="I111" i="4"/>
  <c r="H111" i="4"/>
  <c r="G111" i="4"/>
  <c r="F111" i="4"/>
  <c r="E111" i="4"/>
  <c r="D111" i="4"/>
  <c r="C111" i="4"/>
  <c r="P110" i="4"/>
  <c r="O110" i="4"/>
  <c r="N110" i="4"/>
  <c r="M110" i="4"/>
  <c r="L110" i="4"/>
  <c r="K110" i="4"/>
  <c r="J110" i="4"/>
  <c r="I110" i="4"/>
  <c r="H110" i="4"/>
  <c r="G110" i="4"/>
  <c r="F110" i="4"/>
  <c r="E110" i="4"/>
  <c r="D110" i="4"/>
  <c r="C110" i="4"/>
  <c r="P109" i="4"/>
  <c r="O109" i="4"/>
  <c r="N109" i="4"/>
  <c r="M109" i="4"/>
  <c r="L109" i="4"/>
  <c r="K109" i="4"/>
  <c r="J109" i="4"/>
  <c r="I109" i="4"/>
  <c r="H109" i="4"/>
  <c r="G109" i="4"/>
  <c r="F109" i="4"/>
  <c r="E109" i="4"/>
  <c r="D109" i="4"/>
  <c r="C109" i="4"/>
  <c r="P108" i="4"/>
  <c r="O108" i="4"/>
  <c r="N108" i="4"/>
  <c r="M108" i="4"/>
  <c r="L108" i="4"/>
  <c r="K108" i="4"/>
  <c r="J108" i="4"/>
  <c r="I108" i="4"/>
  <c r="H108" i="4"/>
  <c r="G108" i="4"/>
  <c r="F108" i="4"/>
  <c r="E108" i="4"/>
  <c r="D108" i="4"/>
  <c r="C108" i="4"/>
  <c r="P107" i="4"/>
  <c r="O107" i="4"/>
  <c r="N107" i="4"/>
  <c r="M107" i="4"/>
  <c r="L107" i="4"/>
  <c r="K107" i="4"/>
  <c r="J107" i="4"/>
  <c r="I107" i="4"/>
  <c r="H107" i="4"/>
  <c r="G107" i="4"/>
  <c r="F107" i="4"/>
  <c r="E107" i="4"/>
  <c r="D107" i="4"/>
  <c r="C107" i="4"/>
  <c r="P106" i="4"/>
  <c r="O106" i="4"/>
  <c r="N106" i="4"/>
  <c r="M106" i="4"/>
  <c r="L106" i="4"/>
  <c r="K106" i="4"/>
  <c r="J106" i="4"/>
  <c r="I106" i="4"/>
  <c r="H106" i="4"/>
  <c r="G106" i="4"/>
  <c r="F106" i="4"/>
  <c r="E106" i="4"/>
  <c r="D106" i="4"/>
  <c r="C106" i="4"/>
  <c r="Q105" i="4"/>
  <c r="P105" i="4"/>
  <c r="O105" i="4"/>
  <c r="N105" i="4"/>
  <c r="M105" i="4"/>
  <c r="L105" i="4"/>
  <c r="K105" i="4"/>
  <c r="J105" i="4"/>
  <c r="I105" i="4"/>
  <c r="H105" i="4"/>
  <c r="G105" i="4"/>
  <c r="F105" i="4"/>
  <c r="E105" i="4"/>
  <c r="D105" i="4"/>
  <c r="C105" i="4"/>
  <c r="C104" i="4"/>
  <c r="Q103" i="4"/>
  <c r="P103" i="4"/>
  <c r="O103" i="4"/>
  <c r="N103" i="4"/>
  <c r="M103" i="4"/>
  <c r="L103" i="4"/>
  <c r="K103" i="4"/>
  <c r="J103" i="4"/>
  <c r="I103" i="4"/>
  <c r="H103" i="4"/>
  <c r="G103" i="4"/>
  <c r="F103" i="4"/>
  <c r="E103" i="4"/>
  <c r="D103" i="4"/>
  <c r="C103" i="4"/>
  <c r="Q102" i="4"/>
  <c r="P102" i="4"/>
  <c r="O102" i="4"/>
  <c r="N102" i="4"/>
  <c r="M102" i="4"/>
  <c r="L102" i="4"/>
  <c r="K102" i="4"/>
  <c r="J102" i="4"/>
  <c r="I102" i="4"/>
  <c r="H102" i="4"/>
  <c r="G102" i="4"/>
  <c r="F102" i="4"/>
  <c r="E102" i="4"/>
  <c r="D102" i="4"/>
  <c r="C102" i="4"/>
  <c r="Q101" i="4"/>
  <c r="P101" i="4"/>
  <c r="O101" i="4"/>
  <c r="N101" i="4"/>
  <c r="M101" i="4"/>
  <c r="L101" i="4"/>
  <c r="K101" i="4"/>
  <c r="J101" i="4"/>
  <c r="I101" i="4"/>
  <c r="H101" i="4"/>
  <c r="G101" i="4"/>
  <c r="F101" i="4"/>
  <c r="E101" i="4"/>
  <c r="D101" i="4"/>
  <c r="C101" i="4"/>
  <c r="Q100" i="4"/>
  <c r="P100" i="4"/>
  <c r="O100" i="4"/>
  <c r="N100" i="4"/>
  <c r="M100" i="4"/>
  <c r="L100" i="4"/>
  <c r="K100" i="4"/>
  <c r="J100" i="4"/>
  <c r="I100" i="4"/>
  <c r="H100" i="4"/>
  <c r="G100" i="4"/>
  <c r="F100" i="4"/>
  <c r="E100" i="4"/>
  <c r="D100" i="4"/>
  <c r="C100" i="4"/>
  <c r="Q99" i="4"/>
  <c r="P99" i="4"/>
  <c r="O99" i="4"/>
  <c r="N99" i="4"/>
  <c r="M99" i="4"/>
  <c r="L99" i="4"/>
  <c r="K99" i="4"/>
  <c r="J99" i="4"/>
  <c r="I99" i="4"/>
  <c r="H99" i="4"/>
  <c r="G99" i="4"/>
  <c r="F99" i="4"/>
  <c r="E99" i="4"/>
  <c r="D99" i="4"/>
  <c r="C99" i="4"/>
  <c r="Q98" i="4"/>
  <c r="P98" i="4"/>
  <c r="O98" i="4"/>
  <c r="N98" i="4"/>
  <c r="M98" i="4"/>
  <c r="L98" i="4"/>
  <c r="K98" i="4"/>
  <c r="J98" i="4"/>
  <c r="I98" i="4"/>
  <c r="H98" i="4"/>
  <c r="G98" i="4"/>
  <c r="F98" i="4"/>
  <c r="E98" i="4"/>
  <c r="D98" i="4"/>
  <c r="C98" i="4"/>
  <c r="Q97" i="4"/>
  <c r="P97" i="4"/>
  <c r="O97" i="4"/>
  <c r="N97" i="4"/>
  <c r="M97" i="4"/>
  <c r="L97" i="4"/>
  <c r="K97" i="4"/>
  <c r="J97" i="4"/>
  <c r="I97" i="4"/>
  <c r="H97" i="4"/>
  <c r="G97" i="4"/>
  <c r="F97" i="4"/>
  <c r="E97" i="4"/>
  <c r="D97" i="4"/>
  <c r="C97" i="4"/>
  <c r="Q96" i="4"/>
  <c r="P96" i="4"/>
  <c r="O96" i="4"/>
  <c r="N96" i="4"/>
  <c r="M96" i="4"/>
  <c r="L96" i="4"/>
  <c r="K96" i="4"/>
  <c r="J96" i="4"/>
  <c r="I96" i="4"/>
  <c r="H96" i="4"/>
  <c r="G96" i="4"/>
  <c r="F96" i="4"/>
  <c r="E96" i="4"/>
  <c r="C96" i="4"/>
  <c r="Q95" i="4"/>
  <c r="P95" i="4"/>
  <c r="O95" i="4"/>
  <c r="N95" i="4"/>
  <c r="M95" i="4"/>
  <c r="L95" i="4"/>
  <c r="K95" i="4"/>
  <c r="J95" i="4"/>
  <c r="I95" i="4"/>
  <c r="H95" i="4"/>
  <c r="G95" i="4"/>
  <c r="F95" i="4"/>
  <c r="E95" i="4"/>
  <c r="D95" i="4"/>
  <c r="D96" i="4" s="1"/>
  <c r="C95" i="4"/>
  <c r="Q94" i="4"/>
  <c r="P94" i="4"/>
  <c r="O94" i="4"/>
  <c r="N94" i="4"/>
  <c r="M94" i="4"/>
  <c r="L94" i="4"/>
  <c r="K94" i="4"/>
  <c r="J94" i="4"/>
  <c r="I94" i="4"/>
  <c r="H94" i="4"/>
  <c r="G94" i="4"/>
  <c r="F94" i="4"/>
  <c r="E94" i="4"/>
  <c r="D94" i="4"/>
  <c r="C94" i="4"/>
  <c r="C93" i="4"/>
  <c r="Q92" i="4"/>
  <c r="P92" i="4"/>
  <c r="O92" i="4"/>
  <c r="N92" i="4"/>
  <c r="M92" i="4"/>
  <c r="L92" i="4"/>
  <c r="K92" i="4"/>
  <c r="J92" i="4"/>
  <c r="I92" i="4"/>
  <c r="H92" i="4"/>
  <c r="H16" i="5" s="1"/>
  <c r="I16" i="5" s="1"/>
  <c r="G92" i="4"/>
  <c r="F92" i="4"/>
  <c r="E92" i="4"/>
  <c r="D92" i="4"/>
  <c r="C92" i="4"/>
  <c r="Q91" i="4"/>
  <c r="P91" i="4"/>
  <c r="O91" i="4"/>
  <c r="N91" i="4"/>
  <c r="M91" i="4"/>
  <c r="L91" i="4"/>
  <c r="K91" i="4"/>
  <c r="J91" i="4"/>
  <c r="I91" i="4"/>
  <c r="H91" i="4"/>
  <c r="G91" i="4"/>
  <c r="F91" i="4"/>
  <c r="E91" i="4"/>
  <c r="D91" i="4"/>
  <c r="C91" i="4"/>
  <c r="Q90" i="4"/>
  <c r="P90" i="4"/>
  <c r="O90" i="4"/>
  <c r="N90" i="4"/>
  <c r="M90" i="4"/>
  <c r="L90" i="4"/>
  <c r="K90" i="4"/>
  <c r="J90" i="4"/>
  <c r="I90" i="4"/>
  <c r="H90" i="4"/>
  <c r="G90" i="4"/>
  <c r="F90" i="4"/>
  <c r="E90" i="4"/>
  <c r="D90" i="4"/>
  <c r="C90" i="4"/>
  <c r="C20" i="5" s="1"/>
  <c r="Q89" i="4"/>
  <c r="P89" i="4"/>
  <c r="O89" i="4"/>
  <c r="N89" i="4"/>
  <c r="M89" i="4"/>
  <c r="L89" i="4"/>
  <c r="K89" i="4"/>
  <c r="J89" i="4"/>
  <c r="I89" i="4"/>
  <c r="H89" i="4"/>
  <c r="G89" i="4"/>
  <c r="F89" i="4"/>
  <c r="E89" i="4"/>
  <c r="D89" i="4"/>
  <c r="C89" i="4"/>
  <c r="Q88" i="4"/>
  <c r="P88" i="4"/>
  <c r="O88" i="4"/>
  <c r="N88" i="4"/>
  <c r="M88" i="4"/>
  <c r="L88" i="4"/>
  <c r="K88" i="4"/>
  <c r="J88" i="4"/>
  <c r="I88" i="4"/>
  <c r="H88" i="4"/>
  <c r="G88" i="4"/>
  <c r="F88" i="4"/>
  <c r="E88" i="4"/>
  <c r="D88" i="4"/>
  <c r="C88" i="4"/>
  <c r="Q87" i="4"/>
  <c r="P87" i="4"/>
  <c r="O87" i="4"/>
  <c r="N87" i="4"/>
  <c r="M87" i="4"/>
  <c r="L87" i="4"/>
  <c r="K87" i="4"/>
  <c r="J87" i="4"/>
  <c r="I87" i="4"/>
  <c r="H87" i="4"/>
  <c r="G87" i="4"/>
  <c r="F87" i="4"/>
  <c r="E87" i="4"/>
  <c r="D87" i="4"/>
  <c r="C87" i="4"/>
  <c r="Q86" i="4"/>
  <c r="P86" i="4"/>
  <c r="O86" i="4"/>
  <c r="N86" i="4"/>
  <c r="M86" i="4"/>
  <c r="L86" i="4"/>
  <c r="K86" i="4"/>
  <c r="J86" i="4"/>
  <c r="I86" i="4"/>
  <c r="H86" i="4"/>
  <c r="G86" i="4"/>
  <c r="F86" i="4"/>
  <c r="E86" i="4"/>
  <c r="D86" i="4"/>
  <c r="C86" i="4"/>
  <c r="Q85" i="4"/>
  <c r="P85" i="4"/>
  <c r="O85" i="4"/>
  <c r="N85" i="4"/>
  <c r="M85" i="4"/>
  <c r="L85" i="4"/>
  <c r="K85" i="4"/>
  <c r="J85" i="4"/>
  <c r="I85" i="4"/>
  <c r="H85" i="4"/>
  <c r="M16" i="5" s="1"/>
  <c r="N16" i="5" s="1"/>
  <c r="G85" i="4"/>
  <c r="F85" i="4"/>
  <c r="E85" i="4"/>
  <c r="D85" i="4"/>
  <c r="C85" i="4"/>
  <c r="C84" i="4"/>
  <c r="Q83" i="4"/>
  <c r="P83" i="4"/>
  <c r="O83" i="4"/>
  <c r="N83" i="4"/>
  <c r="M83" i="4"/>
  <c r="L83" i="4"/>
  <c r="K83" i="4"/>
  <c r="J83" i="4"/>
  <c r="I83" i="4"/>
  <c r="H83" i="4"/>
  <c r="G83" i="4"/>
  <c r="F83" i="4"/>
  <c r="E83" i="4"/>
  <c r="D83" i="4"/>
  <c r="C83" i="4"/>
  <c r="Q82" i="4"/>
  <c r="P82" i="4"/>
  <c r="O82" i="4"/>
  <c r="N82" i="4"/>
  <c r="M82" i="4"/>
  <c r="L82" i="4"/>
  <c r="K82" i="4"/>
  <c r="J82" i="4"/>
  <c r="I82" i="4"/>
  <c r="H82" i="4"/>
  <c r="G82" i="4"/>
  <c r="F82" i="4"/>
  <c r="E82" i="4"/>
  <c r="D82" i="4"/>
  <c r="C82" i="4"/>
  <c r="P81" i="4"/>
  <c r="O81" i="4"/>
  <c r="N81" i="4"/>
  <c r="M81" i="4"/>
  <c r="L81" i="4"/>
  <c r="K81" i="4"/>
  <c r="J81" i="4"/>
  <c r="I81" i="4"/>
  <c r="Q77" i="4"/>
  <c r="P77" i="4"/>
  <c r="O77" i="4"/>
  <c r="N77" i="4"/>
  <c r="M77" i="4"/>
  <c r="L77" i="4"/>
  <c r="K77" i="4"/>
  <c r="J77" i="4"/>
  <c r="I77" i="4"/>
  <c r="H77" i="4"/>
  <c r="G77" i="4"/>
  <c r="F77" i="4"/>
  <c r="E77" i="4"/>
  <c r="D77" i="4"/>
  <c r="C77" i="4"/>
  <c r="Q76" i="4"/>
  <c r="P76" i="4"/>
  <c r="O76" i="4"/>
  <c r="N76" i="4"/>
  <c r="M76" i="4"/>
  <c r="L76" i="4"/>
  <c r="K76" i="4"/>
  <c r="J76" i="4"/>
  <c r="I76" i="4"/>
  <c r="H76" i="4"/>
  <c r="G76" i="4"/>
  <c r="F76" i="4"/>
  <c r="E76" i="4"/>
  <c r="D76" i="4"/>
  <c r="C76" i="4"/>
  <c r="Q75" i="4"/>
  <c r="P75" i="4"/>
  <c r="O75" i="4"/>
  <c r="N75" i="4"/>
  <c r="M75" i="4"/>
  <c r="L75" i="4"/>
  <c r="K75" i="4"/>
  <c r="J75" i="4"/>
  <c r="I75" i="4"/>
  <c r="H75" i="4"/>
  <c r="G75" i="4"/>
  <c r="F75" i="4"/>
  <c r="E75" i="4"/>
  <c r="D75" i="4"/>
  <c r="C75" i="4"/>
  <c r="Q74" i="4"/>
  <c r="P74" i="4"/>
  <c r="O74" i="4"/>
  <c r="N74" i="4"/>
  <c r="M74" i="4"/>
  <c r="L74" i="4"/>
  <c r="K74" i="4"/>
  <c r="J74" i="4"/>
  <c r="I74" i="4"/>
  <c r="H74" i="4"/>
  <c r="G74" i="4"/>
  <c r="F74" i="4"/>
  <c r="E74" i="4"/>
  <c r="D74" i="4"/>
  <c r="C74" i="4"/>
  <c r="Q73" i="4"/>
  <c r="P73" i="4"/>
  <c r="O73" i="4"/>
  <c r="N73" i="4"/>
  <c r="M73" i="4"/>
  <c r="L73" i="4"/>
  <c r="K73" i="4"/>
  <c r="J73" i="4"/>
  <c r="I73" i="4"/>
  <c r="H73" i="4"/>
  <c r="G73" i="4"/>
  <c r="F73" i="4"/>
  <c r="E73" i="4"/>
  <c r="D73" i="4"/>
  <c r="C73" i="4"/>
  <c r="Q72" i="4"/>
  <c r="P72" i="4"/>
  <c r="O72" i="4"/>
  <c r="N72" i="4"/>
  <c r="M72" i="4"/>
  <c r="L72" i="4"/>
  <c r="K72" i="4"/>
  <c r="J72" i="4"/>
  <c r="I72" i="4"/>
  <c r="H72" i="4"/>
  <c r="G72" i="4"/>
  <c r="F72" i="4"/>
  <c r="E72" i="4"/>
  <c r="D72" i="4"/>
  <c r="C72" i="4"/>
  <c r="P71" i="4"/>
  <c r="O71" i="4"/>
  <c r="N71" i="4"/>
  <c r="M71" i="4"/>
  <c r="L71" i="4"/>
  <c r="K71" i="4"/>
  <c r="J71" i="4"/>
  <c r="I71" i="4"/>
  <c r="D67" i="4"/>
  <c r="C67" i="4"/>
  <c r="D66" i="4"/>
  <c r="C66" i="4"/>
  <c r="D65" i="4"/>
  <c r="C65" i="4"/>
  <c r="D64" i="4"/>
  <c r="C64" i="4"/>
  <c r="Q63" i="4"/>
  <c r="P63" i="4"/>
  <c r="O63" i="4"/>
  <c r="N63" i="4"/>
  <c r="M63" i="4"/>
  <c r="L63" i="4"/>
  <c r="K63" i="4"/>
  <c r="J63" i="4"/>
  <c r="I63" i="4"/>
  <c r="H63" i="4"/>
  <c r="G63" i="4"/>
  <c r="F63" i="4"/>
  <c r="E63" i="4"/>
  <c r="D63" i="4"/>
  <c r="C63" i="4"/>
  <c r="D61" i="4"/>
  <c r="C61" i="4"/>
  <c r="D60" i="4"/>
  <c r="C60" i="4"/>
  <c r="D59" i="4"/>
  <c r="C59" i="4"/>
  <c r="Q58" i="4"/>
  <c r="P58" i="4"/>
  <c r="O58" i="4"/>
  <c r="N58" i="4"/>
  <c r="M58" i="4"/>
  <c r="L58" i="4"/>
  <c r="K58" i="4"/>
  <c r="J58" i="4"/>
  <c r="I58" i="4"/>
  <c r="H58" i="4"/>
  <c r="G58" i="4"/>
  <c r="F58" i="4"/>
  <c r="E58" i="4"/>
  <c r="D58" i="4"/>
  <c r="C58" i="4"/>
  <c r="D56" i="4"/>
  <c r="C56" i="4"/>
  <c r="D55" i="4"/>
  <c r="C55" i="4"/>
  <c r="Q54" i="4"/>
  <c r="P54" i="4"/>
  <c r="O54" i="4"/>
  <c r="N54" i="4"/>
  <c r="M54" i="4"/>
  <c r="L54" i="4"/>
  <c r="K54" i="4"/>
  <c r="J54" i="4"/>
  <c r="I54" i="4"/>
  <c r="H54" i="4"/>
  <c r="G54" i="4"/>
  <c r="F54" i="4"/>
  <c r="E54" i="4"/>
  <c r="D54" i="4"/>
  <c r="C54" i="4"/>
  <c r="D52" i="4"/>
  <c r="C52" i="4"/>
  <c r="D51" i="4"/>
  <c r="C51" i="4"/>
  <c r="D50" i="4"/>
  <c r="C50" i="4"/>
  <c r="C49" i="4"/>
  <c r="Q48" i="4"/>
  <c r="P48" i="4"/>
  <c r="O48" i="4"/>
  <c r="N48" i="4"/>
  <c r="M48" i="4"/>
  <c r="L48" i="4"/>
  <c r="K48" i="4"/>
  <c r="J48" i="4"/>
  <c r="I48" i="4"/>
  <c r="H48" i="4"/>
  <c r="G48" i="4"/>
  <c r="F48" i="4"/>
  <c r="E48" i="4"/>
  <c r="D48" i="4"/>
  <c r="C48" i="4"/>
  <c r="D46" i="4"/>
  <c r="C46" i="4"/>
  <c r="D45" i="4"/>
  <c r="C45" i="4"/>
  <c r="D44" i="4"/>
  <c r="C44" i="4"/>
  <c r="D43" i="4"/>
  <c r="C43" i="4"/>
  <c r="D42" i="4"/>
  <c r="D49" i="4" s="1"/>
  <c r="C42" i="4"/>
  <c r="D41" i="4"/>
  <c r="C41" i="4"/>
  <c r="P40" i="4"/>
  <c r="O40" i="4"/>
  <c r="N40" i="4"/>
  <c r="M40" i="4"/>
  <c r="L40" i="4"/>
  <c r="K40" i="4"/>
  <c r="J40" i="4"/>
  <c r="I40" i="4"/>
  <c r="H40" i="4"/>
  <c r="H21" i="5" s="1"/>
  <c r="I21" i="5" s="1"/>
  <c r="G40" i="4"/>
  <c r="F40" i="4"/>
  <c r="E40" i="4"/>
  <c r="C40" i="4"/>
  <c r="D38" i="4"/>
  <c r="C38" i="4"/>
  <c r="D37" i="4"/>
  <c r="C37" i="4"/>
  <c r="D36" i="4"/>
  <c r="C36" i="4"/>
  <c r="D35" i="4"/>
  <c r="C35" i="4"/>
  <c r="D34" i="4"/>
  <c r="C34" i="4"/>
  <c r="D33" i="4"/>
  <c r="C33" i="4"/>
  <c r="Q32" i="4"/>
  <c r="P32" i="4"/>
  <c r="O32" i="4"/>
  <c r="N32" i="4"/>
  <c r="M32" i="4"/>
  <c r="L32" i="4"/>
  <c r="K32" i="4"/>
  <c r="J32" i="4"/>
  <c r="I32" i="4"/>
  <c r="H32" i="4"/>
  <c r="G32" i="4"/>
  <c r="F32" i="4"/>
  <c r="E32" i="4"/>
  <c r="C32" i="4"/>
  <c r="D30" i="4"/>
  <c r="C30" i="4"/>
  <c r="D29" i="4"/>
  <c r="C29" i="4"/>
  <c r="D28" i="4"/>
  <c r="C28" i="4"/>
  <c r="D27" i="4"/>
  <c r="C27" i="4"/>
  <c r="D26" i="4"/>
  <c r="C26" i="4"/>
  <c r="P25" i="4"/>
  <c r="O25" i="4"/>
  <c r="N25" i="4"/>
  <c r="M25" i="4"/>
  <c r="L25" i="4"/>
  <c r="K25" i="4"/>
  <c r="J25" i="4"/>
  <c r="I25" i="4"/>
  <c r="H25" i="4"/>
  <c r="G25" i="4"/>
  <c r="F25" i="4"/>
  <c r="E25" i="4"/>
  <c r="D25" i="4"/>
  <c r="C25" i="4"/>
  <c r="D23" i="4"/>
  <c r="C23" i="4"/>
  <c r="D22" i="4"/>
  <c r="C22" i="4"/>
  <c r="D21" i="4"/>
  <c r="C21" i="4"/>
  <c r="D20" i="4"/>
  <c r="C20" i="4"/>
  <c r="D19" i="4"/>
  <c r="C19" i="4"/>
  <c r="Q18" i="4"/>
  <c r="P18" i="4"/>
  <c r="O18" i="4"/>
  <c r="N18" i="4"/>
  <c r="M18" i="4"/>
  <c r="L18" i="4"/>
  <c r="K18" i="4"/>
  <c r="J18" i="4"/>
  <c r="I18" i="4"/>
  <c r="H18" i="4"/>
  <c r="G18" i="4"/>
  <c r="F18" i="4"/>
  <c r="E18" i="4"/>
  <c r="D18" i="4"/>
  <c r="C18" i="4"/>
  <c r="D16" i="4"/>
  <c r="C16" i="4"/>
  <c r="D15" i="4"/>
  <c r="C15" i="4"/>
  <c r="Q14" i="4"/>
  <c r="P14" i="4"/>
  <c r="O14" i="4"/>
  <c r="N14" i="4"/>
  <c r="M14" i="4"/>
  <c r="L14" i="4"/>
  <c r="K14" i="4"/>
  <c r="J14" i="4"/>
  <c r="I14" i="4"/>
  <c r="H14" i="4"/>
  <c r="G14" i="4"/>
  <c r="F14" i="4"/>
  <c r="E14" i="4"/>
  <c r="D14" i="4"/>
  <c r="C14" i="4"/>
  <c r="P13" i="4"/>
  <c r="O13" i="4"/>
  <c r="N13" i="4"/>
  <c r="M13" i="4"/>
  <c r="L13" i="4"/>
  <c r="K13" i="4"/>
  <c r="J13" i="4"/>
  <c r="I13" i="4"/>
  <c r="H11" i="4"/>
  <c r="D3" i="4"/>
  <c r="Q31" i="3"/>
  <c r="D31" i="3"/>
  <c r="C31" i="3"/>
  <c r="P21" i="3"/>
  <c r="K21" i="3"/>
  <c r="F21" i="3"/>
  <c r="C21" i="3"/>
  <c r="D21" i="3" s="1"/>
  <c r="M20" i="3"/>
  <c r="C20" i="3"/>
  <c r="P16" i="3"/>
  <c r="K16" i="3"/>
  <c r="H16" i="3"/>
  <c r="I16" i="3" s="1"/>
  <c r="F16" i="3"/>
  <c r="H15" i="3"/>
  <c r="C15" i="3"/>
  <c r="P11" i="3"/>
  <c r="M11" i="3"/>
  <c r="N11" i="3" s="1"/>
  <c r="K11" i="3"/>
  <c r="F11" i="3"/>
  <c r="H10" i="3"/>
  <c r="C10" i="3"/>
  <c r="C176" i="2"/>
  <c r="Q173" i="2"/>
  <c r="P173" i="2"/>
  <c r="O173" i="2"/>
  <c r="N173" i="2"/>
  <c r="M173" i="2"/>
  <c r="L173" i="2"/>
  <c r="K173" i="2"/>
  <c r="J173" i="2"/>
  <c r="I173" i="2"/>
  <c r="H173" i="2"/>
  <c r="G173" i="2"/>
  <c r="F173" i="2"/>
  <c r="E173" i="2"/>
  <c r="D173" i="2"/>
  <c r="C173" i="2"/>
  <c r="Q172" i="2"/>
  <c r="P172" i="2"/>
  <c r="O172" i="2"/>
  <c r="N172" i="2"/>
  <c r="M172" i="2"/>
  <c r="L172" i="2"/>
  <c r="K172" i="2"/>
  <c r="J172" i="2"/>
  <c r="I172" i="2"/>
  <c r="H172" i="2"/>
  <c r="G172" i="2"/>
  <c r="F172" i="2"/>
  <c r="E172" i="2"/>
  <c r="D172" i="2"/>
  <c r="C172" i="2"/>
  <c r="Q171" i="2"/>
  <c r="P171" i="2"/>
  <c r="O171" i="2"/>
  <c r="N171" i="2"/>
  <c r="M171" i="2"/>
  <c r="L171" i="2"/>
  <c r="K171" i="2"/>
  <c r="J171" i="2"/>
  <c r="I171" i="2"/>
  <c r="H171" i="2"/>
  <c r="G171" i="2"/>
  <c r="F171" i="2"/>
  <c r="E171" i="2"/>
  <c r="D171" i="2"/>
  <c r="C171" i="2"/>
  <c r="P169" i="2"/>
  <c r="O169" i="2"/>
  <c r="N169" i="2"/>
  <c r="M169" i="2"/>
  <c r="L169" i="2"/>
  <c r="K169" i="2"/>
  <c r="J169" i="2"/>
  <c r="I169" i="2"/>
  <c r="D169" i="2"/>
  <c r="C169" i="2"/>
  <c r="P168" i="2"/>
  <c r="O168" i="2"/>
  <c r="N168" i="2"/>
  <c r="M168" i="2"/>
  <c r="L168" i="2"/>
  <c r="K168" i="2"/>
  <c r="J168" i="2"/>
  <c r="I168" i="2"/>
  <c r="D168" i="2"/>
  <c r="C168" i="2"/>
  <c r="P167" i="2"/>
  <c r="O167" i="2"/>
  <c r="N167" i="2"/>
  <c r="M167" i="2"/>
  <c r="L167" i="2"/>
  <c r="K167" i="2"/>
  <c r="J167" i="2"/>
  <c r="I167" i="2"/>
  <c r="D167" i="2"/>
  <c r="C167" i="2"/>
  <c r="P166" i="2"/>
  <c r="O166" i="2"/>
  <c r="N166" i="2"/>
  <c r="M166" i="2"/>
  <c r="L166" i="2"/>
  <c r="K166" i="2"/>
  <c r="J166" i="2"/>
  <c r="I166" i="2"/>
  <c r="D166" i="2"/>
  <c r="C166" i="2"/>
  <c r="P165" i="2"/>
  <c r="O165" i="2"/>
  <c r="N165" i="2"/>
  <c r="M165" i="2"/>
  <c r="L165" i="2"/>
  <c r="K165" i="2"/>
  <c r="J165" i="2"/>
  <c r="I165" i="2"/>
  <c r="D165" i="2"/>
  <c r="C165" i="2"/>
  <c r="P164" i="2"/>
  <c r="O164" i="2"/>
  <c r="N164" i="2"/>
  <c r="M164" i="2"/>
  <c r="L164" i="2"/>
  <c r="K164" i="2"/>
  <c r="J164" i="2"/>
  <c r="I164" i="2"/>
  <c r="D164" i="2"/>
  <c r="C164" i="2"/>
  <c r="Q163" i="2"/>
  <c r="P163" i="2"/>
  <c r="O163" i="2"/>
  <c r="N163" i="2"/>
  <c r="M163" i="2"/>
  <c r="L163" i="2"/>
  <c r="K163" i="2"/>
  <c r="J163" i="2"/>
  <c r="I163" i="2"/>
  <c r="H163" i="2"/>
  <c r="G163" i="2"/>
  <c r="F163" i="2"/>
  <c r="E163" i="2"/>
  <c r="D163" i="2"/>
  <c r="C163" i="2"/>
  <c r="P162" i="2"/>
  <c r="O162" i="2"/>
  <c r="N162" i="2"/>
  <c r="M162" i="2"/>
  <c r="L162" i="2"/>
  <c r="K162" i="2"/>
  <c r="J162" i="2"/>
  <c r="I162" i="2"/>
  <c r="Q158" i="2"/>
  <c r="P158" i="2"/>
  <c r="O158" i="2"/>
  <c r="N158" i="2"/>
  <c r="M158" i="2"/>
  <c r="L158" i="2"/>
  <c r="K158" i="2"/>
  <c r="J158" i="2"/>
  <c r="I158" i="2"/>
  <c r="H158" i="2"/>
  <c r="G158" i="2"/>
  <c r="F158" i="2"/>
  <c r="E158" i="2"/>
  <c r="D158" i="2"/>
  <c r="C158" i="2"/>
  <c r="Q157" i="2"/>
  <c r="P157" i="2"/>
  <c r="O157" i="2"/>
  <c r="N157" i="2"/>
  <c r="M157" i="2"/>
  <c r="L157" i="2"/>
  <c r="K157" i="2"/>
  <c r="J157" i="2"/>
  <c r="I157" i="2"/>
  <c r="H157" i="2"/>
  <c r="G157" i="2"/>
  <c r="F157" i="2"/>
  <c r="E157" i="2"/>
  <c r="D157" i="2"/>
  <c r="C157" i="2"/>
  <c r="Q156" i="2"/>
  <c r="P156" i="2"/>
  <c r="O156" i="2"/>
  <c r="N156" i="2"/>
  <c r="M156" i="2"/>
  <c r="L156" i="2"/>
  <c r="K156" i="2"/>
  <c r="J156" i="2"/>
  <c r="I156" i="2"/>
  <c r="H156" i="2"/>
  <c r="G156" i="2"/>
  <c r="F156" i="2"/>
  <c r="E156" i="2"/>
  <c r="D156" i="2"/>
  <c r="C156" i="2"/>
  <c r="Q155" i="2"/>
  <c r="P155" i="2"/>
  <c r="O155" i="2"/>
  <c r="N155" i="2"/>
  <c r="M155" i="2"/>
  <c r="L155" i="2"/>
  <c r="K155" i="2"/>
  <c r="J155" i="2"/>
  <c r="I155" i="2"/>
  <c r="H155" i="2"/>
  <c r="G155" i="2"/>
  <c r="F155" i="2"/>
  <c r="E155" i="2"/>
  <c r="D155" i="2"/>
  <c r="C155" i="2"/>
  <c r="M10" i="3" s="1"/>
  <c r="Q154" i="2"/>
  <c r="P154" i="2"/>
  <c r="O154" i="2"/>
  <c r="N154" i="2"/>
  <c r="M154" i="2"/>
  <c r="L154" i="2"/>
  <c r="K154" i="2"/>
  <c r="J154" i="2"/>
  <c r="I154" i="2"/>
  <c r="H154" i="2"/>
  <c r="G154" i="2"/>
  <c r="F154" i="2"/>
  <c r="E154" i="2"/>
  <c r="D154" i="2"/>
  <c r="C154" i="2"/>
  <c r="Q153" i="2"/>
  <c r="P153" i="2"/>
  <c r="O153" i="2"/>
  <c r="N153" i="2"/>
  <c r="M153" i="2"/>
  <c r="L153" i="2"/>
  <c r="K153" i="2"/>
  <c r="J153" i="2"/>
  <c r="I153" i="2"/>
  <c r="H153" i="2"/>
  <c r="G153" i="2"/>
  <c r="F153" i="2"/>
  <c r="E153" i="2"/>
  <c r="D153" i="2"/>
  <c r="C153" i="2"/>
  <c r="P152" i="2"/>
  <c r="O152" i="2"/>
  <c r="N152" i="2"/>
  <c r="M152" i="2"/>
  <c r="L152" i="2"/>
  <c r="K152" i="2"/>
  <c r="J152" i="2"/>
  <c r="I152" i="2"/>
  <c r="Q148" i="2"/>
  <c r="P148" i="2"/>
  <c r="O148" i="2"/>
  <c r="N148" i="2"/>
  <c r="M148" i="2"/>
  <c r="L148" i="2"/>
  <c r="K148" i="2"/>
  <c r="J148" i="2"/>
  <c r="I148" i="2"/>
  <c r="H148" i="2"/>
  <c r="G148" i="2"/>
  <c r="F148" i="2"/>
  <c r="E148" i="2"/>
  <c r="D148" i="2"/>
  <c r="C148" i="2"/>
  <c r="Q147" i="2"/>
  <c r="P147" i="2"/>
  <c r="O147" i="2"/>
  <c r="N147" i="2"/>
  <c r="M147" i="2"/>
  <c r="L147" i="2"/>
  <c r="K147" i="2"/>
  <c r="J147" i="2"/>
  <c r="I147" i="2"/>
  <c r="H147" i="2"/>
  <c r="G147" i="2"/>
  <c r="F147" i="2"/>
  <c r="E147" i="2"/>
  <c r="D147" i="2"/>
  <c r="C147" i="2"/>
  <c r="Q146" i="2"/>
  <c r="P146" i="2"/>
  <c r="O146" i="2"/>
  <c r="N146" i="2"/>
  <c r="M146" i="2"/>
  <c r="L146" i="2"/>
  <c r="K146" i="2"/>
  <c r="J146" i="2"/>
  <c r="I146" i="2"/>
  <c r="H146" i="2"/>
  <c r="G146" i="2"/>
  <c r="F146" i="2"/>
  <c r="E146" i="2"/>
  <c r="D146" i="2"/>
  <c r="C146" i="2"/>
  <c r="Q145" i="2"/>
  <c r="P145" i="2"/>
  <c r="O145" i="2"/>
  <c r="N145" i="2"/>
  <c r="M145" i="2"/>
  <c r="L145" i="2"/>
  <c r="K145" i="2"/>
  <c r="J145" i="2"/>
  <c r="I145" i="2"/>
  <c r="H145" i="2"/>
  <c r="M21" i="3" s="1"/>
  <c r="N21" i="3" s="1"/>
  <c r="G145" i="2"/>
  <c r="F145" i="2"/>
  <c r="E145" i="2"/>
  <c r="D145" i="2"/>
  <c r="C145" i="2"/>
  <c r="Q144" i="2"/>
  <c r="P144" i="2"/>
  <c r="O144" i="2"/>
  <c r="N144" i="2"/>
  <c r="M144" i="2"/>
  <c r="L144" i="2"/>
  <c r="K144" i="2"/>
  <c r="J144" i="2"/>
  <c r="I144" i="2"/>
  <c r="H144" i="2"/>
  <c r="G144" i="2"/>
  <c r="F144" i="2"/>
  <c r="E144" i="2"/>
  <c r="D144" i="2"/>
  <c r="C144" i="2"/>
  <c r="Q143" i="2"/>
  <c r="P143" i="2"/>
  <c r="O143" i="2"/>
  <c r="N143" i="2"/>
  <c r="M143" i="2"/>
  <c r="L143" i="2"/>
  <c r="K143" i="2"/>
  <c r="J143" i="2"/>
  <c r="I143" i="2"/>
  <c r="H143" i="2"/>
  <c r="G143" i="2"/>
  <c r="F143" i="2"/>
  <c r="E143" i="2"/>
  <c r="D143" i="2"/>
  <c r="C143" i="2"/>
  <c r="Q142" i="2"/>
  <c r="P142" i="2"/>
  <c r="O142" i="2"/>
  <c r="N142" i="2"/>
  <c r="M142" i="2"/>
  <c r="L142" i="2"/>
  <c r="K142" i="2"/>
  <c r="J142" i="2"/>
  <c r="I142" i="2"/>
  <c r="H142" i="2"/>
  <c r="G142" i="2"/>
  <c r="F142" i="2"/>
  <c r="E142" i="2"/>
  <c r="D142" i="2"/>
  <c r="C142" i="2"/>
  <c r="Q141" i="2"/>
  <c r="P141" i="2"/>
  <c r="O141" i="2"/>
  <c r="N141" i="2"/>
  <c r="M141" i="2"/>
  <c r="L141" i="2"/>
  <c r="K141" i="2"/>
  <c r="J141" i="2"/>
  <c r="I141" i="2"/>
  <c r="H141" i="2"/>
  <c r="G141" i="2"/>
  <c r="F141" i="2"/>
  <c r="E141" i="2"/>
  <c r="D141" i="2"/>
  <c r="C141" i="2"/>
  <c r="Q140" i="2"/>
  <c r="P140" i="2"/>
  <c r="O140" i="2"/>
  <c r="N140" i="2"/>
  <c r="M140" i="2"/>
  <c r="L140" i="2"/>
  <c r="K140" i="2"/>
  <c r="J140" i="2"/>
  <c r="I140" i="2"/>
  <c r="H140" i="2"/>
  <c r="G140" i="2"/>
  <c r="F140" i="2"/>
  <c r="E140" i="2"/>
  <c r="D140" i="2"/>
  <c r="C140" i="2"/>
  <c r="Q139" i="2"/>
  <c r="P139" i="2"/>
  <c r="O139" i="2"/>
  <c r="N139" i="2"/>
  <c r="M139" i="2"/>
  <c r="L139" i="2"/>
  <c r="K139" i="2"/>
  <c r="J139" i="2"/>
  <c r="I139" i="2"/>
  <c r="H139" i="2"/>
  <c r="G139" i="2"/>
  <c r="F139" i="2"/>
  <c r="E139" i="2"/>
  <c r="D139" i="2"/>
  <c r="C139" i="2"/>
  <c r="Q138" i="2"/>
  <c r="P138" i="2"/>
  <c r="O138" i="2"/>
  <c r="N138" i="2"/>
  <c r="M138" i="2"/>
  <c r="L138" i="2"/>
  <c r="K138" i="2"/>
  <c r="J138" i="2"/>
  <c r="I138" i="2"/>
  <c r="H138" i="2"/>
  <c r="G138" i="2"/>
  <c r="F138" i="2"/>
  <c r="E138" i="2"/>
  <c r="D138" i="2"/>
  <c r="C138" i="2"/>
  <c r="Q137" i="2"/>
  <c r="P137" i="2"/>
  <c r="O137" i="2"/>
  <c r="N137" i="2"/>
  <c r="M137" i="2"/>
  <c r="L137" i="2"/>
  <c r="K137" i="2"/>
  <c r="J137" i="2"/>
  <c r="I137" i="2"/>
  <c r="H137" i="2"/>
  <c r="G137" i="2"/>
  <c r="F137" i="2"/>
  <c r="E137" i="2"/>
  <c r="D137" i="2"/>
  <c r="C137" i="2"/>
  <c r="Q136" i="2"/>
  <c r="P136" i="2"/>
  <c r="O136" i="2"/>
  <c r="N136" i="2"/>
  <c r="M136" i="2"/>
  <c r="L136" i="2"/>
  <c r="K136" i="2"/>
  <c r="J136" i="2"/>
  <c r="I136" i="2"/>
  <c r="H136" i="2"/>
  <c r="G136" i="2"/>
  <c r="F136" i="2"/>
  <c r="E136" i="2"/>
  <c r="D136" i="2"/>
  <c r="C136" i="2"/>
  <c r="Q135" i="2"/>
  <c r="P135" i="2"/>
  <c r="O135" i="2"/>
  <c r="N135" i="2"/>
  <c r="M135" i="2"/>
  <c r="L135" i="2"/>
  <c r="K135" i="2"/>
  <c r="J135" i="2"/>
  <c r="I135" i="2"/>
  <c r="H135" i="2"/>
  <c r="H11" i="3" s="1"/>
  <c r="I11" i="3" s="1"/>
  <c r="G135" i="2"/>
  <c r="F135" i="2"/>
  <c r="E135" i="2"/>
  <c r="D135" i="2"/>
  <c r="C135" i="2"/>
  <c r="Q134" i="2"/>
  <c r="P134" i="2"/>
  <c r="O134" i="2"/>
  <c r="N134" i="2"/>
  <c r="M134" i="2"/>
  <c r="L134" i="2"/>
  <c r="K134" i="2"/>
  <c r="J134" i="2"/>
  <c r="I134" i="2"/>
  <c r="H134" i="2"/>
  <c r="G134" i="2"/>
  <c r="F134" i="2"/>
  <c r="E134" i="2"/>
  <c r="D134" i="2"/>
  <c r="C134" i="2"/>
  <c r="Q133" i="2"/>
  <c r="P133" i="2"/>
  <c r="O133" i="2"/>
  <c r="N133" i="2"/>
  <c r="M133" i="2"/>
  <c r="L133" i="2"/>
  <c r="K133" i="2"/>
  <c r="J133" i="2"/>
  <c r="I133" i="2"/>
  <c r="H133" i="2"/>
  <c r="C11" i="3" s="1"/>
  <c r="D11" i="3" s="1"/>
  <c r="G133" i="2"/>
  <c r="F133" i="2"/>
  <c r="E133" i="2"/>
  <c r="D133" i="2"/>
  <c r="C133" i="2"/>
  <c r="P132" i="2"/>
  <c r="O132" i="2"/>
  <c r="N132" i="2"/>
  <c r="M132" i="2"/>
  <c r="L132" i="2"/>
  <c r="K132" i="2"/>
  <c r="J132" i="2"/>
  <c r="I132" i="2"/>
  <c r="Q128" i="2"/>
  <c r="P128" i="2"/>
  <c r="O128" i="2"/>
  <c r="N128" i="2"/>
  <c r="M128" i="2"/>
  <c r="L128" i="2"/>
  <c r="K128" i="2"/>
  <c r="J128" i="2"/>
  <c r="I128" i="2"/>
  <c r="H128" i="2"/>
  <c r="G128" i="2"/>
  <c r="F128" i="2"/>
  <c r="E128" i="2"/>
  <c r="D128" i="2"/>
  <c r="C128" i="2"/>
  <c r="Q127" i="2"/>
  <c r="P127" i="2"/>
  <c r="O127" i="2"/>
  <c r="N127" i="2"/>
  <c r="M127" i="2"/>
  <c r="L127" i="2"/>
  <c r="K127" i="2"/>
  <c r="J127" i="2"/>
  <c r="I127" i="2"/>
  <c r="H127" i="2"/>
  <c r="G127" i="2"/>
  <c r="F127" i="2"/>
  <c r="E127" i="2"/>
  <c r="D127" i="2"/>
  <c r="C127" i="2"/>
  <c r="Q126" i="2"/>
  <c r="P126" i="2"/>
  <c r="O126" i="2"/>
  <c r="N126" i="2"/>
  <c r="M126" i="2"/>
  <c r="L126" i="2"/>
  <c r="K126" i="2"/>
  <c r="J126" i="2"/>
  <c r="I126" i="2"/>
  <c r="H126" i="2"/>
  <c r="G126" i="2"/>
  <c r="F126" i="2"/>
  <c r="E126" i="2"/>
  <c r="D126" i="2"/>
  <c r="C126" i="2"/>
  <c r="Q125" i="2"/>
  <c r="P125" i="2"/>
  <c r="O125" i="2"/>
  <c r="N125" i="2"/>
  <c r="M125" i="2"/>
  <c r="L125" i="2"/>
  <c r="K125" i="2"/>
  <c r="J125" i="2"/>
  <c r="I125" i="2"/>
  <c r="H125" i="2"/>
  <c r="G125" i="2"/>
  <c r="F125" i="2"/>
  <c r="E125" i="2"/>
  <c r="D125" i="2"/>
  <c r="C125" i="2"/>
  <c r="Q124" i="2"/>
  <c r="P124" i="2"/>
  <c r="O124" i="2"/>
  <c r="N124" i="2"/>
  <c r="M124" i="2"/>
  <c r="L124" i="2"/>
  <c r="K124" i="2"/>
  <c r="J124" i="2"/>
  <c r="I124" i="2"/>
  <c r="H124" i="2"/>
  <c r="G124" i="2"/>
  <c r="F124" i="2"/>
  <c r="E124" i="2"/>
  <c r="D124" i="2"/>
  <c r="C124" i="2"/>
  <c r="Q123" i="2"/>
  <c r="P123" i="2"/>
  <c r="O123" i="2"/>
  <c r="N123" i="2"/>
  <c r="M123" i="2"/>
  <c r="L123" i="2"/>
  <c r="K123" i="2"/>
  <c r="J123" i="2"/>
  <c r="I123" i="2"/>
  <c r="H123" i="2"/>
  <c r="G123" i="2"/>
  <c r="F123" i="2"/>
  <c r="E123" i="2"/>
  <c r="D123" i="2"/>
  <c r="C123" i="2"/>
  <c r="Q122" i="2"/>
  <c r="P122" i="2"/>
  <c r="O122" i="2"/>
  <c r="N122" i="2"/>
  <c r="M122" i="2"/>
  <c r="L122" i="2"/>
  <c r="K122" i="2"/>
  <c r="J122" i="2"/>
  <c r="I122" i="2"/>
  <c r="H122" i="2"/>
  <c r="G122" i="2"/>
  <c r="F122" i="2"/>
  <c r="E122" i="2"/>
  <c r="D122" i="2"/>
  <c r="C122" i="2"/>
  <c r="C121" i="2"/>
  <c r="Q120" i="2"/>
  <c r="P120" i="2"/>
  <c r="O120" i="2"/>
  <c r="N120" i="2"/>
  <c r="M120" i="2"/>
  <c r="L120" i="2"/>
  <c r="K120" i="2"/>
  <c r="J120" i="2"/>
  <c r="I120" i="2"/>
  <c r="H120" i="2"/>
  <c r="G120" i="2"/>
  <c r="F120" i="2"/>
  <c r="E120" i="2"/>
  <c r="D120" i="2"/>
  <c r="C120" i="2"/>
  <c r="Q119" i="2"/>
  <c r="P119" i="2"/>
  <c r="O119" i="2"/>
  <c r="N119" i="2"/>
  <c r="M119" i="2"/>
  <c r="L119" i="2"/>
  <c r="K119" i="2"/>
  <c r="J119" i="2"/>
  <c r="I119" i="2"/>
  <c r="H119" i="2"/>
  <c r="G119" i="2"/>
  <c r="F119" i="2"/>
  <c r="E119" i="2"/>
  <c r="D119" i="2"/>
  <c r="C119" i="2"/>
  <c r="Q118" i="2"/>
  <c r="P118" i="2"/>
  <c r="O118" i="2"/>
  <c r="N118" i="2"/>
  <c r="M118" i="2"/>
  <c r="L118" i="2"/>
  <c r="K118" i="2"/>
  <c r="J118" i="2"/>
  <c r="I118" i="2"/>
  <c r="H118" i="2"/>
  <c r="G118" i="2"/>
  <c r="F118" i="2"/>
  <c r="E118" i="2"/>
  <c r="D118" i="2"/>
  <c r="C118" i="2"/>
  <c r="Q117" i="2"/>
  <c r="P117" i="2"/>
  <c r="O117" i="2"/>
  <c r="N117" i="2"/>
  <c r="M117" i="2"/>
  <c r="L117" i="2"/>
  <c r="K117" i="2"/>
  <c r="J117" i="2"/>
  <c r="I117" i="2"/>
  <c r="H117" i="2"/>
  <c r="G117" i="2"/>
  <c r="F117" i="2"/>
  <c r="E117" i="2"/>
  <c r="D117" i="2"/>
  <c r="C117" i="2"/>
  <c r="Q116" i="2"/>
  <c r="P116" i="2"/>
  <c r="O116" i="2"/>
  <c r="N116" i="2"/>
  <c r="M116" i="2"/>
  <c r="L116" i="2"/>
  <c r="K116" i="2"/>
  <c r="J116" i="2"/>
  <c r="I116" i="2"/>
  <c r="H116" i="2"/>
  <c r="G116" i="2"/>
  <c r="F116" i="2"/>
  <c r="E116" i="2"/>
  <c r="D116" i="2"/>
  <c r="C116" i="2"/>
  <c r="P115" i="2"/>
  <c r="O115" i="2"/>
  <c r="N115" i="2"/>
  <c r="M115" i="2"/>
  <c r="L115" i="2"/>
  <c r="K115" i="2"/>
  <c r="J115" i="2"/>
  <c r="I115" i="2"/>
  <c r="H115" i="2"/>
  <c r="G115" i="2"/>
  <c r="F115" i="2"/>
  <c r="E115" i="2"/>
  <c r="D115" i="2"/>
  <c r="C115" i="2"/>
  <c r="P114" i="2"/>
  <c r="O114" i="2"/>
  <c r="N114" i="2"/>
  <c r="M114" i="2"/>
  <c r="L114" i="2"/>
  <c r="K114" i="2"/>
  <c r="J114" i="2"/>
  <c r="I114" i="2"/>
  <c r="H114" i="2"/>
  <c r="G114" i="2"/>
  <c r="F114" i="2"/>
  <c r="E114" i="2"/>
  <c r="D114" i="2"/>
  <c r="C114" i="2"/>
  <c r="P113" i="2"/>
  <c r="O113" i="2"/>
  <c r="N113" i="2"/>
  <c r="M113" i="2"/>
  <c r="L113" i="2"/>
  <c r="K113" i="2"/>
  <c r="J113" i="2"/>
  <c r="I113" i="2"/>
  <c r="H113" i="2"/>
  <c r="G113" i="2"/>
  <c r="F113" i="2"/>
  <c r="E113" i="2"/>
  <c r="D113" i="2"/>
  <c r="C113" i="2"/>
  <c r="P112" i="2"/>
  <c r="O112" i="2"/>
  <c r="N112" i="2"/>
  <c r="M112" i="2"/>
  <c r="L112" i="2"/>
  <c r="K112" i="2"/>
  <c r="J112" i="2"/>
  <c r="I112" i="2"/>
  <c r="H112" i="2"/>
  <c r="G112" i="2"/>
  <c r="F112" i="2"/>
  <c r="E112" i="2"/>
  <c r="D112" i="2"/>
  <c r="C112" i="2"/>
  <c r="P111" i="2"/>
  <c r="O111" i="2"/>
  <c r="N111" i="2"/>
  <c r="M111" i="2"/>
  <c r="L111" i="2"/>
  <c r="K111" i="2"/>
  <c r="J111" i="2"/>
  <c r="I111" i="2"/>
  <c r="H111" i="2"/>
  <c r="G111" i="2"/>
  <c r="F111" i="2"/>
  <c r="E111" i="2"/>
  <c r="D111" i="2"/>
  <c r="C111" i="2"/>
  <c r="P110" i="2"/>
  <c r="O110" i="2"/>
  <c r="N110" i="2"/>
  <c r="M110" i="2"/>
  <c r="L110" i="2"/>
  <c r="K110" i="2"/>
  <c r="J110" i="2"/>
  <c r="I110" i="2"/>
  <c r="H110" i="2"/>
  <c r="G110" i="2"/>
  <c r="F110" i="2"/>
  <c r="E110" i="2"/>
  <c r="D110" i="2"/>
  <c r="C110" i="2"/>
  <c r="P109" i="2"/>
  <c r="O109" i="2"/>
  <c r="N109" i="2"/>
  <c r="M109" i="2"/>
  <c r="L109" i="2"/>
  <c r="K109" i="2"/>
  <c r="J109" i="2"/>
  <c r="I109" i="2"/>
  <c r="H109" i="2"/>
  <c r="G109" i="2"/>
  <c r="F109" i="2"/>
  <c r="E109" i="2"/>
  <c r="D109" i="2"/>
  <c r="C109" i="2"/>
  <c r="P108" i="2"/>
  <c r="O108" i="2"/>
  <c r="N108" i="2"/>
  <c r="M108" i="2"/>
  <c r="L108" i="2"/>
  <c r="K108" i="2"/>
  <c r="J108" i="2"/>
  <c r="I108" i="2"/>
  <c r="H108" i="2"/>
  <c r="G108" i="2"/>
  <c r="F108" i="2"/>
  <c r="E108" i="2"/>
  <c r="D108" i="2"/>
  <c r="C108" i="2"/>
  <c r="Q107" i="2"/>
  <c r="P107" i="2"/>
  <c r="O107" i="2"/>
  <c r="N107" i="2"/>
  <c r="M107" i="2"/>
  <c r="L107" i="2"/>
  <c r="K107" i="2"/>
  <c r="J107" i="2"/>
  <c r="I107" i="2"/>
  <c r="H107" i="2"/>
  <c r="G107" i="2"/>
  <c r="F107" i="2"/>
  <c r="E107" i="2"/>
  <c r="D107" i="2"/>
  <c r="C107" i="2"/>
  <c r="C106" i="2"/>
  <c r="Q105" i="2"/>
  <c r="P105" i="2"/>
  <c r="O105" i="2"/>
  <c r="N105" i="2"/>
  <c r="M105" i="2"/>
  <c r="L105" i="2"/>
  <c r="K105" i="2"/>
  <c r="J105" i="2"/>
  <c r="I105" i="2"/>
  <c r="H105" i="2"/>
  <c r="C16" i="3" s="1"/>
  <c r="D16" i="3" s="1"/>
  <c r="G105" i="2"/>
  <c r="F105" i="2"/>
  <c r="E105" i="2"/>
  <c r="D105" i="2"/>
  <c r="C105" i="2"/>
  <c r="Q104" i="2"/>
  <c r="P104" i="2"/>
  <c r="O104" i="2"/>
  <c r="N104" i="2"/>
  <c r="M104" i="2"/>
  <c r="L104" i="2"/>
  <c r="K104" i="2"/>
  <c r="J104" i="2"/>
  <c r="I104" i="2"/>
  <c r="H104" i="2"/>
  <c r="G104" i="2"/>
  <c r="F104" i="2"/>
  <c r="E104" i="2"/>
  <c r="D104" i="2"/>
  <c r="C104" i="2"/>
  <c r="Q103" i="2"/>
  <c r="P103" i="2"/>
  <c r="O103" i="2"/>
  <c r="N103" i="2"/>
  <c r="M103" i="2"/>
  <c r="L103" i="2"/>
  <c r="K103" i="2"/>
  <c r="J103" i="2"/>
  <c r="I103" i="2"/>
  <c r="H103" i="2"/>
  <c r="G103" i="2"/>
  <c r="F103" i="2"/>
  <c r="E103" i="2"/>
  <c r="D103" i="2"/>
  <c r="C103" i="2"/>
  <c r="Q102" i="2"/>
  <c r="P102" i="2"/>
  <c r="O102" i="2"/>
  <c r="N102" i="2"/>
  <c r="M102" i="2"/>
  <c r="L102" i="2"/>
  <c r="K102" i="2"/>
  <c r="J102" i="2"/>
  <c r="I102" i="2"/>
  <c r="H102" i="2"/>
  <c r="G102" i="2"/>
  <c r="F102" i="2"/>
  <c r="E102" i="2"/>
  <c r="D102" i="2"/>
  <c r="C102" i="2"/>
  <c r="Q101" i="2"/>
  <c r="P101" i="2"/>
  <c r="O101" i="2"/>
  <c r="N101" i="2"/>
  <c r="M101" i="2"/>
  <c r="L101" i="2"/>
  <c r="K101" i="2"/>
  <c r="J101" i="2"/>
  <c r="I101" i="2"/>
  <c r="H101" i="2"/>
  <c r="G101" i="2"/>
  <c r="F101" i="2"/>
  <c r="E101" i="2"/>
  <c r="D101" i="2"/>
  <c r="C101" i="2"/>
  <c r="Q100" i="2"/>
  <c r="P100" i="2"/>
  <c r="O100" i="2"/>
  <c r="N100" i="2"/>
  <c r="M100" i="2"/>
  <c r="L100" i="2"/>
  <c r="K100" i="2"/>
  <c r="J100" i="2"/>
  <c r="I100" i="2"/>
  <c r="H100" i="2"/>
  <c r="G100" i="2"/>
  <c r="F100" i="2"/>
  <c r="E100" i="2"/>
  <c r="D100" i="2"/>
  <c r="C100" i="2"/>
  <c r="Q99" i="2"/>
  <c r="P99" i="2"/>
  <c r="O99" i="2"/>
  <c r="N99" i="2"/>
  <c r="M99" i="2"/>
  <c r="L99" i="2"/>
  <c r="K99" i="2"/>
  <c r="J99" i="2"/>
  <c r="I99" i="2"/>
  <c r="H99" i="2"/>
  <c r="G99" i="2"/>
  <c r="F99" i="2"/>
  <c r="E99" i="2"/>
  <c r="D99" i="2"/>
  <c r="C99" i="2"/>
  <c r="Q98" i="2"/>
  <c r="P98" i="2"/>
  <c r="O98" i="2"/>
  <c r="N98" i="2"/>
  <c r="M98" i="2"/>
  <c r="L98" i="2"/>
  <c r="K98" i="2"/>
  <c r="J98" i="2"/>
  <c r="I98" i="2"/>
  <c r="H98" i="2"/>
  <c r="G98" i="2"/>
  <c r="F98" i="2"/>
  <c r="E98" i="2"/>
  <c r="D98" i="2"/>
  <c r="C98" i="2"/>
  <c r="Q97" i="2"/>
  <c r="P97" i="2"/>
  <c r="O97" i="2"/>
  <c r="N97" i="2"/>
  <c r="M97" i="2"/>
  <c r="L97" i="2"/>
  <c r="K97" i="2"/>
  <c r="J97" i="2"/>
  <c r="I97" i="2"/>
  <c r="H97" i="2"/>
  <c r="G97" i="2"/>
  <c r="F97" i="2"/>
  <c r="E97" i="2"/>
  <c r="D97" i="2"/>
  <c r="C97" i="2"/>
  <c r="Q96" i="2"/>
  <c r="P96" i="2"/>
  <c r="O96" i="2"/>
  <c r="N96" i="2"/>
  <c r="M96" i="2"/>
  <c r="L96" i="2"/>
  <c r="K96" i="2"/>
  <c r="J96" i="2"/>
  <c r="I96" i="2"/>
  <c r="H96" i="2"/>
  <c r="G96" i="2"/>
  <c r="F96" i="2"/>
  <c r="E96" i="2"/>
  <c r="D96" i="2"/>
  <c r="C96" i="2"/>
  <c r="C95" i="2"/>
  <c r="Q94" i="2"/>
  <c r="P94" i="2"/>
  <c r="O94" i="2"/>
  <c r="N94" i="2"/>
  <c r="M94" i="2"/>
  <c r="L94" i="2"/>
  <c r="K94" i="2"/>
  <c r="J94" i="2"/>
  <c r="I94" i="2"/>
  <c r="H94" i="2"/>
  <c r="G94" i="2"/>
  <c r="F94" i="2"/>
  <c r="E94" i="2"/>
  <c r="D94" i="2"/>
  <c r="C94" i="2"/>
  <c r="Q93" i="2"/>
  <c r="P93" i="2"/>
  <c r="O93" i="2"/>
  <c r="N93" i="2"/>
  <c r="M93" i="2"/>
  <c r="L93" i="2"/>
  <c r="K93" i="2"/>
  <c r="J93" i="2"/>
  <c r="I93" i="2"/>
  <c r="H93" i="2"/>
  <c r="G93" i="2"/>
  <c r="F93" i="2"/>
  <c r="E93" i="2"/>
  <c r="D93" i="2"/>
  <c r="C93" i="2"/>
  <c r="Q92" i="2"/>
  <c r="P92" i="2"/>
  <c r="O92" i="2"/>
  <c r="N92" i="2"/>
  <c r="M92" i="2"/>
  <c r="L92" i="2"/>
  <c r="K92" i="2"/>
  <c r="J92" i="2"/>
  <c r="I92" i="2"/>
  <c r="H92" i="2"/>
  <c r="G92" i="2"/>
  <c r="F92" i="2"/>
  <c r="E92" i="2"/>
  <c r="D92" i="2"/>
  <c r="C92" i="2"/>
  <c r="Q91" i="2"/>
  <c r="P91" i="2"/>
  <c r="O91" i="2"/>
  <c r="N91" i="2"/>
  <c r="M91" i="2"/>
  <c r="L91" i="2"/>
  <c r="K91" i="2"/>
  <c r="J91" i="2"/>
  <c r="I91" i="2"/>
  <c r="H91" i="2"/>
  <c r="G91" i="2"/>
  <c r="F91" i="2"/>
  <c r="E91" i="2"/>
  <c r="D91" i="2"/>
  <c r="C91" i="2"/>
  <c r="Q90" i="2"/>
  <c r="P90" i="2"/>
  <c r="O90" i="2"/>
  <c r="N90" i="2"/>
  <c r="M90" i="2"/>
  <c r="L90" i="2"/>
  <c r="K90" i="2"/>
  <c r="J90" i="2"/>
  <c r="I90" i="2"/>
  <c r="H90" i="2"/>
  <c r="G90" i="2"/>
  <c r="F90" i="2"/>
  <c r="E90" i="2"/>
  <c r="D90" i="2"/>
  <c r="C90" i="2"/>
  <c r="Q89" i="2"/>
  <c r="P89" i="2"/>
  <c r="O89" i="2"/>
  <c r="N89" i="2"/>
  <c r="M89" i="2"/>
  <c r="L89" i="2"/>
  <c r="K89" i="2"/>
  <c r="J89" i="2"/>
  <c r="I89" i="2"/>
  <c r="H89" i="2"/>
  <c r="G89" i="2"/>
  <c r="F89" i="2"/>
  <c r="E89" i="2"/>
  <c r="D89" i="2"/>
  <c r="C89" i="2"/>
  <c r="Q88" i="2"/>
  <c r="P88" i="2"/>
  <c r="O88" i="2"/>
  <c r="N88" i="2"/>
  <c r="M88" i="2"/>
  <c r="L88" i="2"/>
  <c r="K88" i="2"/>
  <c r="J88" i="2"/>
  <c r="I88" i="2"/>
  <c r="H88" i="2"/>
  <c r="G88" i="2"/>
  <c r="F88" i="2"/>
  <c r="E88" i="2"/>
  <c r="D88" i="2"/>
  <c r="C88" i="2"/>
  <c r="Q87" i="2"/>
  <c r="P87" i="2"/>
  <c r="O87" i="2"/>
  <c r="N87" i="2"/>
  <c r="M87" i="2"/>
  <c r="L87" i="2"/>
  <c r="K87" i="2"/>
  <c r="J87" i="2"/>
  <c r="I87" i="2"/>
  <c r="H87" i="2"/>
  <c r="M16" i="3" s="1"/>
  <c r="N16" i="3" s="1"/>
  <c r="G87" i="2"/>
  <c r="F87" i="2"/>
  <c r="E87" i="2"/>
  <c r="D87" i="2"/>
  <c r="C87" i="2"/>
  <c r="C86" i="2"/>
  <c r="Q85" i="2"/>
  <c r="P85" i="2"/>
  <c r="O85" i="2"/>
  <c r="N85" i="2"/>
  <c r="M85" i="2"/>
  <c r="L85" i="2"/>
  <c r="K85" i="2"/>
  <c r="J85" i="2"/>
  <c r="I85" i="2"/>
  <c r="H85" i="2"/>
  <c r="G85" i="2"/>
  <c r="F85" i="2"/>
  <c r="E85" i="2"/>
  <c r="D85" i="2"/>
  <c r="C85" i="2"/>
  <c r="Q84" i="2"/>
  <c r="P84" i="2"/>
  <c r="O84" i="2"/>
  <c r="N84" i="2"/>
  <c r="M84" i="2"/>
  <c r="L84" i="2"/>
  <c r="K84" i="2"/>
  <c r="J84" i="2"/>
  <c r="I84" i="2"/>
  <c r="H84" i="2"/>
  <c r="G84" i="2"/>
  <c r="F84" i="2"/>
  <c r="E84" i="2"/>
  <c r="D84" i="2"/>
  <c r="C84" i="2"/>
  <c r="P83" i="2"/>
  <c r="O83" i="2"/>
  <c r="N83" i="2"/>
  <c r="M83" i="2"/>
  <c r="L83" i="2"/>
  <c r="K83" i="2"/>
  <c r="J83" i="2"/>
  <c r="I83" i="2"/>
  <c r="Q79" i="2"/>
  <c r="P79" i="2"/>
  <c r="O79" i="2"/>
  <c r="N79" i="2"/>
  <c r="M79" i="2"/>
  <c r="L79" i="2"/>
  <c r="K79" i="2"/>
  <c r="J79" i="2"/>
  <c r="I79" i="2"/>
  <c r="H79" i="2"/>
  <c r="G79" i="2"/>
  <c r="F79" i="2"/>
  <c r="E79" i="2"/>
  <c r="D79" i="2"/>
  <c r="C79" i="2"/>
  <c r="Q78" i="2"/>
  <c r="P78" i="2"/>
  <c r="O78" i="2"/>
  <c r="N78" i="2"/>
  <c r="M78" i="2"/>
  <c r="L78" i="2"/>
  <c r="K78" i="2"/>
  <c r="J78" i="2"/>
  <c r="I78" i="2"/>
  <c r="H78" i="2"/>
  <c r="G78" i="2"/>
  <c r="F78" i="2"/>
  <c r="E78" i="2"/>
  <c r="D78" i="2"/>
  <c r="C78" i="2"/>
  <c r="Q77" i="2"/>
  <c r="P77" i="2"/>
  <c r="O77" i="2"/>
  <c r="N77" i="2"/>
  <c r="M77" i="2"/>
  <c r="L77" i="2"/>
  <c r="K77" i="2"/>
  <c r="J77" i="2"/>
  <c r="I77" i="2"/>
  <c r="H77" i="2"/>
  <c r="G77" i="2"/>
  <c r="F77" i="2"/>
  <c r="E77" i="2"/>
  <c r="D77" i="2"/>
  <c r="C77" i="2"/>
  <c r="Q76" i="2"/>
  <c r="P76" i="2"/>
  <c r="O76" i="2"/>
  <c r="N76" i="2"/>
  <c r="M76" i="2"/>
  <c r="L76" i="2"/>
  <c r="K76" i="2"/>
  <c r="J76" i="2"/>
  <c r="I76" i="2"/>
  <c r="H76" i="2"/>
  <c r="G76" i="2"/>
  <c r="F76" i="2"/>
  <c r="E76" i="2"/>
  <c r="D76" i="2"/>
  <c r="C76" i="2"/>
  <c r="Q75" i="2"/>
  <c r="P75" i="2"/>
  <c r="O75" i="2"/>
  <c r="N75" i="2"/>
  <c r="M75" i="2"/>
  <c r="L75" i="2"/>
  <c r="K75" i="2"/>
  <c r="J75" i="2"/>
  <c r="I75" i="2"/>
  <c r="H75" i="2"/>
  <c r="G75" i="2"/>
  <c r="F75" i="2"/>
  <c r="E75" i="2"/>
  <c r="D75" i="2"/>
  <c r="C75" i="2"/>
  <c r="Q74" i="2"/>
  <c r="P74" i="2"/>
  <c r="O74" i="2"/>
  <c r="N74" i="2"/>
  <c r="M74" i="2"/>
  <c r="L74" i="2"/>
  <c r="K74" i="2"/>
  <c r="J74" i="2"/>
  <c r="I74" i="2"/>
  <c r="H74" i="2"/>
  <c r="G74" i="2"/>
  <c r="F74" i="2"/>
  <c r="E74" i="2"/>
  <c r="D74" i="2"/>
  <c r="C74" i="2"/>
  <c r="P73" i="2"/>
  <c r="O73" i="2"/>
  <c r="N73" i="2"/>
  <c r="M73" i="2"/>
  <c r="L73" i="2"/>
  <c r="K73" i="2"/>
  <c r="J73" i="2"/>
  <c r="I73" i="2"/>
  <c r="D68" i="2"/>
  <c r="C68" i="2"/>
  <c r="D67" i="2"/>
  <c r="C67" i="2"/>
  <c r="D66" i="2"/>
  <c r="C66" i="2"/>
  <c r="D65" i="2"/>
  <c r="C65" i="2"/>
  <c r="Q64" i="2"/>
  <c r="P64" i="2"/>
  <c r="O64" i="2"/>
  <c r="N64" i="2"/>
  <c r="M64" i="2"/>
  <c r="L64" i="2"/>
  <c r="K64" i="2"/>
  <c r="J64" i="2"/>
  <c r="I64" i="2"/>
  <c r="H64" i="2"/>
  <c r="G64" i="2"/>
  <c r="F64" i="2"/>
  <c r="E64" i="2"/>
  <c r="D64" i="2"/>
  <c r="C64" i="2"/>
  <c r="D62" i="2"/>
  <c r="C62" i="2"/>
  <c r="D61" i="2"/>
  <c r="C61" i="2"/>
  <c r="D60" i="2"/>
  <c r="C60" i="2"/>
  <c r="Q59" i="2"/>
  <c r="P59" i="2"/>
  <c r="O59" i="2"/>
  <c r="N59" i="2"/>
  <c r="M59" i="2"/>
  <c r="L59" i="2"/>
  <c r="K59" i="2"/>
  <c r="J59" i="2"/>
  <c r="I59" i="2"/>
  <c r="H59" i="2"/>
  <c r="G59" i="2"/>
  <c r="F59" i="2"/>
  <c r="E59" i="2"/>
  <c r="D59" i="2"/>
  <c r="C59" i="2"/>
  <c r="D57" i="2"/>
  <c r="C57" i="2"/>
  <c r="D56" i="2"/>
  <c r="C56" i="2"/>
  <c r="Q55" i="2"/>
  <c r="P55" i="2"/>
  <c r="O55" i="2"/>
  <c r="N55" i="2"/>
  <c r="M55" i="2"/>
  <c r="L55" i="2"/>
  <c r="K55" i="2"/>
  <c r="J55" i="2"/>
  <c r="I55" i="2"/>
  <c r="H55" i="2"/>
  <c r="G55" i="2"/>
  <c r="F55" i="2"/>
  <c r="E55" i="2"/>
  <c r="D55" i="2"/>
  <c r="C55" i="2"/>
  <c r="D53" i="2"/>
  <c r="C53" i="2"/>
  <c r="D52" i="2"/>
  <c r="C52" i="2"/>
  <c r="D51" i="2"/>
  <c r="C51" i="2"/>
  <c r="D50" i="2"/>
  <c r="C50" i="2"/>
  <c r="Q49" i="2"/>
  <c r="P49" i="2"/>
  <c r="O49" i="2"/>
  <c r="N49" i="2"/>
  <c r="M49" i="2"/>
  <c r="L49" i="2"/>
  <c r="K49" i="2"/>
  <c r="J49" i="2"/>
  <c r="I49" i="2"/>
  <c r="H49" i="2"/>
  <c r="G49" i="2"/>
  <c r="F49" i="2"/>
  <c r="E49" i="2"/>
  <c r="D49" i="2"/>
  <c r="C49" i="2"/>
  <c r="D47" i="2"/>
  <c r="C47" i="2"/>
  <c r="D46" i="2"/>
  <c r="C46" i="2"/>
  <c r="D45" i="2"/>
  <c r="C45" i="2"/>
  <c r="D44" i="2"/>
  <c r="C44" i="2"/>
  <c r="D43" i="2"/>
  <c r="C43" i="2"/>
  <c r="D42" i="2"/>
  <c r="C42" i="2"/>
  <c r="D41" i="2"/>
  <c r="C41" i="2"/>
  <c r="P40" i="2"/>
  <c r="O40" i="2"/>
  <c r="N40" i="2"/>
  <c r="M40" i="2"/>
  <c r="L40" i="2"/>
  <c r="K40" i="2"/>
  <c r="J40" i="2"/>
  <c r="I40" i="2"/>
  <c r="H40" i="2"/>
  <c r="H21" i="3" s="1"/>
  <c r="I21" i="3" s="1"/>
  <c r="G40" i="2"/>
  <c r="F40" i="2"/>
  <c r="E40" i="2"/>
  <c r="C40" i="2"/>
  <c r="D38" i="2"/>
  <c r="C38" i="2"/>
  <c r="D37" i="2"/>
  <c r="C37" i="2"/>
  <c r="D36" i="2"/>
  <c r="C36" i="2"/>
  <c r="D35" i="2"/>
  <c r="C35" i="2"/>
  <c r="D34" i="2"/>
  <c r="C34" i="2"/>
  <c r="D33" i="2"/>
  <c r="C33" i="2"/>
  <c r="Q32" i="2"/>
  <c r="P32" i="2"/>
  <c r="O32" i="2"/>
  <c r="N32" i="2"/>
  <c r="M32" i="2"/>
  <c r="L32" i="2"/>
  <c r="K32" i="2"/>
  <c r="J32" i="2"/>
  <c r="I32" i="2"/>
  <c r="H32" i="2"/>
  <c r="G32" i="2"/>
  <c r="F32" i="2"/>
  <c r="E32" i="2"/>
  <c r="C32" i="2"/>
  <c r="D30" i="2"/>
  <c r="C30" i="2"/>
  <c r="D29" i="2"/>
  <c r="C29" i="2"/>
  <c r="D28" i="2"/>
  <c r="C28" i="2"/>
  <c r="D27" i="2"/>
  <c r="C27" i="2"/>
  <c r="D26" i="2"/>
  <c r="C26" i="2"/>
  <c r="P25" i="2"/>
  <c r="O25" i="2"/>
  <c r="N25" i="2"/>
  <c r="M25" i="2"/>
  <c r="L25" i="2"/>
  <c r="K25" i="2"/>
  <c r="J25" i="2"/>
  <c r="I25" i="2"/>
  <c r="H25" i="2"/>
  <c r="G25" i="2"/>
  <c r="F25" i="2"/>
  <c r="E25" i="2"/>
  <c r="D25" i="2"/>
  <c r="C25" i="2"/>
  <c r="D23" i="2"/>
  <c r="C23" i="2"/>
  <c r="D22" i="2"/>
  <c r="C22" i="2"/>
  <c r="D21" i="2"/>
  <c r="C21" i="2"/>
  <c r="D20" i="2"/>
  <c r="C20" i="2"/>
  <c r="D19" i="2"/>
  <c r="C19" i="2"/>
  <c r="Q18" i="2"/>
  <c r="P18" i="2"/>
  <c r="O18" i="2"/>
  <c r="N18" i="2"/>
  <c r="M18" i="2"/>
  <c r="L18" i="2"/>
  <c r="K18" i="2"/>
  <c r="J18" i="2"/>
  <c r="I18" i="2"/>
  <c r="H18" i="2"/>
  <c r="G18" i="2"/>
  <c r="F18" i="2"/>
  <c r="E18" i="2"/>
  <c r="D18" i="2"/>
  <c r="C18" i="2"/>
  <c r="D16" i="2"/>
  <c r="C16" i="2"/>
  <c r="D15" i="2"/>
  <c r="C15" i="2"/>
  <c r="Q14" i="2"/>
  <c r="P14" i="2"/>
  <c r="O14" i="2"/>
  <c r="N14" i="2"/>
  <c r="M14" i="2"/>
  <c r="L14" i="2"/>
  <c r="K14" i="2"/>
  <c r="J14" i="2"/>
  <c r="I14" i="2"/>
  <c r="H14" i="2"/>
  <c r="G14" i="2"/>
  <c r="F14" i="2"/>
  <c r="E14" i="2"/>
  <c r="D14" i="2"/>
  <c r="C14" i="2"/>
  <c r="P13" i="2"/>
  <c r="O13" i="2"/>
  <c r="N13" i="2"/>
  <c r="M13" i="2"/>
  <c r="L13" i="2"/>
  <c r="K13" i="2"/>
  <c r="J13" i="2"/>
  <c r="I13" i="2"/>
  <c r="H11" i="2"/>
  <c r="D4" i="2"/>
  <c r="D4" i="4" s="1"/>
  <c r="D3" i="2"/>
  <c r="F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Vanessa Chan</author>
  </authors>
  <commentList>
    <comment ref="B32" authorId="0" shapeId="0" xr:uid="{E4B0EBF3-1848-472C-A6C8-C0419A1B5FE4}">
      <text>
        <r>
          <rPr>
            <b/>
            <sz val="9"/>
            <color indexed="81"/>
            <rFont val="Tahoma"/>
            <family val="2"/>
          </rPr>
          <t xml:space="preserve">pn formula different
</t>
        </r>
      </text>
    </comment>
    <comment ref="B40" authorId="0" shapeId="0" xr:uid="{01A274AC-44C6-4FBE-AC11-8B4B719140B6}">
      <text>
        <r>
          <rPr>
            <b/>
            <sz val="9"/>
            <color indexed="81"/>
            <rFont val="Tahoma"/>
            <family val="2"/>
          </rPr>
          <t>pn formula different</t>
        </r>
      </text>
    </comment>
  </commentList>
</comments>
</file>

<file path=xl/sharedStrings.xml><?xml version="1.0" encoding="utf-8"?>
<sst xmlns="http://schemas.openxmlformats.org/spreadsheetml/2006/main" count="454" uniqueCount="186">
  <si>
    <t>Select Province:
Choissisez votre province:</t>
  </si>
  <si>
    <t>YT</t>
  </si>
  <si>
    <t>Current Labor Rates</t>
  </si>
  <si>
    <t>Taux de main d'oeuvre en cours</t>
  </si>
  <si>
    <t>AB</t>
  </si>
  <si>
    <t>BC</t>
  </si>
  <si>
    <t>MB</t>
  </si>
  <si>
    <t>NB</t>
  </si>
  <si>
    <t>NL</t>
  </si>
  <si>
    <t>NS</t>
  </si>
  <si>
    <t>ON</t>
  </si>
  <si>
    <t>PEI</t>
  </si>
  <si>
    <t>QC</t>
  </si>
  <si>
    <t>SK</t>
  </si>
  <si>
    <t>All published prices, trim specifications, and availability are subject to change without prior notice.</t>
  </si>
  <si>
    <t>Tout prix, spécifications de versions et disponibilté d'accessoires publiés sont sujets à changer sans pré-avis.</t>
  </si>
  <si>
    <t>Honda Internal</t>
  </si>
  <si>
    <t>Honda Accessories</t>
  </si>
  <si>
    <t>Model Name</t>
  </si>
  <si>
    <t>Model Year</t>
  </si>
  <si>
    <r>
      <rPr>
        <b/>
        <sz val="9"/>
        <color rgb="FFC8102E"/>
        <rFont val="Calibri"/>
        <family val="2"/>
        <scheme val="minor"/>
      </rPr>
      <t>S</t>
    </r>
    <r>
      <rPr>
        <sz val="9"/>
        <rFont val="Calibri"/>
        <family val="2"/>
        <scheme val="minor"/>
      </rPr>
      <t xml:space="preserve"> = Standard (accessory comes standard on this trim)</t>
    </r>
  </si>
  <si>
    <r>
      <rPr>
        <b/>
        <sz val="9"/>
        <color rgb="FFC8102E"/>
        <rFont val="Calibri"/>
        <family val="2"/>
        <scheme val="minor"/>
      </rPr>
      <t>T</t>
    </r>
    <r>
      <rPr>
        <sz val="9"/>
        <rFont val="Calibri"/>
        <family val="2"/>
        <scheme val="minor"/>
      </rPr>
      <t xml:space="preserve"> = Tire Size Change (the size of the accessory wheel is smaller/larger than the OE Wheel.  Customer will require new tires to fit these wheels.)</t>
    </r>
  </si>
  <si>
    <r>
      <rPr>
        <b/>
        <sz val="9"/>
        <color rgb="FFC8102E"/>
        <rFont val="Calibri"/>
        <family val="2"/>
        <scheme val="minor"/>
      </rPr>
      <t>E</t>
    </r>
    <r>
      <rPr>
        <b/>
        <sz val="9"/>
        <rFont val="Calibri"/>
        <family val="2"/>
        <scheme val="minor"/>
      </rPr>
      <t xml:space="preserve"> </t>
    </r>
    <r>
      <rPr>
        <sz val="9"/>
        <rFont val="Calibri"/>
        <family val="2"/>
        <scheme val="minor"/>
      </rPr>
      <t>= Exchange Standard Equipment (the size of the accessory wheel is the same size as the OE wheel and therefore they can use the OE tire.)</t>
    </r>
  </si>
  <si>
    <r>
      <rPr>
        <b/>
        <sz val="9"/>
        <color rgb="FFC8102E"/>
        <rFont val="Calibri"/>
        <family val="2"/>
        <scheme val="minor"/>
      </rPr>
      <t>N/A</t>
    </r>
    <r>
      <rPr>
        <sz val="9"/>
        <rFont val="Calibri"/>
        <family val="2"/>
        <scheme val="minor"/>
      </rPr>
      <t xml:space="preserve"> = Not Applicable (accessory cannot be applied to this trim)</t>
    </r>
  </si>
  <si>
    <t>Province</t>
  </si>
  <si>
    <t>1.0 Packages and Kits</t>
  </si>
  <si>
    <t>Description</t>
  </si>
  <si>
    <t>Part Number</t>
  </si>
  <si>
    <t>Dealer Net</t>
  </si>
  <si>
    <t>List Price</t>
  </si>
  <si>
    <t>FRT</t>
  </si>
  <si>
    <t>Installed Price</t>
  </si>
  <si>
    <t>Application</t>
  </si>
  <si>
    <t>Comments</t>
  </si>
  <si>
    <t>23PIL-PRO-PK1 or 
23PIL-PRO-PK2</t>
  </si>
  <si>
    <t>08P17-T90-110 or 
08P17-T90-300C</t>
  </si>
  <si>
    <t>08U45-T90-100</t>
  </si>
  <si>
    <t>23PIL-PRO-PKA1</t>
  </si>
  <si>
    <t>08P17-T90-110</t>
  </si>
  <si>
    <t>08U35-T90-110</t>
  </si>
  <si>
    <t>08P42-T90-100B</t>
  </si>
  <si>
    <t>08P42-T90-100A</t>
  </si>
  <si>
    <t>23PIL-PRO-PKA2</t>
  </si>
  <si>
    <t>08P17-T90-310C</t>
  </si>
  <si>
    <t>08P42-T90-100C</t>
  </si>
  <si>
    <t>26PIL-TOW-B1 ou 26PIL-TOW-B2</t>
  </si>
  <si>
    <t>See Comments</t>
  </si>
  <si>
    <t>08L92-T90-100</t>
  </si>
  <si>
    <t>08L91-T90-300B</t>
  </si>
  <si>
    <t>08L92-T90-300D or 
08L92-T90-300E</t>
  </si>
  <si>
    <t>08L92-T90-100A</t>
  </si>
  <si>
    <t>08L92-S9V-300G or 
08L92-S9V-300H</t>
  </si>
  <si>
    <t>08L92-SJC-300A</t>
  </si>
  <si>
    <t>26PIL-TOW-SA1 or 26PIL-TOW-SA2</t>
  </si>
  <si>
    <t>08L91-T90-300A</t>
  </si>
  <si>
    <t>26PIL-TOW-TS1 or 26PIL-TOW-TS2</t>
  </si>
  <si>
    <t>08L91-T90-300-TS</t>
  </si>
  <si>
    <t>23PIL-COLD-PK</t>
  </si>
  <si>
    <t>08T44-SNA-302</t>
  </si>
  <si>
    <t>31670-BMS-004H</t>
  </si>
  <si>
    <t>26PIL-BLK-EM1</t>
  </si>
  <si>
    <t>08F20-T90-100</t>
  </si>
  <si>
    <t>08F20-T90-100D</t>
  </si>
  <si>
    <t>08F20-T90-100A</t>
  </si>
  <si>
    <t>26PIL-BLK-EM2</t>
  </si>
  <si>
    <t>08F20-PS2-100A</t>
  </si>
  <si>
    <t>2.0 Wheels and Wheel Accessories</t>
  </si>
  <si>
    <t>08W18-T90-100D</t>
  </si>
  <si>
    <t>08W20-T90-100C</t>
  </si>
  <si>
    <t>08W20-T90-300E</t>
  </si>
  <si>
    <t>08W42-TK4-301</t>
  </si>
  <si>
    <t>08W42-TG7-301A</t>
  </si>
  <si>
    <t>08W42-PL4-100A</t>
  </si>
  <si>
    <t>3.0 Exterior</t>
  </si>
  <si>
    <t>08F04-T90-100</t>
  </si>
  <si>
    <t>08F21-T90-100A</t>
  </si>
  <si>
    <t>PILOTEMBLEM</t>
  </si>
  <si>
    <t>08L33-T90-100</t>
  </si>
  <si>
    <t>08L33-T90-100B</t>
  </si>
  <si>
    <t>08P21-T90-100</t>
  </si>
  <si>
    <t>08R04-T90-100</t>
  </si>
  <si>
    <t>08L91-T90-XXXX</t>
  </si>
  <si>
    <t>08L92-T90-300D</t>
  </si>
  <si>
    <t>08L92-T90-300E</t>
  </si>
  <si>
    <t>08L92-S9V-300G</t>
  </si>
  <si>
    <t>08L92-S9V-300H</t>
  </si>
  <si>
    <t>08L04-T90-300</t>
  </si>
  <si>
    <t>08LXX-E09-XXXX</t>
  </si>
  <si>
    <t>08L03-E09-300C</t>
  </si>
  <si>
    <t>08L07-E09-101</t>
  </si>
  <si>
    <t>08L07-E09-300A</t>
  </si>
  <si>
    <t>08L20-E09-300B</t>
  </si>
  <si>
    <t>08L20-E09-300A</t>
  </si>
  <si>
    <t>08L20-E09-101C</t>
  </si>
  <si>
    <t>08L09-E09-101</t>
  </si>
  <si>
    <t>08L08-T90-300</t>
  </si>
  <si>
    <t>08L05-E09-100</t>
  </si>
  <si>
    <t>08Z04-SCV-110B</t>
  </si>
  <si>
    <t>08P20-T90-100</t>
  </si>
  <si>
    <t>08P48-T90-100A</t>
  </si>
  <si>
    <t>08P48-T90-100</t>
  </si>
  <si>
    <t>08P00-T90-100</t>
  </si>
  <si>
    <t>08P05-T90-XXXX</t>
  </si>
  <si>
    <t>08P05-T90-150</t>
  </si>
  <si>
    <t>08P05-T90-110</t>
  </si>
  <si>
    <t>08P05-T90-120</t>
  </si>
  <si>
    <t>08P05-T90-1B0</t>
  </si>
  <si>
    <t>08P05-T90-140</t>
  </si>
  <si>
    <t>08P05-T90-190</t>
  </si>
  <si>
    <t>08P05-T90-180</t>
  </si>
  <si>
    <t>4.0 Interior</t>
  </si>
  <si>
    <t>08P04-T90-100</t>
  </si>
  <si>
    <t>08P32-T90-310A</t>
  </si>
  <si>
    <t>08P32-T90-310C</t>
  </si>
  <si>
    <t>08P32-T90-310E</t>
  </si>
  <si>
    <t>08P32-T90-310F</t>
  </si>
  <si>
    <t>08U35-T90-300A</t>
  </si>
  <si>
    <t>08L96-T90-300</t>
  </si>
  <si>
    <t>08U20-S9V-101</t>
  </si>
  <si>
    <t>08U25-S5D-116</t>
  </si>
  <si>
    <t>5.0 Electrical</t>
  </si>
  <si>
    <t>08V27-T90-100F</t>
  </si>
  <si>
    <t>08E12-T90-100</t>
  </si>
  <si>
    <t>31670-BMS-LEAD</t>
  </si>
  <si>
    <t>6.0 Paint Pens</t>
  </si>
  <si>
    <t>TUCH-NH883P-A1</t>
  </si>
  <si>
    <t>TUCH-NH731P-A1</t>
  </si>
  <si>
    <t>TUCH-NH797M-A1</t>
  </si>
  <si>
    <t>TUCH-G545M-A1</t>
  </si>
  <si>
    <t>TUCH-NH877P-A1</t>
  </si>
  <si>
    <t>TUCH-NH932M-A1</t>
  </si>
  <si>
    <t>TUCH-R580M-A1</t>
  </si>
  <si>
    <t>TUCH-NEEDLES</t>
  </si>
  <si>
    <t>TUCH-STICKS</t>
  </si>
  <si>
    <t>TUCH-TIPS</t>
  </si>
  <si>
    <t xml:space="preserve">Publication Date: </t>
  </si>
  <si>
    <t>Red Pricing = Promotional Pricing - offered for a limited time only and on a first come, first serve basis.</t>
  </si>
  <si>
    <t>26MY Honda Pilot</t>
  </si>
  <si>
    <t>POPULAR ACCESSORIES</t>
  </si>
  <si>
    <t>/wk *</t>
  </si>
  <si>
    <t>Black Emblems -"H" Mark &amp; AWD</t>
  </si>
  <si>
    <t>Towing Package - Touring Trim</t>
  </si>
  <si>
    <t>Genuine Honda Accessories purchased with a new Honda vehicle include a 3 year / 60,000 km manufacturer's warranty.</t>
  </si>
  <si>
    <t>Vehicle accessories purchased after vehicle sale include a 1 year / 20,000km manufacturer's warranty.</t>
  </si>
  <si>
    <t xml:space="preserve">*Prices shown include the cost of installation. </t>
  </si>
  <si>
    <t xml:space="preserve">*For informational purposes only.   Weekly amounts shown are estimated payments based on a 60 month finance contract at 6.99% APR (including the cost of installation).  Applicable taxes and fees are extra.   Accessories cannot be financed on their own and must be financed through Honda Canada Finance Inc., on approved credit, in conjunction with a Honda vehicle. Representative finance example: $350.00 financed at 6.99% APR equals $1.60 weekly for 60 months.  260 weekly payments required.  Cost of borrowing is $64.80 for a total obligation of $414.80.  Actual payment amounts will vary based on APR, finance contract term and cost of the applicable accessories. Conditions apply. See your Honda dealer for full details. </t>
  </si>
  <si>
    <t>*More customized weekly payment options &amp; accessories can be seen on Honda.ca - Build &amp; Price</t>
  </si>
  <si>
    <t>(6.99%)</t>
  </si>
  <si>
    <t xml:space="preserve">Publication
 Date: </t>
  </si>
  <si>
    <t>Accessoires Honda</t>
  </si>
  <si>
    <t>Nom du modèle</t>
  </si>
  <si>
    <t xml:space="preserve">Année modèle </t>
  </si>
  <si>
    <r>
      <rPr>
        <b/>
        <sz val="9"/>
        <color rgb="FFC8102E"/>
        <rFont val="Calibri"/>
        <family val="2"/>
        <scheme val="minor"/>
      </rPr>
      <t>S</t>
    </r>
    <r>
      <rPr>
        <sz val="9"/>
        <rFont val="Calibri"/>
        <family val="2"/>
        <scheme val="minor"/>
      </rPr>
      <t xml:space="preserve"> = De série (accessoire de série sur cette version).</t>
    </r>
  </si>
  <si>
    <r>
      <rPr>
        <b/>
        <sz val="9"/>
        <color rgb="FFC8102E"/>
        <rFont val="Calibri"/>
        <family val="2"/>
        <scheme val="minor"/>
      </rPr>
      <t>T</t>
    </r>
    <r>
      <rPr>
        <sz val="9"/>
        <rFont val="Calibri"/>
        <family val="2"/>
        <scheme val="minor"/>
      </rPr>
      <t xml:space="preserve"> = Taille des pneus (la taille de la jante accessoire diffère de la jante d’origine.  Le client aura besoin de nouveaux pneus pour ces jantes).</t>
    </r>
  </si>
  <si>
    <r>
      <rPr>
        <b/>
        <sz val="9"/>
        <color rgb="FFC8102E"/>
        <rFont val="Calibri"/>
        <family val="2"/>
        <scheme val="minor"/>
      </rPr>
      <t>E</t>
    </r>
    <r>
      <rPr>
        <sz val="9"/>
        <rFont val="Calibri"/>
        <family val="2"/>
        <scheme val="minor"/>
      </rPr>
      <t xml:space="preserve"> = Échange d’équipement de série (la taille de la jante accessoire est la même que celle de la jante d’origine.  Le client peut utiliser les pneus d’origine).</t>
    </r>
  </si>
  <si>
    <r>
      <rPr>
        <b/>
        <sz val="9"/>
        <color rgb="FFC8102E"/>
        <rFont val="Calibri"/>
        <family val="2"/>
        <scheme val="minor"/>
      </rPr>
      <t>N/A</t>
    </r>
    <r>
      <rPr>
        <sz val="9"/>
        <rFont val="Calibri"/>
        <family val="2"/>
        <scheme val="minor"/>
      </rPr>
      <t xml:space="preserve"> = Sans objet (l’accessoire ne peut être utilisé pour cette version).</t>
    </r>
  </si>
  <si>
    <t>1.0 Groupes et ensembles</t>
  </si>
  <si>
    <t>La description</t>
  </si>
  <si>
    <t>Numéro de pièce</t>
  </si>
  <si>
    <t>Prix net</t>
  </si>
  <si>
    <t>Prix de liste</t>
  </si>
  <si>
    <t>T.F.F.</t>
  </si>
  <si>
    <t>Prix installé</t>
  </si>
  <si>
    <t xml:space="preserve">Commentaires   </t>
  </si>
  <si>
    <t>23PIL-PRO-PK1 ou
23PIL-PRO-PK2</t>
  </si>
  <si>
    <t>08P17-T90-110 ou 08P17-T90-300C</t>
  </si>
  <si>
    <t>Voir les commentaires</t>
  </si>
  <si>
    <t>08L92-T90-300D ou 
08L92-T90-300E</t>
  </si>
  <si>
    <t>08L92-S9V-300G ou 
08L92-S9V-300H</t>
  </si>
  <si>
    <t>25PIL-BLK-EM1</t>
  </si>
  <si>
    <t>25PIL-BLK-EM2</t>
  </si>
  <si>
    <t>2.0 Jantes et accessoires de jantes</t>
  </si>
  <si>
    <t>3.0 Extérieur</t>
  </si>
  <si>
    <t>4.0 Intérieur</t>
  </si>
  <si>
    <t>5.0 Électrique</t>
  </si>
  <si>
    <t>6.0 Crayon de retouche de peinture</t>
  </si>
  <si>
    <t xml:space="preserve">Date de publication: </t>
  </si>
  <si>
    <t>*Prix en rouge = Prix promotionnels offerts pour une durée limitée seulement, selon le principe du premier arrivé, premier servi.</t>
  </si>
  <si>
    <t>ACCESSOIRES POPULAIRES</t>
  </si>
  <si>
    <t xml:space="preserve">Emblème, noirs lustré - Logo « H » &amp; « AWD  » </t>
  </si>
  <si>
    <t>Ensemble de remorquage touring version</t>
  </si>
  <si>
    <t>Les accessoires Honda d’origine achetés avec un véhicule Honda neuf incluent une garantie du fabricant de 3 ans ou 60 000 km.</t>
  </si>
  <si>
    <t>Les accessoires de véhicule achetés après la vente du véhicule incluent une garantie du fabricant de 1 an ou 20 000 km.</t>
  </si>
  <si>
    <t xml:space="preserve">
*Les prix indiqués incluent le coût d'installation.</t>
  </si>
  <si>
    <t>*À titre d’information seulement. Les montants hebdomadaires indiqués sont des paiements estimés basés sur un contrat de financement de 60 mois à un taux annuel en pourcentage (TAP) de 6,99 % (coût d’installation compris). Taxes et frais applicables en sus. Les accessoires ne peuvent être financés seuls et doivent être financés par l’entremise de Honda Canada Finance Inc., sur approbation de crédit, conjointement avec un véhicule Honda. Exemple de financement représentatif : Un montant de 350,00 $ financé à un TAP de 6,99 % équivaut à un paiement hebdomadaire de 1,60 $ pendant 60 mois. 260 paiements hebdomadaires sont requis. Le coût d’emprunt est de 64,80 $, pour une obligation totale de 414,80 $. Le montant réel des paiements variera en fonction du TAP, de la période du contrat de financement et du coût des accessoires applicables. Certaines conditions s’appliquent. Veuillez visiter votre concessionnaire Honda pour obtenir tous les détails.</t>
  </si>
  <si>
    <t>*Vous pouvez voir d’autres options de paiements hebdomadaires personnalisés ainsi que des accessoires sur le site Honda.ca – Configuration et prix.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</si>
</sst>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4" formatCode="_(&quot;$&quot;* #,##0.00_);_(&quot;$&quot;* \(#,##0.00\);_(&quot;$&quot;* &quot;-&quot;??_);_(@_)"/>
    <numFmt numFmtId="164" formatCode="_-[$$-409]* #,##0.00_ ;_-[$$-409]* \-#,##0.00\ ;_-[$$-409]* &quot;-&quot;??_ ;_-@_ "/>
    <numFmt numFmtId="165" formatCode="[$-409]d\-mmm\-yy;@"/>
    <numFmt numFmtId="166" formatCode="0.0"/>
    <numFmt numFmtId="167" formatCode="&quot;$&quot;#,##0.00"/>
    <numFmt numFmtId="168" formatCode="yyyy\-mm\-dd;@"/>
    <numFmt numFmtId="169" formatCode="&quot;$&quot;#,##0.00;[Red]\-&quot;$&quot;#,##0.00"/>
    <numFmt numFmtId="170" formatCode="_(&quot;$&quot;* #,##0_);_(&quot;$&quot;* \(#,##0\);_(&quot;$&quot;* &quot;-&quot;??_);_(@_)"/>
    <numFmt numFmtId="171" formatCode="_ * #,##0_ \ [$$-C0C]_ ;_ * \-#,##0\ \ [$$-C0C]_ ;_ * &quot;-&quot;??_ \ [$$-C0C]_ ;_ @_ "/>
    <numFmt numFmtId="172" formatCode="_ * #,##0.00_ \ [$$-C0C]_ ;_ * \-#,##0.00\ \ [$$-C0C]_ ;_ * &quot;-&quot;??_ \ [$$-C0C]_ ;_ @_ "/>
  </numFmts>
  <fonts count="5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z val="18"/>
      <color theme="1"/>
      <name val="Calibri"/>
      <family val="2"/>
      <scheme val="minor"/>
    </font>
    <font>
      <b/>
      <sz val="18"/>
      <color rgb="FFC8102E"/>
      <name val="Calibri"/>
      <family val="2"/>
      <scheme val="minor"/>
    </font>
    <font>
      <i/>
      <sz val="10"/>
      <color rgb="FFC00000"/>
      <name val="Arial"/>
      <family val="2"/>
    </font>
    <font>
      <sz val="10"/>
      <name val="Calibri"/>
      <family val="2"/>
      <scheme val="minor"/>
    </font>
    <font>
      <sz val="10"/>
      <color theme="0"/>
      <name val="Arial"/>
      <family val="2"/>
    </font>
    <font>
      <i/>
      <sz val="10"/>
      <color theme="0" tint="-0.34998626667073579"/>
      <name val="Arial Narrow"/>
      <family val="2"/>
    </font>
    <font>
      <b/>
      <sz val="24"/>
      <color theme="0"/>
      <name val="Calibri"/>
      <family val="2"/>
      <scheme val="minor"/>
    </font>
    <font>
      <b/>
      <sz val="11"/>
      <color theme="6" tint="0.79998168889431442"/>
      <name val="Calibri"/>
      <family val="2"/>
      <scheme val="minor"/>
    </font>
    <font>
      <sz val="11"/>
      <name val="Calibri"/>
      <family val="2"/>
      <scheme val="minor"/>
    </font>
    <font>
      <sz val="11"/>
      <color theme="6" tint="-0.499984740745262"/>
      <name val="Calibri"/>
      <family val="2"/>
      <scheme val="minor"/>
    </font>
    <font>
      <b/>
      <sz val="11"/>
      <color theme="6" tint="-0.499984740745262"/>
      <name val="Calibri"/>
      <family val="2"/>
      <scheme val="minor"/>
    </font>
    <font>
      <b/>
      <sz val="20"/>
      <name val="Calibri"/>
      <family val="2"/>
      <scheme val="minor"/>
    </font>
    <font>
      <sz val="9"/>
      <name val="Calibri"/>
      <family val="2"/>
      <scheme val="minor"/>
    </font>
    <font>
      <b/>
      <sz val="9"/>
      <color rgb="FFC8102E"/>
      <name val="Calibri"/>
      <family val="2"/>
      <scheme val="minor"/>
    </font>
    <font>
      <b/>
      <sz val="9"/>
      <name val="Calibri"/>
      <family val="2"/>
      <scheme val="minor"/>
    </font>
    <font>
      <b/>
      <sz val="14"/>
      <color theme="0"/>
      <name val="Calibri"/>
      <family val="2"/>
      <scheme val="minor"/>
    </font>
    <font>
      <b/>
      <sz val="11"/>
      <name val="Calibri"/>
      <family val="2"/>
      <scheme val="minor"/>
    </font>
    <font>
      <i/>
      <sz val="11"/>
      <color theme="0" tint="-0.34998626667073579"/>
      <name val="Arial Narrow"/>
      <family val="2"/>
    </font>
    <font>
      <sz val="14"/>
      <color theme="1"/>
      <name val="Calibri"/>
      <family val="2"/>
      <scheme val="minor"/>
    </font>
    <font>
      <sz val="14"/>
      <name val="Calibri"/>
      <family val="2"/>
      <scheme val="minor"/>
    </font>
    <font>
      <i/>
      <sz val="14"/>
      <color theme="0" tint="-0.34998626667073579"/>
      <name val="Arial Narrow"/>
      <family val="2"/>
    </font>
    <font>
      <sz val="11"/>
      <color rgb="FFFFC000"/>
      <name val="Calibri"/>
      <family val="2"/>
      <scheme val="minor"/>
    </font>
    <font>
      <sz val="11"/>
      <color theme="0" tint="-0.34998626667073579"/>
      <name val="Arial Narrow"/>
      <family val="2"/>
    </font>
    <font>
      <i/>
      <sz val="11"/>
      <color theme="1"/>
      <name val="Calibri"/>
      <family val="2"/>
      <scheme val="minor"/>
    </font>
    <font>
      <sz val="10"/>
      <color theme="0" tint="-0.34998626667073579"/>
      <name val="Arial Narrow"/>
      <family val="2"/>
    </font>
    <font>
      <b/>
      <sz val="10"/>
      <name val="Calibri"/>
      <family val="2"/>
      <scheme val="minor"/>
    </font>
    <font>
      <sz val="10"/>
      <color theme="0" tint="-0.14999847407452621"/>
      <name val="Calibri"/>
      <family val="2"/>
      <scheme val="minor"/>
    </font>
    <font>
      <b/>
      <sz val="24"/>
      <name val="Calibri"/>
      <family val="2"/>
      <scheme val="minor"/>
    </font>
    <font>
      <i/>
      <sz val="10"/>
      <color theme="0"/>
      <name val="Calibri"/>
      <family val="2"/>
      <scheme val="minor"/>
    </font>
    <font>
      <sz val="10"/>
      <color theme="0"/>
      <name val="Calibri"/>
      <family val="2"/>
      <scheme val="minor"/>
    </font>
    <font>
      <b/>
      <sz val="12"/>
      <name val="Calibri"/>
      <family val="2"/>
      <scheme val="minor"/>
    </font>
    <font>
      <sz val="12"/>
      <name val="Calibri"/>
      <family val="2"/>
      <scheme val="minor"/>
    </font>
    <font>
      <i/>
      <sz val="12"/>
      <name val="Calibri"/>
      <family val="2"/>
      <scheme val="minor"/>
    </font>
    <font>
      <b/>
      <sz val="10.5"/>
      <name val="Calibri"/>
      <family val="2"/>
      <scheme val="minor"/>
    </font>
    <font>
      <b/>
      <i/>
      <sz val="12"/>
      <name val="Calibri"/>
      <family val="2"/>
      <scheme val="minor"/>
    </font>
    <font>
      <i/>
      <sz val="10"/>
      <name val="Calibri"/>
      <family val="2"/>
      <scheme val="minor"/>
    </font>
    <font>
      <b/>
      <i/>
      <sz val="10"/>
      <name val="Calibri"/>
      <family val="2"/>
      <scheme val="minor"/>
    </font>
    <font>
      <sz val="10"/>
      <color rgb="FFFF0000"/>
      <name val="Calibri"/>
      <family val="2"/>
      <scheme val="minor"/>
    </font>
    <font>
      <sz val="10"/>
      <color rgb="FFE3173E"/>
      <name val="Calibri"/>
      <family val="2"/>
      <scheme val="minor"/>
    </font>
    <font>
      <i/>
      <sz val="10"/>
      <color rgb="FFE3173E"/>
      <name val="Calibri"/>
      <family val="2"/>
      <scheme val="minor"/>
    </font>
    <font>
      <b/>
      <i/>
      <sz val="8"/>
      <name val="Calibri"/>
      <family val="2"/>
      <scheme val="minor"/>
    </font>
    <font>
      <sz val="10"/>
      <color rgb="FFC8102E"/>
      <name val="Calibri"/>
      <family val="2"/>
      <scheme val="minor"/>
    </font>
    <font>
      <b/>
      <sz val="10"/>
      <color rgb="FFE3173E"/>
      <name val="Calibri"/>
      <family val="2"/>
      <scheme val="minor"/>
    </font>
    <font>
      <b/>
      <sz val="11"/>
      <color rgb="FFC8102E"/>
      <name val="Calibri"/>
      <family val="2"/>
      <scheme val="minor"/>
    </font>
    <font>
      <b/>
      <sz val="9"/>
      <color indexed="81"/>
      <name val="Tahoma"/>
      <family val="2"/>
    </font>
  </fonts>
  <fills count="13">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C8102E"/>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E3173E"/>
        <bgColor indexed="64"/>
      </patternFill>
    </fill>
    <fill>
      <patternFill patternType="solid">
        <fgColor theme="6" tint="-0.24994659260841701"/>
        <bgColor indexed="64"/>
      </patternFill>
    </fill>
    <fill>
      <patternFill patternType="solid">
        <fgColor theme="0"/>
        <bgColor indexed="64"/>
      </patternFill>
    </fill>
    <fill>
      <patternFill patternType="solid">
        <fgColor theme="6" tint="0.59996337778862885"/>
        <bgColor indexed="64"/>
      </patternFill>
    </fill>
    <fill>
      <patternFill patternType="solid">
        <fgColor theme="6" tint="0.79998168889431442"/>
        <bgColor indexed="64"/>
      </patternFill>
    </fill>
    <fill>
      <patternFill patternType="solid">
        <fgColor theme="6" tint="0.39994506668294322"/>
        <bgColor indexed="64"/>
      </patternFill>
    </fill>
  </fills>
  <borders count="29">
    <border>
      <left/>
      <right/>
      <top/>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right/>
      <top style="thin">
        <color theme="0"/>
      </top>
      <bottom style="thin">
        <color theme="0"/>
      </bottom>
      <diagonal/>
    </border>
    <border>
      <left style="thin">
        <color theme="0"/>
      </left>
      <right style="thin">
        <color theme="0"/>
      </right>
      <top/>
      <bottom/>
      <diagonal/>
    </border>
    <border>
      <left/>
      <right style="thin">
        <color theme="0"/>
      </right>
      <top/>
      <bottom/>
      <diagonal/>
    </border>
    <border>
      <left/>
      <right style="thin">
        <color theme="0"/>
      </right>
      <top/>
      <bottom style="thin">
        <color theme="0"/>
      </bottom>
      <diagonal/>
    </border>
    <border>
      <left style="thin">
        <color theme="0"/>
      </left>
      <right/>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medium">
        <color theme="1" tint="0.499984740745262"/>
      </bottom>
      <diagonal/>
    </border>
    <border>
      <left/>
      <right/>
      <top style="thin">
        <color theme="0"/>
      </top>
      <bottom/>
      <diagonal/>
    </border>
  </borders>
  <cellStyleXfs count="13">
    <xf numFmtId="0" fontId="0" fillId="0" borderId="0"/>
    <xf numFmtId="44" fontId="5" fillId="0" borderId="0" applyFont="0" applyFill="0" applyBorder="0" applyAlignment="0" applyProtection="0"/>
    <xf numFmtId="0" fontId="5" fillId="0" borderId="0"/>
    <xf numFmtId="0" fontId="5" fillId="0" borderId="0"/>
    <xf numFmtId="0" fontId="2" fillId="4" borderId="0" applyNumberFormat="0" applyBorder="0" applyAlignment="0" applyProtection="0"/>
    <xf numFmtId="0" fontId="13" fillId="8" borderId="17" applyBorder="0">
      <alignment horizontal="center" vertical="center"/>
    </xf>
    <xf numFmtId="0" fontId="1" fillId="0" borderId="0"/>
    <xf numFmtId="0" fontId="15" fillId="10" borderId="7">
      <alignment horizontal="left" vertical="center" indent="1"/>
    </xf>
    <xf numFmtId="0" fontId="16" fillId="11" borderId="4" applyNumberFormat="0">
      <alignment horizontal="center" vertical="center"/>
    </xf>
    <xf numFmtId="0" fontId="15" fillId="12" borderId="5">
      <alignment horizontal="center" vertical="center"/>
    </xf>
    <xf numFmtId="0" fontId="1" fillId="0" borderId="0"/>
    <xf numFmtId="0" fontId="1" fillId="0" borderId="0"/>
    <xf numFmtId="9" fontId="5" fillId="0" borderId="0" applyFont="0" applyFill="0" applyBorder="0" applyAlignment="0" applyProtection="0"/>
  </cellStyleXfs>
  <cellXfs count="262">
    <xf numFmtId="0" fontId="0" fillId="0" borderId="0" xfId="0"/>
    <xf numFmtId="0" fontId="6" fillId="2" borderId="1" xfId="2" applyFont="1" applyFill="1" applyBorder="1" applyAlignment="1">
      <alignment horizontal="center" wrapText="1"/>
    </xf>
    <xf numFmtId="0" fontId="7" fillId="3" borderId="2" xfId="2" applyFont="1" applyFill="1" applyBorder="1" applyAlignment="1" applyProtection="1">
      <alignment horizontal="center" vertical="center"/>
      <protection locked="0"/>
    </xf>
    <xf numFmtId="0" fontId="5" fillId="0" borderId="3" xfId="2" applyBorder="1" applyAlignment="1">
      <alignment vertical="center"/>
    </xf>
    <xf numFmtId="0" fontId="5" fillId="0" borderId="4" xfId="2" applyBorder="1" applyAlignment="1">
      <alignment vertical="center"/>
    </xf>
    <xf numFmtId="0" fontId="5" fillId="0" borderId="5" xfId="2" applyBorder="1" applyAlignment="1">
      <alignment vertical="center"/>
    </xf>
    <xf numFmtId="0" fontId="5" fillId="0" borderId="6" xfId="2" applyBorder="1" applyAlignment="1">
      <alignment vertical="center"/>
    </xf>
    <xf numFmtId="0" fontId="5" fillId="0" borderId="7" xfId="2" applyBorder="1" applyAlignment="1">
      <alignment vertical="center"/>
    </xf>
    <xf numFmtId="0" fontId="5" fillId="0" borderId="0" xfId="2" applyAlignment="1">
      <alignment vertical="center"/>
    </xf>
    <xf numFmtId="0" fontId="5" fillId="0" borderId="8" xfId="2" applyBorder="1" applyAlignment="1">
      <alignment vertical="center"/>
    </xf>
    <xf numFmtId="0" fontId="8" fillId="0" borderId="4" xfId="2" applyFont="1" applyBorder="1" applyAlignment="1">
      <alignment vertical="center"/>
    </xf>
    <xf numFmtId="0" fontId="2" fillId="4" borderId="9" xfId="2" applyFont="1" applyFill="1" applyBorder="1" applyAlignment="1">
      <alignment horizontal="centerContinuous"/>
    </xf>
    <xf numFmtId="0" fontId="2" fillId="4" borderId="10" xfId="2" applyFont="1" applyFill="1" applyBorder="1" applyAlignment="1">
      <alignment horizontal="centerContinuous"/>
    </xf>
    <xf numFmtId="0" fontId="9" fillId="3" borderId="11" xfId="2" applyFont="1" applyFill="1" applyBorder="1" applyAlignment="1">
      <alignment horizontal="center"/>
    </xf>
    <xf numFmtId="164" fontId="9" fillId="5" borderId="12" xfId="2" applyNumberFormat="1" applyFont="1" applyFill="1" applyBorder="1"/>
    <xf numFmtId="0" fontId="5" fillId="6" borderId="13" xfId="2" applyFill="1" applyBorder="1" applyAlignment="1">
      <alignment horizontal="center" vertical="center"/>
    </xf>
    <xf numFmtId="0" fontId="9" fillId="3" borderId="14" xfId="2" applyFont="1" applyFill="1" applyBorder="1" applyAlignment="1">
      <alignment horizontal="center"/>
    </xf>
    <xf numFmtId="164" fontId="9" fillId="5" borderId="15" xfId="2" applyNumberFormat="1" applyFont="1" applyFill="1" applyBorder="1"/>
    <xf numFmtId="0" fontId="5" fillId="0" borderId="16" xfId="2" applyBorder="1" applyAlignment="1">
      <alignment vertical="center"/>
    </xf>
    <xf numFmtId="0" fontId="10" fillId="0" borderId="4" xfId="2" applyFont="1" applyBorder="1" applyAlignment="1">
      <alignment vertical="center"/>
    </xf>
    <xf numFmtId="0" fontId="11" fillId="0" borderId="0" xfId="3" applyFont="1" applyAlignment="1">
      <alignment vertical="center"/>
    </xf>
    <xf numFmtId="0" fontId="12" fillId="7" borderId="0" xfId="4" applyFont="1" applyFill="1" applyBorder="1" applyAlignment="1">
      <alignment vertical="center"/>
    </xf>
    <xf numFmtId="0" fontId="12" fillId="9" borderId="3" xfId="5" applyFont="1" applyFill="1" applyBorder="1" applyAlignment="1">
      <alignment vertical="center"/>
    </xf>
    <xf numFmtId="0" fontId="12" fillId="9" borderId="4" xfId="5" applyFont="1" applyFill="1" applyBorder="1" applyAlignment="1">
      <alignment vertical="center"/>
    </xf>
    <xf numFmtId="0" fontId="1" fillId="9" borderId="4" xfId="6" applyFill="1" applyBorder="1" applyAlignment="1">
      <alignment horizontal="center" vertical="center"/>
    </xf>
    <xf numFmtId="0" fontId="1" fillId="9" borderId="4" xfId="6" applyFill="1" applyBorder="1" applyAlignment="1">
      <alignment vertical="center"/>
    </xf>
    <xf numFmtId="0" fontId="14" fillId="9" borderId="4" xfId="6" applyFont="1" applyFill="1" applyBorder="1" applyAlignment="1">
      <alignment vertical="center"/>
    </xf>
    <xf numFmtId="0" fontId="14" fillId="9" borderId="5" xfId="6" applyFont="1" applyFill="1" applyBorder="1" applyAlignment="1">
      <alignment vertical="center"/>
    </xf>
    <xf numFmtId="0" fontId="9" fillId="0" borderId="0" xfId="3" applyFont="1" applyAlignment="1">
      <alignment vertical="center"/>
    </xf>
    <xf numFmtId="0" fontId="14" fillId="2" borderId="4" xfId="7" applyFont="1" applyFill="1" applyBorder="1" applyAlignment="1">
      <alignment horizontal="left" vertical="center"/>
    </xf>
    <xf numFmtId="0" fontId="17" fillId="3" borderId="4" xfId="8" applyNumberFormat="1" applyFont="1" applyFill="1" applyAlignment="1">
      <alignment horizontal="left" vertical="center" wrapText="1"/>
    </xf>
    <xf numFmtId="0" fontId="17" fillId="9" borderId="3" xfId="8" applyNumberFormat="1" applyFont="1" applyFill="1" applyBorder="1" applyAlignment="1">
      <alignment vertical="center"/>
    </xf>
    <xf numFmtId="0" fontId="17" fillId="9" borderId="4" xfId="8" applyNumberFormat="1" applyFont="1" applyFill="1" applyAlignment="1">
      <alignment vertical="center"/>
    </xf>
    <xf numFmtId="0" fontId="14" fillId="9" borderId="7" xfId="6" applyFont="1" applyFill="1" applyBorder="1" applyAlignment="1">
      <alignment vertical="center"/>
    </xf>
    <xf numFmtId="0" fontId="14" fillId="9" borderId="3" xfId="6" applyFont="1" applyFill="1" applyBorder="1" applyAlignment="1">
      <alignment vertical="center"/>
    </xf>
    <xf numFmtId="0" fontId="17" fillId="3" borderId="4" xfId="8" applyNumberFormat="1" applyFont="1" applyFill="1" applyAlignment="1">
      <alignment horizontal="left" vertical="center"/>
    </xf>
    <xf numFmtId="0" fontId="14" fillId="9" borderId="16" xfId="6" applyFont="1" applyFill="1" applyBorder="1" applyAlignment="1">
      <alignment vertical="center"/>
    </xf>
    <xf numFmtId="0" fontId="18" fillId="9" borderId="16" xfId="7" applyFont="1" applyFill="1" applyBorder="1" applyAlignment="1">
      <alignment horizontal="left" vertical="center"/>
    </xf>
    <xf numFmtId="0" fontId="18" fillId="9" borderId="4" xfId="7" applyFont="1" applyFill="1" applyBorder="1" applyAlignment="1">
      <alignment horizontal="left" vertical="center"/>
    </xf>
    <xf numFmtId="0" fontId="18" fillId="9" borderId="4" xfId="6" applyFont="1" applyFill="1" applyBorder="1" applyAlignment="1">
      <alignment vertical="center"/>
    </xf>
    <xf numFmtId="0" fontId="18" fillId="9" borderId="4" xfId="7" applyFont="1" applyFill="1" applyBorder="1" applyAlignment="1">
      <alignment vertical="center"/>
    </xf>
    <xf numFmtId="0" fontId="18" fillId="9" borderId="5" xfId="7" applyFont="1" applyFill="1" applyBorder="1" applyAlignment="1">
      <alignment vertical="center"/>
    </xf>
    <xf numFmtId="0" fontId="18" fillId="9" borderId="0" xfId="7" applyFont="1" applyFill="1" applyBorder="1" applyAlignment="1">
      <alignment vertical="center"/>
    </xf>
    <xf numFmtId="0" fontId="18" fillId="9" borderId="0" xfId="7" applyFont="1" applyFill="1" applyBorder="1" applyAlignment="1">
      <alignment horizontal="left" vertical="center"/>
    </xf>
    <xf numFmtId="0" fontId="18" fillId="9" borderId="8" xfId="6" applyFont="1" applyFill="1" applyBorder="1" applyAlignment="1">
      <alignment vertical="center"/>
    </xf>
    <xf numFmtId="0" fontId="9" fillId="9" borderId="0" xfId="3" applyFont="1" applyFill="1" applyAlignment="1">
      <alignment vertical="center"/>
    </xf>
    <xf numFmtId="0" fontId="9" fillId="9" borderId="0" xfId="7" applyFont="1" applyFill="1" applyBorder="1" applyAlignment="1">
      <alignment horizontal="center" wrapText="1"/>
    </xf>
    <xf numFmtId="0" fontId="14" fillId="9" borderId="8" xfId="6" applyFont="1" applyFill="1" applyBorder="1" applyAlignment="1">
      <alignment vertical="center"/>
    </xf>
    <xf numFmtId="0" fontId="21" fillId="7" borderId="0" xfId="4" applyFont="1" applyFill="1" applyBorder="1" applyAlignment="1"/>
    <xf numFmtId="0" fontId="4" fillId="7" borderId="0" xfId="6" applyFont="1" applyFill="1" applyAlignment="1">
      <alignment vertical="center"/>
    </xf>
    <xf numFmtId="0" fontId="1" fillId="9" borderId="0" xfId="6" applyFill="1" applyAlignment="1">
      <alignment vertical="center"/>
    </xf>
    <xf numFmtId="0" fontId="1" fillId="9" borderId="0" xfId="6" applyFill="1" applyAlignment="1">
      <alignment horizontal="center" vertical="center"/>
    </xf>
    <xf numFmtId="0" fontId="22" fillId="9" borderId="18" xfId="8" applyNumberFormat="1" applyFont="1" applyFill="1" applyBorder="1">
      <alignment horizontal="center" vertical="center"/>
    </xf>
    <xf numFmtId="0" fontId="9" fillId="9" borderId="18" xfId="3" applyFont="1" applyFill="1" applyBorder="1" applyAlignment="1">
      <alignment vertical="center"/>
    </xf>
    <xf numFmtId="0" fontId="22" fillId="2" borderId="4" xfId="9" applyFont="1" applyFill="1" applyBorder="1">
      <alignment horizontal="center" vertical="center"/>
    </xf>
    <xf numFmtId="0" fontId="22" fillId="2" borderId="4" xfId="9" applyFont="1" applyFill="1" applyBorder="1" applyAlignment="1">
      <alignment horizontal="center" vertical="center" wrapText="1"/>
    </xf>
    <xf numFmtId="0" fontId="22" fillId="2" borderId="4" xfId="9" applyFont="1" applyFill="1" applyBorder="1" applyAlignment="1">
      <alignment horizontal="center" vertical="center" wrapText="1"/>
    </xf>
    <xf numFmtId="0" fontId="11" fillId="0" borderId="0" xfId="3" applyFont="1" applyAlignment="1">
      <alignment horizontal="left" vertical="center" wrapText="1"/>
    </xf>
    <xf numFmtId="0" fontId="22" fillId="3" borderId="4" xfId="7" applyFont="1" applyFill="1" applyBorder="1" applyAlignment="1">
      <alignment horizontal="left" vertical="center"/>
    </xf>
    <xf numFmtId="165" fontId="22" fillId="5" borderId="4" xfId="8" applyNumberFormat="1" applyFont="1" applyFill="1" applyAlignment="1">
      <alignment horizontal="left" vertical="center" wrapText="1"/>
    </xf>
    <xf numFmtId="44" fontId="14" fillId="5" borderId="4" xfId="1" applyFont="1" applyFill="1" applyBorder="1" applyAlignment="1">
      <alignment horizontal="center" vertical="center"/>
    </xf>
    <xf numFmtId="166" fontId="14" fillId="5" borderId="4" xfId="8" applyNumberFormat="1" applyFont="1" applyFill="1">
      <alignment horizontal="center" vertical="center"/>
    </xf>
    <xf numFmtId="44" fontId="22" fillId="3" borderId="4" xfId="1" applyFont="1" applyFill="1" applyBorder="1" applyAlignment="1">
      <alignment horizontal="center" vertical="center"/>
    </xf>
    <xf numFmtId="0" fontId="9" fillId="5" borderId="4" xfId="8" applyNumberFormat="1" applyFont="1" applyFill="1">
      <alignment horizontal="center" vertical="center"/>
    </xf>
    <xf numFmtId="0" fontId="14" fillId="3" borderId="4" xfId="9" applyFont="1" applyFill="1" applyBorder="1" applyAlignment="1">
      <alignment horizontal="left" vertical="center" wrapText="1"/>
    </xf>
    <xf numFmtId="0" fontId="14" fillId="9" borderId="0" xfId="3" applyFont="1" applyFill="1" applyAlignment="1">
      <alignment vertical="center"/>
    </xf>
    <xf numFmtId="0" fontId="14" fillId="2" borderId="0" xfId="3" applyFont="1" applyFill="1" applyAlignment="1">
      <alignment vertical="center"/>
    </xf>
    <xf numFmtId="0" fontId="14" fillId="3" borderId="4" xfId="7" applyFont="1" applyFill="1" applyBorder="1">
      <alignment horizontal="left" vertical="center" indent="1"/>
    </xf>
    <xf numFmtId="1" fontId="14" fillId="5" borderId="4" xfId="8" applyNumberFormat="1" applyFont="1" applyFill="1" applyAlignment="1">
      <alignment horizontal="left" vertical="center" wrapText="1" indent="1"/>
    </xf>
    <xf numFmtId="0" fontId="11" fillId="0" borderId="0" xfId="3" applyFont="1" applyAlignment="1">
      <alignment horizontal="left" vertical="center"/>
    </xf>
    <xf numFmtId="1" fontId="14" fillId="5" borderId="4" xfId="8" applyNumberFormat="1" applyFont="1" applyFill="1" applyAlignment="1">
      <alignment horizontal="left" vertical="center" indent="1"/>
    </xf>
    <xf numFmtId="0" fontId="14" fillId="2" borderId="7" xfId="3" applyFont="1" applyFill="1" applyBorder="1" applyAlignment="1">
      <alignment vertical="center"/>
    </xf>
    <xf numFmtId="0" fontId="14" fillId="2" borderId="19" xfId="3" applyFont="1" applyFill="1" applyBorder="1" applyAlignment="1">
      <alignment vertical="center"/>
    </xf>
    <xf numFmtId="0" fontId="14" fillId="2" borderId="3" xfId="3" applyFont="1" applyFill="1" applyBorder="1" applyAlignment="1">
      <alignment horizontal="left" vertical="center"/>
    </xf>
    <xf numFmtId="44" fontId="14" fillId="5" borderId="5" xfId="1" applyFont="1" applyFill="1" applyBorder="1" applyAlignment="1">
      <alignment horizontal="center" vertical="center"/>
    </xf>
    <xf numFmtId="166" fontId="14" fillId="5" borderId="5" xfId="8" applyNumberFormat="1" applyFont="1" applyFill="1" applyBorder="1">
      <alignment horizontal="center" vertical="center"/>
    </xf>
    <xf numFmtId="44" fontId="22" fillId="3" borderId="5" xfId="1" applyFont="1" applyFill="1" applyBorder="1" applyAlignment="1">
      <alignment horizontal="center" vertical="center"/>
    </xf>
    <xf numFmtId="0" fontId="9" fillId="5" borderId="5" xfId="8" applyNumberFormat="1" applyFont="1" applyFill="1" applyBorder="1">
      <alignment horizontal="center" vertical="center"/>
    </xf>
    <xf numFmtId="0" fontId="14" fillId="3" borderId="8" xfId="9" applyFont="1" applyFill="1" applyBorder="1" applyAlignment="1">
      <alignment horizontal="left" vertical="center" wrapText="1"/>
    </xf>
    <xf numFmtId="0" fontId="14" fillId="3" borderId="4" xfId="7" applyFont="1" applyFill="1" applyBorder="1" applyAlignment="1">
      <alignment horizontal="left" vertical="center" wrapText="1" indent="1"/>
    </xf>
    <xf numFmtId="44" fontId="14" fillId="5" borderId="20" xfId="1" applyFont="1" applyFill="1" applyBorder="1" applyAlignment="1">
      <alignment horizontal="center" vertical="center"/>
    </xf>
    <xf numFmtId="166" fontId="14" fillId="5" borderId="20" xfId="8" applyNumberFormat="1" applyFont="1" applyFill="1" applyBorder="1">
      <alignment horizontal="center" vertical="center"/>
    </xf>
    <xf numFmtId="44" fontId="22" fillId="3" borderId="20" xfId="1" applyFont="1" applyFill="1" applyBorder="1" applyAlignment="1">
      <alignment horizontal="center" vertical="center"/>
    </xf>
    <xf numFmtId="0" fontId="9" fillId="5" borderId="20" xfId="8" applyNumberFormat="1" applyFont="1" applyFill="1" applyBorder="1">
      <alignment horizontal="center" vertical="center"/>
    </xf>
    <xf numFmtId="0" fontId="14" fillId="3" borderId="21" xfId="9" applyFont="1" applyFill="1" applyBorder="1" applyAlignment="1">
      <alignment horizontal="left" vertical="center" wrapText="1"/>
    </xf>
    <xf numFmtId="44" fontId="14" fillId="5" borderId="16" xfId="1" applyFont="1" applyFill="1" applyBorder="1" applyAlignment="1">
      <alignment horizontal="center" vertical="center"/>
    </xf>
    <xf numFmtId="166" fontId="14" fillId="5" borderId="16" xfId="8" applyNumberFormat="1" applyFont="1" applyFill="1" applyBorder="1">
      <alignment horizontal="center" vertical="center"/>
    </xf>
    <xf numFmtId="44" fontId="22" fillId="3" borderId="16" xfId="1" applyFont="1" applyFill="1" applyBorder="1" applyAlignment="1">
      <alignment horizontal="center" vertical="center"/>
    </xf>
    <xf numFmtId="0" fontId="9" fillId="5" borderId="16" xfId="8" applyNumberFormat="1" applyFont="1" applyFill="1" applyBorder="1">
      <alignment horizontal="center" vertical="center"/>
    </xf>
    <xf numFmtId="0" fontId="14" fillId="3" borderId="22" xfId="9" applyFont="1" applyFill="1" applyBorder="1" applyAlignment="1">
      <alignment horizontal="left" vertical="center" wrapText="1"/>
    </xf>
    <xf numFmtId="0" fontId="11" fillId="6" borderId="0" xfId="3" applyFont="1" applyFill="1" applyAlignment="1">
      <alignment horizontal="left" vertical="center"/>
    </xf>
    <xf numFmtId="0" fontId="14" fillId="3" borderId="5" xfId="9" applyFont="1" applyFill="1" applyAlignment="1">
      <alignment horizontal="left" vertical="center" wrapText="1"/>
    </xf>
    <xf numFmtId="0" fontId="14" fillId="3" borderId="20" xfId="9" applyFont="1" applyFill="1" applyBorder="1" applyAlignment="1">
      <alignment horizontal="left" vertical="center" wrapText="1"/>
    </xf>
    <xf numFmtId="0" fontId="14" fillId="3" borderId="16" xfId="9" applyFont="1" applyFill="1" applyBorder="1" applyAlignment="1">
      <alignment horizontal="left" vertical="center" wrapText="1"/>
    </xf>
    <xf numFmtId="44" fontId="14" fillId="5" borderId="17" xfId="1" applyFont="1" applyFill="1" applyBorder="1" applyAlignment="1">
      <alignment horizontal="center" vertical="center"/>
    </xf>
    <xf numFmtId="44" fontId="14" fillId="5" borderId="8" xfId="1" applyFont="1" applyFill="1" applyBorder="1" applyAlignment="1">
      <alignment horizontal="center" vertical="center"/>
    </xf>
    <xf numFmtId="0" fontId="14" fillId="3" borderId="17" xfId="9" applyFont="1" applyFill="1" applyBorder="1" applyAlignment="1">
      <alignment horizontal="left" vertical="center" wrapText="1"/>
    </xf>
    <xf numFmtId="44" fontId="14" fillId="5" borderId="23" xfId="1" applyFont="1" applyFill="1" applyBorder="1" applyAlignment="1">
      <alignment horizontal="center" vertical="center"/>
    </xf>
    <xf numFmtId="44" fontId="14" fillId="5" borderId="21" xfId="1" applyFont="1" applyFill="1" applyBorder="1" applyAlignment="1">
      <alignment horizontal="center" vertical="center"/>
    </xf>
    <xf numFmtId="0" fontId="14" fillId="3" borderId="23" xfId="9" applyFont="1" applyFill="1" applyBorder="1" applyAlignment="1">
      <alignment horizontal="left" vertical="center" wrapText="1"/>
    </xf>
    <xf numFmtId="0" fontId="9" fillId="5" borderId="4" xfId="8" applyNumberFormat="1" applyFont="1" applyFill="1">
      <alignment horizontal="center" vertical="center"/>
    </xf>
    <xf numFmtId="0" fontId="23" fillId="0" borderId="0" xfId="3" applyFont="1" applyAlignment="1">
      <alignment vertical="center"/>
    </xf>
    <xf numFmtId="0" fontId="14" fillId="9" borderId="0" xfId="7" applyFont="1" applyFill="1" applyBorder="1" applyAlignment="1">
      <alignment horizontal="left" vertical="center"/>
    </xf>
    <xf numFmtId="165" fontId="22" fillId="9" borderId="0" xfId="8" applyNumberFormat="1" applyFont="1" applyFill="1" applyBorder="1" applyAlignment="1">
      <alignment horizontal="left" vertical="center"/>
    </xf>
    <xf numFmtId="167" fontId="14" fillId="9" borderId="0" xfId="8" applyNumberFormat="1" applyFont="1" applyFill="1" applyBorder="1">
      <alignment horizontal="center" vertical="center"/>
    </xf>
    <xf numFmtId="0" fontId="14" fillId="9" borderId="0" xfId="8" applyNumberFormat="1" applyFont="1" applyFill="1" applyBorder="1">
      <alignment horizontal="center" vertical="center"/>
    </xf>
    <xf numFmtId="167" fontId="14" fillId="9" borderId="0" xfId="9" applyNumberFormat="1" applyFont="1" applyFill="1" applyBorder="1">
      <alignment horizontal="center" vertical="center"/>
    </xf>
    <xf numFmtId="0" fontId="22" fillId="9" borderId="0" xfId="8" applyNumberFormat="1" applyFont="1" applyFill="1" applyBorder="1">
      <alignment horizontal="center" vertical="center"/>
    </xf>
    <xf numFmtId="0" fontId="14" fillId="9" borderId="0" xfId="9" applyFont="1" applyFill="1" applyBorder="1" applyAlignment="1">
      <alignment horizontal="left" vertical="center" wrapText="1"/>
    </xf>
    <xf numFmtId="0" fontId="14" fillId="0" borderId="0" xfId="3" applyFont="1" applyAlignment="1">
      <alignment vertical="center"/>
    </xf>
    <xf numFmtId="0" fontId="24" fillId="9" borderId="0" xfId="10" applyFont="1" applyFill="1" applyAlignment="1">
      <alignment horizontal="left" vertical="center"/>
    </xf>
    <xf numFmtId="0" fontId="25" fillId="0" borderId="0" xfId="3" applyFont="1" applyAlignment="1">
      <alignment horizontal="left" vertical="center"/>
    </xf>
    <xf numFmtId="0" fontId="23" fillId="2" borderId="0" xfId="3" applyFont="1" applyFill="1" applyAlignment="1">
      <alignment vertical="center"/>
    </xf>
    <xf numFmtId="0" fontId="14" fillId="3" borderId="16" xfId="7" applyFont="1" applyFill="1" applyBorder="1" applyAlignment="1">
      <alignment horizontal="left" vertical="center"/>
    </xf>
    <xf numFmtId="165" fontId="22" fillId="5" borderId="16" xfId="8" applyNumberFormat="1" applyFont="1" applyFill="1" applyBorder="1" applyAlignment="1">
      <alignment horizontal="left" vertical="center"/>
    </xf>
    <xf numFmtId="44" fontId="14" fillId="5" borderId="4" xfId="1" applyFont="1" applyFill="1" applyBorder="1" applyAlignment="1">
      <alignment horizontal="center" vertical="center"/>
    </xf>
    <xf numFmtId="166" fontId="14" fillId="5" borderId="4" xfId="8" applyNumberFormat="1" applyFont="1" applyFill="1">
      <alignment horizontal="center" vertical="center"/>
    </xf>
    <xf numFmtId="44" fontId="22" fillId="3" borderId="4" xfId="1" applyFont="1" applyFill="1" applyBorder="1" applyAlignment="1">
      <alignment horizontal="center" vertical="center"/>
    </xf>
    <xf numFmtId="0" fontId="14" fillId="3" borderId="4" xfId="9" applyFont="1" applyFill="1" applyBorder="1" applyAlignment="1">
      <alignment horizontal="center" vertical="center" wrapText="1"/>
    </xf>
    <xf numFmtId="49" fontId="22" fillId="5" borderId="16" xfId="8" applyNumberFormat="1" applyFont="1" applyFill="1" applyBorder="1" applyAlignment="1">
      <alignment horizontal="left" vertical="center"/>
    </xf>
    <xf numFmtId="0" fontId="14" fillId="3" borderId="4" xfId="9" applyFont="1" applyFill="1" applyBorder="1" applyAlignment="1">
      <alignment horizontal="left" vertical="center" wrapText="1"/>
    </xf>
    <xf numFmtId="0" fontId="14" fillId="9" borderId="16" xfId="7" applyFont="1" applyFill="1" applyBorder="1" applyAlignment="1">
      <alignment horizontal="left" vertical="center"/>
    </xf>
    <xf numFmtId="165" fontId="22" fillId="9" borderId="6" xfId="8" applyNumberFormat="1" applyFont="1" applyFill="1" applyBorder="1" applyAlignment="1">
      <alignment horizontal="left" vertical="center"/>
    </xf>
    <xf numFmtId="0" fontId="26" fillId="0" borderId="0" xfId="3" applyFont="1" applyAlignment="1">
      <alignment horizontal="left" vertical="center"/>
    </xf>
    <xf numFmtId="0" fontId="22" fillId="3" borderId="16" xfId="7" applyFont="1" applyFill="1" applyBorder="1" applyAlignment="1">
      <alignment horizontal="left" vertical="center"/>
    </xf>
    <xf numFmtId="0" fontId="22" fillId="3" borderId="19" xfId="7" applyFont="1" applyFill="1" applyBorder="1" applyAlignment="1">
      <alignment vertical="center"/>
    </xf>
    <xf numFmtId="0" fontId="14" fillId="3" borderId="16" xfId="9" applyFont="1" applyFill="1" applyBorder="1" applyAlignment="1">
      <alignment horizontal="left" vertical="center" wrapText="1"/>
    </xf>
    <xf numFmtId="0" fontId="14" fillId="3" borderId="16" xfId="7" applyFont="1" applyFill="1" applyBorder="1" applyAlignment="1">
      <alignment horizontal="left" vertical="center" wrapText="1" indent="2"/>
    </xf>
    <xf numFmtId="0" fontId="14" fillId="3" borderId="16" xfId="7" applyFont="1" applyFill="1" applyBorder="1" applyAlignment="1">
      <alignment horizontal="left" vertical="center" indent="2"/>
    </xf>
    <xf numFmtId="0" fontId="14" fillId="3" borderId="16" xfId="7" applyFont="1" applyFill="1" applyBorder="1">
      <alignment horizontal="left" vertical="center" indent="1"/>
    </xf>
    <xf numFmtId="0" fontId="1" fillId="9" borderId="5" xfId="6" applyFill="1" applyBorder="1" applyAlignment="1">
      <alignment vertical="center"/>
    </xf>
    <xf numFmtId="0" fontId="1" fillId="9" borderId="20" xfId="6" applyFill="1" applyBorder="1" applyAlignment="1">
      <alignment vertical="center"/>
    </xf>
    <xf numFmtId="0" fontId="27" fillId="9" borderId="20" xfId="6" applyFont="1" applyFill="1" applyBorder="1" applyAlignment="1">
      <alignment horizontal="center" vertical="center"/>
    </xf>
    <xf numFmtId="0" fontId="24" fillId="9" borderId="4" xfId="10" applyFont="1" applyFill="1" applyBorder="1" applyAlignment="1">
      <alignment horizontal="left" vertical="center"/>
    </xf>
    <xf numFmtId="0" fontId="14" fillId="0" borderId="16" xfId="7" applyFont="1" applyFill="1" applyBorder="1" applyAlignment="1">
      <alignment horizontal="left" vertical="center"/>
    </xf>
    <xf numFmtId="165" fontId="22" fillId="0" borderId="16" xfId="8" applyNumberFormat="1" applyFont="1" applyFill="1" applyBorder="1" applyAlignment="1">
      <alignment horizontal="left" vertical="center"/>
    </xf>
    <xf numFmtId="167" fontId="14" fillId="0" borderId="16" xfId="8" applyNumberFormat="1" applyFont="1" applyFill="1" applyBorder="1">
      <alignment horizontal="center" vertical="center"/>
    </xf>
    <xf numFmtId="0" fontId="14" fillId="0" borderId="16" xfId="8" applyNumberFormat="1" applyFont="1" applyFill="1" applyBorder="1">
      <alignment horizontal="center" vertical="center"/>
    </xf>
    <xf numFmtId="167" fontId="14" fillId="0" borderId="16" xfId="9" applyNumberFormat="1" applyFont="1" applyFill="1" applyBorder="1">
      <alignment horizontal="center" vertical="center"/>
    </xf>
    <xf numFmtId="0" fontId="22" fillId="0" borderId="16" xfId="8" applyNumberFormat="1" applyFont="1" applyFill="1" applyBorder="1">
      <alignment horizontal="center" vertical="center"/>
    </xf>
    <xf numFmtId="0" fontId="14" fillId="0" borderId="16" xfId="9" applyFont="1" applyFill="1" applyBorder="1" applyAlignment="1">
      <alignment horizontal="left" vertical="center" wrapText="1"/>
    </xf>
    <xf numFmtId="0" fontId="24" fillId="9" borderId="8" xfId="10" applyFont="1" applyFill="1" applyBorder="1" applyAlignment="1">
      <alignment horizontal="left" vertical="center"/>
    </xf>
    <xf numFmtId="0" fontId="24" fillId="9" borderId="5" xfId="10" applyFont="1" applyFill="1" applyBorder="1" applyAlignment="1">
      <alignment horizontal="left" vertical="center"/>
    </xf>
    <xf numFmtId="0" fontId="1" fillId="9" borderId="16" xfId="6" applyFill="1" applyBorder="1" applyAlignment="1">
      <alignment vertical="center"/>
    </xf>
    <xf numFmtId="0" fontId="1" fillId="9" borderId="6" xfId="6" applyFill="1" applyBorder="1" applyAlignment="1">
      <alignment vertical="center"/>
    </xf>
    <xf numFmtId="0" fontId="27" fillId="9" borderId="0" xfId="6" applyFont="1" applyFill="1" applyAlignment="1">
      <alignment horizontal="center" vertical="center"/>
    </xf>
    <xf numFmtId="0" fontId="1" fillId="9" borderId="0" xfId="6" applyFill="1" applyAlignment="1">
      <alignment horizontal="left" vertical="center"/>
    </xf>
    <xf numFmtId="0" fontId="14" fillId="3" borderId="3" xfId="9" applyFont="1" applyFill="1" applyBorder="1" applyAlignment="1">
      <alignment horizontal="left" vertical="center" wrapText="1"/>
    </xf>
    <xf numFmtId="1" fontId="22" fillId="9" borderId="16" xfId="8" applyNumberFormat="1" applyFont="1" applyFill="1" applyBorder="1" applyAlignment="1">
      <alignment horizontal="left" vertical="center"/>
    </xf>
    <xf numFmtId="167" fontId="22" fillId="9" borderId="16" xfId="8" applyNumberFormat="1" applyFont="1" applyFill="1" applyBorder="1">
      <alignment horizontal="center" vertical="center"/>
    </xf>
    <xf numFmtId="0" fontId="22" fillId="9" borderId="16" xfId="8" applyNumberFormat="1" applyFont="1" applyFill="1" applyBorder="1">
      <alignment horizontal="center" vertical="center"/>
    </xf>
    <xf numFmtId="167" fontId="14" fillId="9" borderId="16" xfId="9" applyNumberFormat="1" applyFont="1" applyFill="1" applyBorder="1">
      <alignment horizontal="center" vertical="center"/>
    </xf>
    <xf numFmtId="0" fontId="28" fillId="0" borderId="0" xfId="3" applyFont="1" applyAlignment="1">
      <alignment vertical="center"/>
    </xf>
    <xf numFmtId="0" fontId="3" fillId="9" borderId="4" xfId="11" applyFont="1" applyFill="1" applyBorder="1" applyAlignment="1">
      <alignment horizontal="left" vertical="center"/>
    </xf>
    <xf numFmtId="0" fontId="29" fillId="9" borderId="4" xfId="6" applyFont="1" applyFill="1" applyBorder="1" applyAlignment="1">
      <alignment vertical="center"/>
    </xf>
    <xf numFmtId="0" fontId="30" fillId="0" borderId="0" xfId="3" applyFont="1" applyAlignment="1">
      <alignment vertical="center"/>
    </xf>
    <xf numFmtId="168" fontId="31" fillId="9" borderId="0" xfId="3" applyNumberFormat="1" applyFont="1" applyFill="1" applyAlignment="1">
      <alignment horizontal="left" vertical="center"/>
    </xf>
    <xf numFmtId="0" fontId="32" fillId="9" borderId="0" xfId="3" applyFont="1" applyFill="1" applyAlignment="1">
      <alignment vertical="center"/>
    </xf>
    <xf numFmtId="0" fontId="9" fillId="2" borderId="0" xfId="3" applyFont="1" applyFill="1" applyAlignment="1">
      <alignment vertical="center"/>
    </xf>
    <xf numFmtId="0" fontId="33" fillId="9" borderId="0" xfId="3" applyFont="1" applyFill="1" applyAlignment="1">
      <alignment horizontal="center" vertical="center"/>
    </xf>
    <xf numFmtId="0" fontId="34" fillId="9" borderId="0" xfId="3" applyFont="1" applyFill="1" applyAlignment="1">
      <alignment horizontal="center" vertical="center"/>
    </xf>
    <xf numFmtId="0" fontId="12" fillId="7" borderId="0" xfId="3" applyFont="1" applyFill="1" applyAlignment="1">
      <alignment horizontal="center" vertical="center"/>
    </xf>
    <xf numFmtId="0" fontId="35" fillId="9" borderId="0" xfId="3" applyFont="1" applyFill="1" applyAlignment="1">
      <alignment horizontal="center" vertical="center"/>
    </xf>
    <xf numFmtId="0" fontId="9" fillId="9" borderId="0" xfId="3" applyFont="1" applyFill="1" applyAlignment="1">
      <alignment horizontal="center" vertical="center"/>
    </xf>
    <xf numFmtId="169" fontId="9" fillId="0" borderId="0" xfId="3" applyNumberFormat="1" applyFont="1" applyAlignment="1">
      <alignment vertical="center"/>
    </xf>
    <xf numFmtId="0" fontId="9" fillId="9" borderId="0" xfId="3" applyFont="1" applyFill="1" applyAlignment="1">
      <alignment horizontal="center" vertical="center"/>
    </xf>
    <xf numFmtId="0" fontId="36" fillId="3" borderId="24" xfId="3" applyFont="1" applyFill="1" applyBorder="1" applyAlignment="1">
      <alignment horizontal="center" vertical="center"/>
    </xf>
    <xf numFmtId="0" fontId="36" fillId="3" borderId="25" xfId="3" applyFont="1" applyFill="1" applyBorder="1" applyAlignment="1">
      <alignment horizontal="center" vertical="center"/>
    </xf>
    <xf numFmtId="0" fontId="36" fillId="3" borderId="26" xfId="3" applyFont="1" applyFill="1" applyBorder="1" applyAlignment="1">
      <alignment horizontal="center" vertical="center"/>
    </xf>
    <xf numFmtId="0" fontId="37" fillId="9" borderId="0" xfId="3" applyFont="1" applyFill="1" applyAlignment="1">
      <alignment vertical="center"/>
    </xf>
    <xf numFmtId="170" fontId="37" fillId="9" borderId="0" xfId="3" applyNumberFormat="1" applyFont="1" applyFill="1" applyAlignment="1">
      <alignment vertical="top"/>
    </xf>
    <xf numFmtId="8" fontId="36" fillId="9" borderId="0" xfId="3" applyNumberFormat="1" applyFont="1" applyFill="1" applyAlignment="1">
      <alignment horizontal="right" vertical="top"/>
    </xf>
    <xf numFmtId="44" fontId="36" fillId="9" borderId="0" xfId="3" applyNumberFormat="1" applyFont="1" applyFill="1" applyAlignment="1">
      <alignment horizontal="left" vertical="top"/>
    </xf>
    <xf numFmtId="9" fontId="38" fillId="9" borderId="0" xfId="3" applyNumberFormat="1" applyFont="1" applyFill="1" applyAlignment="1">
      <alignment vertical="center"/>
    </xf>
    <xf numFmtId="0" fontId="39" fillId="3" borderId="24" xfId="3" applyFont="1" applyFill="1" applyBorder="1" applyAlignment="1">
      <alignment horizontal="center" vertical="center" wrapText="1"/>
    </xf>
    <xf numFmtId="0" fontId="39" fillId="3" borderId="25" xfId="3" applyFont="1" applyFill="1" applyBorder="1" applyAlignment="1">
      <alignment horizontal="center" vertical="center"/>
    </xf>
    <xf numFmtId="0" fontId="39" fillId="3" borderId="26" xfId="3" applyFont="1" applyFill="1" applyBorder="1" applyAlignment="1">
      <alignment horizontal="center" vertical="center"/>
    </xf>
    <xf numFmtId="0" fontId="36" fillId="9" borderId="0" xfId="3" applyFont="1" applyFill="1" applyAlignment="1">
      <alignment vertical="center"/>
    </xf>
    <xf numFmtId="0" fontId="34" fillId="9" borderId="0" xfId="3" applyFont="1" applyFill="1" applyAlignment="1">
      <alignment horizontal="center" vertical="top"/>
    </xf>
    <xf numFmtId="0" fontId="37" fillId="9" borderId="0" xfId="3" applyFont="1" applyFill="1" applyAlignment="1">
      <alignment vertical="top"/>
    </xf>
    <xf numFmtId="0" fontId="9" fillId="9" borderId="0" xfId="3" applyFont="1" applyFill="1" applyAlignment="1">
      <alignment vertical="top"/>
    </xf>
    <xf numFmtId="0" fontId="9" fillId="2" borderId="0" xfId="3" applyFont="1" applyFill="1" applyAlignment="1">
      <alignment vertical="top"/>
    </xf>
    <xf numFmtId="0" fontId="9" fillId="0" borderId="0" xfId="3" applyFont="1" applyAlignment="1">
      <alignment vertical="top"/>
    </xf>
    <xf numFmtId="49" fontId="38" fillId="0" borderId="0" xfId="3" applyNumberFormat="1" applyFont="1" applyAlignment="1">
      <alignment vertical="top"/>
    </xf>
    <xf numFmtId="2" fontId="36" fillId="3" borderId="24" xfId="3" applyNumberFormat="1" applyFont="1" applyFill="1" applyBorder="1" applyAlignment="1">
      <alignment horizontal="center" vertical="center"/>
    </xf>
    <xf numFmtId="0" fontId="22" fillId="3" borderId="24" xfId="3" applyFont="1" applyFill="1" applyBorder="1" applyAlignment="1">
      <alignment horizontal="center" vertical="center" wrapText="1"/>
    </xf>
    <xf numFmtId="0" fontId="22" fillId="3" borderId="25" xfId="3" applyFont="1" applyFill="1" applyBorder="1" applyAlignment="1">
      <alignment horizontal="center" vertical="center" wrapText="1"/>
    </xf>
    <xf numFmtId="0" fontId="22" fillId="3" borderId="26" xfId="3" applyFont="1" applyFill="1" applyBorder="1" applyAlignment="1">
      <alignment horizontal="center" vertical="center" wrapText="1"/>
    </xf>
    <xf numFmtId="9" fontId="38" fillId="9" borderId="0" xfId="3" applyNumberFormat="1" applyFont="1" applyFill="1" applyAlignment="1">
      <alignment vertical="top"/>
    </xf>
    <xf numFmtId="0" fontId="35" fillId="9" borderId="0" xfId="3" applyFont="1" applyFill="1" applyAlignment="1">
      <alignment vertical="center"/>
    </xf>
    <xf numFmtId="0" fontId="40" fillId="9" borderId="0" xfId="3" applyFont="1" applyFill="1" applyAlignment="1">
      <alignment horizontal="left" vertical="center"/>
    </xf>
    <xf numFmtId="0" fontId="41" fillId="9" borderId="0" xfId="3" applyFont="1" applyFill="1" applyAlignment="1">
      <alignment vertical="center"/>
    </xf>
    <xf numFmtId="0" fontId="41" fillId="9" borderId="0" xfId="3" applyFont="1" applyFill="1" applyAlignment="1">
      <alignment horizontal="left" vertical="center" wrapText="1"/>
    </xf>
    <xf numFmtId="0" fontId="35" fillId="9" borderId="27" xfId="3" applyFont="1" applyFill="1" applyBorder="1" applyAlignment="1">
      <alignment horizontal="center" vertical="center"/>
    </xf>
    <xf numFmtId="0" fontId="41" fillId="9" borderId="27" xfId="3" applyFont="1" applyFill="1" applyBorder="1" applyAlignment="1">
      <alignment horizontal="left" vertical="center"/>
    </xf>
    <xf numFmtId="0" fontId="9" fillId="9" borderId="27" xfId="3" applyFont="1" applyFill="1" applyBorder="1" applyAlignment="1">
      <alignment vertical="center"/>
    </xf>
    <xf numFmtId="0" fontId="9" fillId="9" borderId="27" xfId="3" applyFont="1" applyFill="1" applyBorder="1" applyAlignment="1">
      <alignment horizontal="left" vertical="center"/>
    </xf>
    <xf numFmtId="0" fontId="42" fillId="9" borderId="27" xfId="3" applyFont="1" applyFill="1" applyBorder="1" applyAlignment="1">
      <alignment horizontal="left" vertical="center"/>
    </xf>
    <xf numFmtId="0" fontId="42" fillId="9" borderId="27" xfId="3" applyFont="1" applyFill="1" applyBorder="1" applyAlignment="1">
      <alignment vertical="center"/>
    </xf>
    <xf numFmtId="0" fontId="9" fillId="0" borderId="27" xfId="3" applyFont="1" applyBorder="1" applyAlignment="1">
      <alignment vertical="center"/>
    </xf>
    <xf numFmtId="0" fontId="42" fillId="9" borderId="27" xfId="3" applyFont="1" applyFill="1" applyBorder="1" applyAlignment="1">
      <alignment horizontal="right" vertical="center"/>
    </xf>
    <xf numFmtId="14" fontId="42" fillId="9" borderId="27" xfId="3" applyNumberFormat="1" applyFont="1" applyFill="1" applyBorder="1" applyAlignment="1">
      <alignment horizontal="left" vertical="center"/>
    </xf>
    <xf numFmtId="0" fontId="43" fillId="0" borderId="0" xfId="3" applyFont="1" applyAlignment="1">
      <alignment vertical="center"/>
    </xf>
    <xf numFmtId="0" fontId="44" fillId="7" borderId="0" xfId="3" applyFont="1" applyFill="1" applyAlignment="1">
      <alignment vertical="center"/>
    </xf>
    <xf numFmtId="0" fontId="45" fillId="7" borderId="0" xfId="3" applyFont="1" applyFill="1" applyAlignment="1">
      <alignment vertical="center"/>
    </xf>
    <xf numFmtId="0" fontId="44" fillId="7" borderId="0" xfId="3" applyFont="1" applyFill="1" applyAlignment="1">
      <alignment horizontal="left" vertical="center"/>
    </xf>
    <xf numFmtId="0" fontId="45" fillId="7" borderId="0" xfId="3" applyFont="1" applyFill="1" applyAlignment="1">
      <alignment horizontal="left" vertical="center"/>
    </xf>
    <xf numFmtId="0" fontId="42" fillId="9" borderId="0" xfId="3" applyFont="1" applyFill="1" applyAlignment="1">
      <alignment vertical="center"/>
    </xf>
    <xf numFmtId="49" fontId="44" fillId="7" borderId="0" xfId="12" applyNumberFormat="1" applyFont="1" applyFill="1" applyBorder="1" applyAlignment="1">
      <alignment vertical="center"/>
    </xf>
    <xf numFmtId="0" fontId="43" fillId="9" borderId="0" xfId="3" applyFont="1" applyFill="1" applyAlignment="1">
      <alignment vertical="center"/>
    </xf>
    <xf numFmtId="0" fontId="45" fillId="7" borderId="0" xfId="3" applyFont="1" applyFill="1" applyAlignment="1">
      <alignment horizontal="center" vertical="center"/>
    </xf>
    <xf numFmtId="0" fontId="46" fillId="9" borderId="0" xfId="3" applyFont="1" applyFill="1" applyAlignment="1">
      <alignment horizontal="right" vertical="center" wrapText="1"/>
    </xf>
    <xf numFmtId="168" fontId="9" fillId="9" borderId="0" xfId="12" applyNumberFormat="1" applyFont="1" applyFill="1" applyBorder="1" applyAlignment="1">
      <alignment horizontal="left" vertical="center"/>
    </xf>
    <xf numFmtId="0" fontId="47" fillId="9" borderId="0" xfId="3" applyFont="1" applyFill="1" applyAlignment="1">
      <alignment vertical="center"/>
    </xf>
    <xf numFmtId="0" fontId="9" fillId="9" borderId="0" xfId="3" applyFont="1" applyFill="1" applyAlignment="1">
      <alignment horizontal="right" vertical="center"/>
    </xf>
    <xf numFmtId="0" fontId="48" fillId="9" borderId="0" xfId="3" applyFont="1" applyFill="1" applyAlignment="1">
      <alignment horizontal="center" vertical="center"/>
    </xf>
    <xf numFmtId="0" fontId="32" fillId="0" borderId="0" xfId="3" applyFont="1" applyAlignment="1">
      <alignment vertical="center"/>
    </xf>
    <xf numFmtId="0" fontId="41" fillId="0" borderId="0" xfId="3" applyFont="1" applyAlignment="1">
      <alignment vertical="center"/>
    </xf>
    <xf numFmtId="0" fontId="37" fillId="0" borderId="0" xfId="7" applyFont="1" applyFill="1" applyBorder="1" applyAlignment="1">
      <alignment horizontal="center" vertical="center" wrapText="1"/>
    </xf>
    <xf numFmtId="0" fontId="49" fillId="0" borderId="0" xfId="8" applyNumberFormat="1" applyFont="1" applyFill="1" applyBorder="1">
      <alignment horizontal="center" vertical="center"/>
    </xf>
    <xf numFmtId="10" fontId="1" fillId="0" borderId="0" xfId="12" applyNumberFormat="1" applyFont="1" applyBorder="1" applyAlignment="1">
      <alignment vertical="center"/>
    </xf>
    <xf numFmtId="168" fontId="46" fillId="9" borderId="0" xfId="3" applyNumberFormat="1" applyFont="1" applyFill="1" applyAlignment="1">
      <alignment horizontal="left" vertical="center"/>
    </xf>
    <xf numFmtId="0" fontId="17" fillId="3" borderId="4" xfId="8" applyNumberFormat="1" applyFont="1" applyFill="1" applyAlignment="1">
      <alignment horizontal="center" vertical="center" wrapText="1"/>
    </xf>
    <xf numFmtId="0" fontId="17" fillId="3" borderId="4" xfId="8" applyNumberFormat="1" applyFont="1" applyFill="1">
      <alignment horizontal="center" vertical="center"/>
    </xf>
    <xf numFmtId="0" fontId="18" fillId="9" borderId="6" xfId="7" applyFont="1" applyFill="1" applyBorder="1" applyAlignment="1">
      <alignment horizontal="left" vertical="center"/>
    </xf>
    <xf numFmtId="0" fontId="18" fillId="9" borderId="18" xfId="7" applyFont="1" applyFill="1" applyBorder="1" applyAlignment="1">
      <alignment horizontal="left" vertical="center"/>
    </xf>
    <xf numFmtId="0" fontId="18" fillId="9" borderId="22" xfId="7" applyFont="1" applyFill="1" applyBorder="1" applyAlignment="1">
      <alignment horizontal="left" vertical="center"/>
    </xf>
    <xf numFmtId="0" fontId="18" fillId="9" borderId="7" xfId="7" applyFont="1" applyFill="1" applyAlignment="1">
      <alignment horizontal="left" vertical="center"/>
    </xf>
    <xf numFmtId="0" fontId="18" fillId="9" borderId="19" xfId="7" applyFont="1" applyFill="1" applyBorder="1" applyAlignment="1">
      <alignment horizontal="left" vertical="center"/>
    </xf>
    <xf numFmtId="0" fontId="18" fillId="9" borderId="3" xfId="7" applyFont="1" applyFill="1" applyBorder="1" applyAlignment="1">
      <alignment horizontal="left" vertical="center"/>
    </xf>
    <xf numFmtId="0" fontId="18" fillId="9" borderId="17" xfId="7" applyFont="1" applyFill="1" applyBorder="1" applyAlignment="1">
      <alignment horizontal="left" vertical="center"/>
    </xf>
    <xf numFmtId="0" fontId="18" fillId="9" borderId="28" xfId="7" applyFont="1" applyFill="1" applyBorder="1" applyAlignment="1">
      <alignment horizontal="left" vertical="center"/>
    </xf>
    <xf numFmtId="0" fontId="18" fillId="9" borderId="8" xfId="7" applyFont="1" applyFill="1" applyBorder="1" applyAlignment="1">
      <alignment horizontal="left" vertical="center"/>
    </xf>
    <xf numFmtId="0" fontId="14" fillId="2" borderId="19" xfId="3" applyFont="1" applyFill="1" applyBorder="1" applyAlignment="1">
      <alignment horizontal="left" vertical="center"/>
    </xf>
    <xf numFmtId="44" fontId="14" fillId="5" borderId="28" xfId="1" applyFont="1" applyFill="1" applyBorder="1" applyAlignment="1">
      <alignment horizontal="center" vertical="center"/>
    </xf>
    <xf numFmtId="166" fontId="14" fillId="5" borderId="28" xfId="8" applyNumberFormat="1" applyFont="1" applyFill="1" applyBorder="1">
      <alignment horizontal="center" vertical="center"/>
    </xf>
    <xf numFmtId="44" fontId="22" fillId="3" borderId="28" xfId="1" applyFont="1" applyFill="1" applyBorder="1" applyAlignment="1">
      <alignment horizontal="center" vertical="center"/>
    </xf>
    <xf numFmtId="0" fontId="9" fillId="5" borderId="28" xfId="8" applyNumberFormat="1" applyFont="1" applyFill="1" applyBorder="1">
      <alignment horizontal="center" vertical="center"/>
    </xf>
    <xf numFmtId="44" fontId="14" fillId="5" borderId="0" xfId="1" applyFont="1" applyFill="1" applyBorder="1" applyAlignment="1">
      <alignment horizontal="center" vertical="center"/>
    </xf>
    <xf numFmtId="166" fontId="14" fillId="5" borderId="0" xfId="8" applyNumberFormat="1" applyFont="1" applyFill="1" applyBorder="1">
      <alignment horizontal="center" vertical="center"/>
    </xf>
    <xf numFmtId="44" fontId="22" fillId="3" borderId="0" xfId="1" applyFont="1" applyFill="1" applyBorder="1" applyAlignment="1">
      <alignment horizontal="center" vertical="center"/>
    </xf>
    <xf numFmtId="0" fontId="9" fillId="5" borderId="0" xfId="8" applyNumberFormat="1" applyFont="1" applyFill="1" applyBorder="1">
      <alignment horizontal="center" vertical="center"/>
    </xf>
    <xf numFmtId="166" fontId="14" fillId="5" borderId="18" xfId="8" applyNumberFormat="1" applyFont="1" applyFill="1" applyBorder="1">
      <alignment horizontal="center" vertical="center"/>
    </xf>
    <xf numFmtId="44" fontId="22" fillId="3" borderId="18" xfId="1" applyFont="1" applyFill="1" applyBorder="1" applyAlignment="1">
      <alignment horizontal="center" vertical="center"/>
    </xf>
    <xf numFmtId="0" fontId="14" fillId="3" borderId="4" xfId="7" applyFont="1" applyFill="1" applyBorder="1" applyAlignment="1">
      <alignment horizontal="left" vertical="center"/>
    </xf>
    <xf numFmtId="0" fontId="14" fillId="3" borderId="4" xfId="7" applyFont="1" applyFill="1" applyBorder="1" applyAlignment="1">
      <alignment horizontal="left" vertical="center" wrapText="1"/>
    </xf>
    <xf numFmtId="0" fontId="22" fillId="2" borderId="5" xfId="9" applyFont="1" applyFill="1">
      <alignment horizontal="center" vertical="center"/>
    </xf>
    <xf numFmtId="0" fontId="22" fillId="2" borderId="5" xfId="9" applyFont="1" applyFill="1" applyAlignment="1">
      <alignment horizontal="center" vertical="center" wrapText="1"/>
    </xf>
    <xf numFmtId="0" fontId="22" fillId="2" borderId="7" xfId="9" applyFont="1" applyFill="1" applyBorder="1">
      <alignment horizontal="center" vertical="center"/>
    </xf>
    <xf numFmtId="0" fontId="22" fillId="2" borderId="19" xfId="9" applyFont="1" applyFill="1" applyBorder="1">
      <alignment horizontal="center" vertical="center"/>
    </xf>
    <xf numFmtId="0" fontId="22" fillId="2" borderId="3" xfId="9" applyFont="1" applyFill="1" applyBorder="1">
      <alignment horizontal="center" vertical="center"/>
    </xf>
    <xf numFmtId="0" fontId="22" fillId="2" borderId="16" xfId="9" applyFont="1" applyFill="1" applyBorder="1">
      <alignment horizontal="center" vertical="center"/>
    </xf>
    <xf numFmtId="0" fontId="22" fillId="2" borderId="16" xfId="9" applyFont="1" applyFill="1" applyBorder="1" applyAlignment="1">
      <alignment horizontal="center" vertical="center" wrapText="1"/>
    </xf>
    <xf numFmtId="0" fontId="36" fillId="3" borderId="24" xfId="3" applyFont="1" applyFill="1" applyBorder="1" applyAlignment="1">
      <alignment horizontal="center" vertical="center" wrapText="1"/>
    </xf>
    <xf numFmtId="0" fontId="36" fillId="3" borderId="25" xfId="3" applyFont="1" applyFill="1" applyBorder="1" applyAlignment="1">
      <alignment horizontal="center" vertical="center" wrapText="1"/>
    </xf>
    <xf numFmtId="0" fontId="36" fillId="3" borderId="26" xfId="3" applyFont="1" applyFill="1" applyBorder="1" applyAlignment="1">
      <alignment horizontal="center" vertical="center" wrapText="1"/>
    </xf>
    <xf numFmtId="171" fontId="37" fillId="9" borderId="0" xfId="3" applyNumberFormat="1" applyFont="1" applyFill="1" applyAlignment="1">
      <alignment vertical="top"/>
    </xf>
    <xf numFmtId="172" fontId="36" fillId="9" borderId="0" xfId="3" applyNumberFormat="1" applyFont="1" applyFill="1" applyAlignment="1">
      <alignment horizontal="right" vertical="top"/>
    </xf>
    <xf numFmtId="0" fontId="22" fillId="3" borderId="24" xfId="3" applyFont="1" applyFill="1" applyBorder="1" applyAlignment="1">
      <alignment horizontal="center" vertical="center"/>
    </xf>
    <xf numFmtId="0" fontId="22" fillId="3" borderId="25" xfId="3" applyFont="1" applyFill="1" applyBorder="1" applyAlignment="1">
      <alignment horizontal="center" vertical="center"/>
    </xf>
    <xf numFmtId="0" fontId="22" fillId="3" borderId="26" xfId="3" applyFont="1" applyFill="1" applyBorder="1" applyAlignment="1">
      <alignment horizontal="center" vertical="center"/>
    </xf>
    <xf numFmtId="172" fontId="22" fillId="9" borderId="0" xfId="3" applyNumberFormat="1" applyFont="1" applyFill="1" applyAlignment="1">
      <alignment horizontal="right" vertical="top"/>
    </xf>
  </cellXfs>
  <cellStyles count="13">
    <cellStyle name="200, 16, 46 - HONDA Red" xfId="4" xr:uid="{52B6766B-18A5-4142-952D-23DF9DA33542}"/>
    <cellStyle name="Currency" xfId="1" builtinId="4"/>
    <cellStyle name="Normal" xfId="0" builtinId="0"/>
    <cellStyle name="Normal 100" xfId="3" xr:uid="{2AC1DAB6-E781-4D14-923A-E8BE458F6618}"/>
    <cellStyle name="Normal 11" xfId="2" xr:uid="{D24A4089-B989-4353-99DB-13E416668E21}"/>
    <cellStyle name="Normal 5 16 6" xfId="6" xr:uid="{77310821-752D-49BF-95FB-C2C98F201439}"/>
    <cellStyle name="Normal 5 2 2 2 4 2 2" xfId="10" xr:uid="{0ECB7429-DD7B-4B97-B46B-5CAB259F7E5F}"/>
    <cellStyle name="Normal 5 4 9 2 5 10" xfId="11" xr:uid="{5583D372-C580-43EA-83A7-A29797EF83DE}"/>
    <cellStyle name="Percent 2" xfId="12" xr:uid="{AC2899EC-7D81-4537-B718-F475B67A772E}"/>
    <cellStyle name="sch-data" xfId="7" xr:uid="{BE1C654A-37F2-48BD-A273-907E39B2C930}"/>
    <cellStyle name="sch-heads" xfId="5" xr:uid="{3FD493F3-40F0-49BD-B635-BAF297C03B13}"/>
    <cellStyle name="sch-inputs" xfId="8" xr:uid="{6F804758-59F1-450E-AFCA-36FFCC7A8E60}"/>
    <cellStyle name="sch-subheads" xfId="9" xr:uid="{AF5D5EEC-7F44-4CE3-B117-3EA5DCF5EFFE}"/>
  </cellStyles>
  <dxfs count="13">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26MY_Pilot_APP_FR'!Print_Area"/><Relationship Id="rId2" Type="http://schemas.openxmlformats.org/officeDocument/2006/relationships/hyperlink" Target="#'26MY_Pilot_APP_EN'!Print_Area"/><Relationship Id="rId1" Type="http://schemas.openxmlformats.org/officeDocument/2006/relationships/hyperlink" Target="#'26MY_Pilot_SELL_EN'!Print_Area"/><Relationship Id="rId4" Type="http://schemas.openxmlformats.org/officeDocument/2006/relationships/hyperlink" Target="#'26MY_Pilot_SELL_FR'!Print_Are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617220</xdr:colOff>
      <xdr:row>3</xdr:row>
      <xdr:rowOff>58103</xdr:rowOff>
    </xdr:from>
    <xdr:to>
      <xdr:col>10</xdr:col>
      <xdr:colOff>193001</xdr:colOff>
      <xdr:row>5</xdr:row>
      <xdr:rowOff>138630</xdr:rowOff>
    </xdr:to>
    <xdr:sp macro="" textlink="">
      <xdr:nvSpPr>
        <xdr:cNvPr id="2" name="Rounded Rectangle 18">
          <a:hlinkClick xmlns:r="http://schemas.openxmlformats.org/officeDocument/2006/relationships" r:id="rId1"/>
          <a:extLst>
            <a:ext uri="{FF2B5EF4-FFF2-40B4-BE49-F238E27FC236}">
              <a16:creationId xmlns:a16="http://schemas.microsoft.com/office/drawing/2014/main" id="{5F6B346C-F2AC-43A1-BA56-4DF0518237EF}"/>
            </a:ext>
          </a:extLst>
        </xdr:cNvPr>
        <xdr:cNvSpPr/>
      </xdr:nvSpPr>
      <xdr:spPr>
        <a:xfrm>
          <a:off x="7618095" y="991553"/>
          <a:ext cx="2023706" cy="471052"/>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SELL</a:t>
          </a:r>
          <a:r>
            <a:rPr lang="en-CA" sz="1200" b="1" baseline="0"/>
            <a:t> SHEET</a:t>
          </a:r>
          <a:endParaRPr lang="en-CA" sz="1200" b="1"/>
        </a:p>
      </xdr:txBody>
    </xdr:sp>
    <xdr:clientData/>
  </xdr:twoCellAnchor>
  <xdr:twoCellAnchor>
    <xdr:from>
      <xdr:col>6</xdr:col>
      <xdr:colOff>623410</xdr:colOff>
      <xdr:row>0</xdr:row>
      <xdr:rowOff>432434</xdr:rowOff>
    </xdr:from>
    <xdr:to>
      <xdr:col>10</xdr:col>
      <xdr:colOff>194905</xdr:colOff>
      <xdr:row>2</xdr:row>
      <xdr:rowOff>101958</xdr:rowOff>
    </xdr:to>
    <xdr:sp macro="" textlink="">
      <xdr:nvSpPr>
        <xdr:cNvPr id="3" name="Rounded Rectangle 44">
          <a:hlinkClick xmlns:r="http://schemas.openxmlformats.org/officeDocument/2006/relationships" r:id="rId2"/>
          <a:extLst>
            <a:ext uri="{FF2B5EF4-FFF2-40B4-BE49-F238E27FC236}">
              <a16:creationId xmlns:a16="http://schemas.microsoft.com/office/drawing/2014/main" id="{8163995E-BF23-49FB-A3B2-7C10C9B5F79A}"/>
            </a:ext>
          </a:extLst>
        </xdr:cNvPr>
        <xdr:cNvSpPr/>
      </xdr:nvSpPr>
      <xdr:spPr>
        <a:xfrm>
          <a:off x="7624285" y="432434"/>
          <a:ext cx="2019420" cy="431524"/>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APPLICATION CHART</a:t>
          </a:r>
        </a:p>
      </xdr:txBody>
    </xdr:sp>
    <xdr:clientData/>
  </xdr:twoCellAnchor>
  <xdr:twoCellAnchor>
    <xdr:from>
      <xdr:col>7</xdr:col>
      <xdr:colOff>0</xdr:colOff>
      <xdr:row>11</xdr:row>
      <xdr:rowOff>64769</xdr:rowOff>
    </xdr:from>
    <xdr:to>
      <xdr:col>10</xdr:col>
      <xdr:colOff>191096</xdr:colOff>
      <xdr:row>13</xdr:row>
      <xdr:rowOff>154346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0AB90CA8-1775-4A2F-8161-9342728405A7}"/>
            </a:ext>
          </a:extLst>
        </xdr:cNvPr>
        <xdr:cNvSpPr/>
      </xdr:nvSpPr>
      <xdr:spPr>
        <a:xfrm>
          <a:off x="7620000" y="2369819"/>
          <a:ext cx="2019896" cy="422952"/>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CHARTE D'APPLICATION</a:t>
          </a:r>
          <a:endParaRPr lang="en-CA" sz="1200" b="1"/>
        </a:p>
      </xdr:txBody>
    </xdr:sp>
    <xdr:clientData/>
  </xdr:twoCellAnchor>
  <xdr:twoCellAnchor>
    <xdr:from>
      <xdr:col>7</xdr:col>
      <xdr:colOff>0</xdr:colOff>
      <xdr:row>14</xdr:row>
      <xdr:rowOff>87630</xdr:rowOff>
    </xdr:from>
    <xdr:to>
      <xdr:col>10</xdr:col>
      <xdr:colOff>193001</xdr:colOff>
      <xdr:row>17</xdr:row>
      <xdr:rowOff>9566</xdr:rowOff>
    </xdr:to>
    <xdr:sp macro="" textlink="">
      <xdr:nvSpPr>
        <xdr:cNvPr id="5" name="Rounded Rectangle 39">
          <a:hlinkClick xmlns:r="http://schemas.openxmlformats.org/officeDocument/2006/relationships" r:id="rId4"/>
          <a:extLst>
            <a:ext uri="{FF2B5EF4-FFF2-40B4-BE49-F238E27FC236}">
              <a16:creationId xmlns:a16="http://schemas.microsoft.com/office/drawing/2014/main" id="{6BF4B69C-7531-4D8A-A564-ACCFA4F448DE}"/>
            </a:ext>
          </a:extLst>
        </xdr:cNvPr>
        <xdr:cNvSpPr/>
      </xdr:nvSpPr>
      <xdr:spPr>
        <a:xfrm>
          <a:off x="7620000" y="2887980"/>
          <a:ext cx="2021801" cy="417236"/>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FICHE DE VENTE </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3692752</xdr:colOff>
      <xdr:row>9</xdr:row>
      <xdr:rowOff>40416</xdr:rowOff>
    </xdr:to>
    <xdr:pic>
      <xdr:nvPicPr>
        <xdr:cNvPr id="2" name="Picture 1">
          <a:extLst>
            <a:ext uri="{FF2B5EF4-FFF2-40B4-BE49-F238E27FC236}">
              <a16:creationId xmlns:a16="http://schemas.microsoft.com/office/drawing/2014/main" id="{0F9372CC-42E6-4F00-A215-B5DBDB84D4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49238" y="708626"/>
          <a:ext cx="2335439" cy="141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290831</xdr:colOff>
      <xdr:row>27</xdr:row>
      <xdr:rowOff>59690</xdr:rowOff>
    </xdr:from>
    <xdr:to>
      <xdr:col>16</xdr:col>
      <xdr:colOff>392431</xdr:colOff>
      <xdr:row>30</xdr:row>
      <xdr:rowOff>4418</xdr:rowOff>
    </xdr:to>
    <xdr:pic>
      <xdr:nvPicPr>
        <xdr:cNvPr id="2" name="Picture 1">
          <a:extLst>
            <a:ext uri="{FF2B5EF4-FFF2-40B4-BE49-F238E27FC236}">
              <a16:creationId xmlns:a16="http://schemas.microsoft.com/office/drawing/2014/main" id="{7FEFDDDB-DAA4-46A5-80C7-AF9D26DCD2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63406" y="13566140"/>
          <a:ext cx="806450" cy="506703"/>
        </a:xfrm>
        <a:prstGeom prst="rect">
          <a:avLst/>
        </a:prstGeom>
      </xdr:spPr>
    </xdr:pic>
    <xdr:clientData/>
  </xdr:twoCellAnchor>
  <xdr:twoCellAnchor editAs="oneCell">
    <xdr:from>
      <xdr:col>9</xdr:col>
      <xdr:colOff>490014</xdr:colOff>
      <xdr:row>3</xdr:row>
      <xdr:rowOff>123954</xdr:rowOff>
    </xdr:from>
    <xdr:to>
      <xdr:col>16</xdr:col>
      <xdr:colOff>96002</xdr:colOff>
      <xdr:row>4</xdr:row>
      <xdr:rowOff>342900</xdr:rowOff>
    </xdr:to>
    <xdr:pic>
      <xdr:nvPicPr>
        <xdr:cNvPr id="3" name="Picture 2">
          <a:extLst>
            <a:ext uri="{FF2B5EF4-FFF2-40B4-BE49-F238E27FC236}">
              <a16:creationId xmlns:a16="http://schemas.microsoft.com/office/drawing/2014/main" id="{67A9A5A0-B0C1-42AF-87F5-BF7D0C2F806E}"/>
            </a:ext>
          </a:extLst>
        </xdr:cNvPr>
        <xdr:cNvPicPr>
          <a:picLocks noChangeAspect="1"/>
        </xdr:cNvPicPr>
      </xdr:nvPicPr>
      <xdr:blipFill rotWithShape="1">
        <a:blip xmlns:r="http://schemas.openxmlformats.org/officeDocument/2006/relationships" r:embed="rId2"/>
        <a:srcRect t="2117" b="3601"/>
        <a:stretch>
          <a:fillRect/>
        </a:stretch>
      </xdr:blipFill>
      <xdr:spPr>
        <a:xfrm>
          <a:off x="6119289" y="828804"/>
          <a:ext cx="3854138" cy="2381121"/>
        </a:xfrm>
        <a:prstGeom prst="rect">
          <a:avLst/>
        </a:prstGeom>
      </xdr:spPr>
    </xdr:pic>
    <xdr:clientData/>
  </xdr:twoCellAnchor>
  <xdr:twoCellAnchor editAs="oneCell">
    <xdr:from>
      <xdr:col>2</xdr:col>
      <xdr:colOff>318135</xdr:colOff>
      <xdr:row>3</xdr:row>
      <xdr:rowOff>83820</xdr:rowOff>
    </xdr:from>
    <xdr:to>
      <xdr:col>8</xdr:col>
      <xdr:colOff>277465</xdr:colOff>
      <xdr:row>4</xdr:row>
      <xdr:rowOff>312420</xdr:rowOff>
    </xdr:to>
    <xdr:pic>
      <xdr:nvPicPr>
        <xdr:cNvPr id="4" name="Picture 3">
          <a:extLst>
            <a:ext uri="{FF2B5EF4-FFF2-40B4-BE49-F238E27FC236}">
              <a16:creationId xmlns:a16="http://schemas.microsoft.com/office/drawing/2014/main" id="{F16D0AB9-3B67-4B73-8A49-B494DC512754}"/>
            </a:ext>
          </a:extLst>
        </xdr:cNvPr>
        <xdr:cNvPicPr>
          <a:picLocks noChangeAspect="1"/>
        </xdr:cNvPicPr>
      </xdr:nvPicPr>
      <xdr:blipFill rotWithShape="1">
        <a:blip xmlns:r="http://schemas.openxmlformats.org/officeDocument/2006/relationships" r:embed="rId3"/>
        <a:srcRect t="831" b="4522"/>
        <a:stretch>
          <a:fillRect/>
        </a:stretch>
      </xdr:blipFill>
      <xdr:spPr>
        <a:xfrm>
          <a:off x="1518285" y="788670"/>
          <a:ext cx="3816955" cy="2390775"/>
        </a:xfrm>
        <a:prstGeom prst="rect">
          <a:avLst/>
        </a:prstGeom>
      </xdr:spPr>
    </xdr:pic>
    <xdr:clientData/>
  </xdr:twoCellAnchor>
  <xdr:twoCellAnchor editAs="oneCell">
    <xdr:from>
      <xdr:col>2</xdr:col>
      <xdr:colOff>15875</xdr:colOff>
      <xdr:row>7</xdr:row>
      <xdr:rowOff>71436</xdr:rowOff>
    </xdr:from>
    <xdr:to>
      <xdr:col>6</xdr:col>
      <xdr:colOff>18373</xdr:colOff>
      <xdr:row>8</xdr:row>
      <xdr:rowOff>29098</xdr:rowOff>
    </xdr:to>
    <xdr:pic>
      <xdr:nvPicPr>
        <xdr:cNvPr id="5" name="Picture 4">
          <a:extLst>
            <a:ext uri="{FF2B5EF4-FFF2-40B4-BE49-F238E27FC236}">
              <a16:creationId xmlns:a16="http://schemas.microsoft.com/office/drawing/2014/main" id="{3C47E941-0B9E-430E-A250-192BAC501F35}"/>
            </a:ext>
          </a:extLst>
        </xdr:cNvPr>
        <xdr:cNvPicPr>
          <a:picLocks noChangeAspect="1"/>
        </xdr:cNvPicPr>
      </xdr:nvPicPr>
      <xdr:blipFill rotWithShape="1">
        <a:blip xmlns:r="http://schemas.openxmlformats.org/officeDocument/2006/relationships" r:embed="rId4"/>
        <a:srcRect t="4372"/>
        <a:stretch/>
      </xdr:blipFill>
      <xdr:spPr>
        <a:xfrm>
          <a:off x="1216025" y="3843336"/>
          <a:ext cx="2640923" cy="1862662"/>
        </a:xfrm>
        <a:prstGeom prst="rect">
          <a:avLst/>
        </a:prstGeom>
      </xdr:spPr>
    </xdr:pic>
    <xdr:clientData/>
  </xdr:twoCellAnchor>
  <xdr:twoCellAnchor editAs="oneCell">
    <xdr:from>
      <xdr:col>7</xdr:col>
      <xdr:colOff>14212</xdr:colOff>
      <xdr:row>7</xdr:row>
      <xdr:rowOff>32231</xdr:rowOff>
    </xdr:from>
    <xdr:to>
      <xdr:col>11</xdr:col>
      <xdr:colOff>1744</xdr:colOff>
      <xdr:row>8</xdr:row>
      <xdr:rowOff>15876</xdr:rowOff>
    </xdr:to>
    <xdr:pic>
      <xdr:nvPicPr>
        <xdr:cNvPr id="6" name="Picture 5">
          <a:extLst>
            <a:ext uri="{FF2B5EF4-FFF2-40B4-BE49-F238E27FC236}">
              <a16:creationId xmlns:a16="http://schemas.microsoft.com/office/drawing/2014/main" id="{73CB83D4-FB0D-4190-9C49-6CF7CCA793FF}"/>
            </a:ext>
          </a:extLst>
        </xdr:cNvPr>
        <xdr:cNvPicPr>
          <a:picLocks noChangeAspect="1"/>
        </xdr:cNvPicPr>
      </xdr:nvPicPr>
      <xdr:blipFill rotWithShape="1">
        <a:blip xmlns:r="http://schemas.openxmlformats.org/officeDocument/2006/relationships" r:embed="rId5"/>
        <a:srcRect b="3544"/>
        <a:stretch/>
      </xdr:blipFill>
      <xdr:spPr>
        <a:xfrm>
          <a:off x="4233787" y="3804131"/>
          <a:ext cx="2645007" cy="1888645"/>
        </a:xfrm>
        <a:prstGeom prst="rect">
          <a:avLst/>
        </a:prstGeom>
      </xdr:spPr>
    </xdr:pic>
    <xdr:clientData/>
  </xdr:twoCellAnchor>
  <xdr:twoCellAnchor editAs="oneCell">
    <xdr:from>
      <xdr:col>12</xdr:col>
      <xdr:colOff>2461</xdr:colOff>
      <xdr:row>17</xdr:row>
      <xdr:rowOff>57639</xdr:rowOff>
    </xdr:from>
    <xdr:to>
      <xdr:col>16</xdr:col>
      <xdr:colOff>7937</xdr:colOff>
      <xdr:row>18</xdr:row>
      <xdr:rowOff>39688</xdr:rowOff>
    </xdr:to>
    <xdr:pic>
      <xdr:nvPicPr>
        <xdr:cNvPr id="7" name="Picture 6">
          <a:extLst>
            <a:ext uri="{FF2B5EF4-FFF2-40B4-BE49-F238E27FC236}">
              <a16:creationId xmlns:a16="http://schemas.microsoft.com/office/drawing/2014/main" id="{0223324A-A332-4FD8-B666-00BE0DA1706B}"/>
            </a:ext>
          </a:extLst>
        </xdr:cNvPr>
        <xdr:cNvPicPr>
          <a:picLocks noChangeAspect="1"/>
        </xdr:cNvPicPr>
      </xdr:nvPicPr>
      <xdr:blipFill rotWithShape="1">
        <a:blip xmlns:r="http://schemas.openxmlformats.org/officeDocument/2006/relationships" r:embed="rId6"/>
        <a:srcRect t="8" b="4860"/>
        <a:stretch/>
      </xdr:blipFill>
      <xdr:spPr>
        <a:xfrm>
          <a:off x="7193836" y="9163539"/>
          <a:ext cx="2691526" cy="1887049"/>
        </a:xfrm>
        <a:prstGeom prst="rect">
          <a:avLst/>
        </a:prstGeom>
      </xdr:spPr>
    </xdr:pic>
    <xdr:clientData/>
  </xdr:twoCellAnchor>
  <xdr:twoCellAnchor editAs="oneCell">
    <xdr:from>
      <xdr:col>2</xdr:col>
      <xdr:colOff>15876</xdr:colOff>
      <xdr:row>12</xdr:row>
      <xdr:rowOff>29327</xdr:rowOff>
    </xdr:from>
    <xdr:to>
      <xdr:col>6</xdr:col>
      <xdr:colOff>0</xdr:colOff>
      <xdr:row>13</xdr:row>
      <xdr:rowOff>30655</xdr:rowOff>
    </xdr:to>
    <xdr:pic>
      <xdr:nvPicPr>
        <xdr:cNvPr id="8" name="Picture 7">
          <a:extLst>
            <a:ext uri="{FF2B5EF4-FFF2-40B4-BE49-F238E27FC236}">
              <a16:creationId xmlns:a16="http://schemas.microsoft.com/office/drawing/2014/main" id="{662557F9-2ADE-4B08-9B37-B48BEE6E7952}"/>
            </a:ext>
          </a:extLst>
        </xdr:cNvPr>
        <xdr:cNvPicPr>
          <a:picLocks noChangeAspect="1"/>
        </xdr:cNvPicPr>
      </xdr:nvPicPr>
      <xdr:blipFill>
        <a:blip xmlns:r="http://schemas.openxmlformats.org/officeDocument/2006/relationships" r:embed="rId7"/>
        <a:stretch>
          <a:fillRect/>
        </a:stretch>
      </xdr:blipFill>
      <xdr:spPr>
        <a:xfrm>
          <a:off x="1216026" y="6449177"/>
          <a:ext cx="2622549" cy="1906328"/>
        </a:xfrm>
        <a:prstGeom prst="rect">
          <a:avLst/>
        </a:prstGeom>
      </xdr:spPr>
    </xdr:pic>
    <xdr:clientData/>
  </xdr:twoCellAnchor>
  <xdr:twoCellAnchor editAs="oneCell">
    <xdr:from>
      <xdr:col>7</xdr:col>
      <xdr:colOff>14211</xdr:colOff>
      <xdr:row>12</xdr:row>
      <xdr:rowOff>64863</xdr:rowOff>
    </xdr:from>
    <xdr:to>
      <xdr:col>11</xdr:col>
      <xdr:colOff>1744</xdr:colOff>
      <xdr:row>13</xdr:row>
      <xdr:rowOff>31752</xdr:rowOff>
    </xdr:to>
    <xdr:pic>
      <xdr:nvPicPr>
        <xdr:cNvPr id="9" name="Picture 8">
          <a:extLst>
            <a:ext uri="{FF2B5EF4-FFF2-40B4-BE49-F238E27FC236}">
              <a16:creationId xmlns:a16="http://schemas.microsoft.com/office/drawing/2014/main" id="{F56439EA-7FD4-45D4-9772-A88F84E9FE1F}"/>
            </a:ext>
          </a:extLst>
        </xdr:cNvPr>
        <xdr:cNvPicPr>
          <a:picLocks noChangeAspect="1"/>
        </xdr:cNvPicPr>
      </xdr:nvPicPr>
      <xdr:blipFill rotWithShape="1">
        <a:blip xmlns:r="http://schemas.openxmlformats.org/officeDocument/2006/relationships" r:embed="rId8"/>
        <a:srcRect b="3247"/>
        <a:stretch/>
      </xdr:blipFill>
      <xdr:spPr>
        <a:xfrm>
          <a:off x="4233786" y="6484713"/>
          <a:ext cx="2645008" cy="1871889"/>
        </a:xfrm>
        <a:prstGeom prst="rect">
          <a:avLst/>
        </a:prstGeom>
      </xdr:spPr>
    </xdr:pic>
    <xdr:clientData/>
  </xdr:twoCellAnchor>
  <xdr:twoCellAnchor editAs="oneCell">
    <xdr:from>
      <xdr:col>12</xdr:col>
      <xdr:colOff>15875</xdr:colOff>
      <xdr:row>12</xdr:row>
      <xdr:rowOff>44438</xdr:rowOff>
    </xdr:from>
    <xdr:to>
      <xdr:col>16</xdr:col>
      <xdr:colOff>971</xdr:colOff>
      <xdr:row>13</xdr:row>
      <xdr:rowOff>39689</xdr:rowOff>
    </xdr:to>
    <xdr:pic>
      <xdr:nvPicPr>
        <xdr:cNvPr id="10" name="Picture 9">
          <a:extLst>
            <a:ext uri="{FF2B5EF4-FFF2-40B4-BE49-F238E27FC236}">
              <a16:creationId xmlns:a16="http://schemas.microsoft.com/office/drawing/2014/main" id="{F6D148F1-06E7-454B-8530-860E203B2571}"/>
            </a:ext>
          </a:extLst>
        </xdr:cNvPr>
        <xdr:cNvPicPr>
          <a:picLocks noChangeAspect="1"/>
        </xdr:cNvPicPr>
      </xdr:nvPicPr>
      <xdr:blipFill rotWithShape="1">
        <a:blip xmlns:r="http://schemas.openxmlformats.org/officeDocument/2006/relationships" r:embed="rId9"/>
        <a:srcRect l="1614" t="-1" b="3623"/>
        <a:stretch/>
      </xdr:blipFill>
      <xdr:spPr>
        <a:xfrm>
          <a:off x="7207250" y="6464288"/>
          <a:ext cx="2671146" cy="1900251"/>
        </a:xfrm>
        <a:prstGeom prst="rect">
          <a:avLst/>
        </a:prstGeom>
      </xdr:spPr>
    </xdr:pic>
    <xdr:clientData/>
  </xdr:twoCellAnchor>
  <xdr:twoCellAnchor editAs="oneCell">
    <xdr:from>
      <xdr:col>2</xdr:col>
      <xdr:colOff>7938</xdr:colOff>
      <xdr:row>17</xdr:row>
      <xdr:rowOff>10619</xdr:rowOff>
    </xdr:from>
    <xdr:to>
      <xdr:col>6</xdr:col>
      <xdr:colOff>639</xdr:colOff>
      <xdr:row>18</xdr:row>
      <xdr:rowOff>19935</xdr:rowOff>
    </xdr:to>
    <xdr:pic>
      <xdr:nvPicPr>
        <xdr:cNvPr id="11" name="Picture 10">
          <a:extLst>
            <a:ext uri="{FF2B5EF4-FFF2-40B4-BE49-F238E27FC236}">
              <a16:creationId xmlns:a16="http://schemas.microsoft.com/office/drawing/2014/main" id="{0EF73FB4-29A3-4BCD-917C-E154AB70CE60}"/>
            </a:ext>
          </a:extLst>
        </xdr:cNvPr>
        <xdr:cNvPicPr>
          <a:picLocks noChangeAspect="1"/>
        </xdr:cNvPicPr>
      </xdr:nvPicPr>
      <xdr:blipFill>
        <a:blip xmlns:r="http://schemas.openxmlformats.org/officeDocument/2006/relationships" r:embed="rId10"/>
        <a:stretch>
          <a:fillRect/>
        </a:stretch>
      </xdr:blipFill>
      <xdr:spPr>
        <a:xfrm>
          <a:off x="1208088" y="9116519"/>
          <a:ext cx="2631126" cy="1914316"/>
        </a:xfrm>
        <a:prstGeom prst="rect">
          <a:avLst/>
        </a:prstGeom>
      </xdr:spPr>
    </xdr:pic>
    <xdr:clientData/>
  </xdr:twoCellAnchor>
  <xdr:twoCellAnchor editAs="oneCell">
    <xdr:from>
      <xdr:col>7</xdr:col>
      <xdr:colOff>6277</xdr:colOff>
      <xdr:row>17</xdr:row>
      <xdr:rowOff>47474</xdr:rowOff>
    </xdr:from>
    <xdr:to>
      <xdr:col>11</xdr:col>
      <xdr:colOff>1430</xdr:colOff>
      <xdr:row>18</xdr:row>
      <xdr:rowOff>31751</xdr:rowOff>
    </xdr:to>
    <xdr:pic>
      <xdr:nvPicPr>
        <xdr:cNvPr id="12" name="Picture 11">
          <a:extLst>
            <a:ext uri="{FF2B5EF4-FFF2-40B4-BE49-F238E27FC236}">
              <a16:creationId xmlns:a16="http://schemas.microsoft.com/office/drawing/2014/main" id="{CE51702A-A618-4D73-B6EF-3914C0BAD69E}"/>
            </a:ext>
          </a:extLst>
        </xdr:cNvPr>
        <xdr:cNvPicPr>
          <a:picLocks noChangeAspect="1"/>
        </xdr:cNvPicPr>
      </xdr:nvPicPr>
      <xdr:blipFill rotWithShape="1">
        <a:blip xmlns:r="http://schemas.openxmlformats.org/officeDocument/2006/relationships" r:embed="rId11"/>
        <a:srcRect b="5069"/>
        <a:stretch/>
      </xdr:blipFill>
      <xdr:spPr>
        <a:xfrm>
          <a:off x="4225852" y="9153374"/>
          <a:ext cx="2652628" cy="1889277"/>
        </a:xfrm>
        <a:prstGeom prst="rect">
          <a:avLst/>
        </a:prstGeom>
      </xdr:spPr>
    </xdr:pic>
    <xdr:clientData/>
  </xdr:twoCellAnchor>
  <xdr:twoCellAnchor editAs="oneCell">
    <xdr:from>
      <xdr:col>12</xdr:col>
      <xdr:colOff>28427</xdr:colOff>
      <xdr:row>7</xdr:row>
      <xdr:rowOff>31897</xdr:rowOff>
    </xdr:from>
    <xdr:to>
      <xdr:col>15</xdr:col>
      <xdr:colOff>703580</xdr:colOff>
      <xdr:row>8</xdr:row>
      <xdr:rowOff>12789</xdr:rowOff>
    </xdr:to>
    <xdr:pic>
      <xdr:nvPicPr>
        <xdr:cNvPr id="13" name="Picture 12">
          <a:extLst>
            <a:ext uri="{FF2B5EF4-FFF2-40B4-BE49-F238E27FC236}">
              <a16:creationId xmlns:a16="http://schemas.microsoft.com/office/drawing/2014/main" id="{FC6630BE-2B11-4312-8935-6E1B410281F2}"/>
            </a:ext>
          </a:extLst>
        </xdr:cNvPr>
        <xdr:cNvPicPr>
          <a:picLocks noChangeAspect="1"/>
        </xdr:cNvPicPr>
      </xdr:nvPicPr>
      <xdr:blipFill>
        <a:blip xmlns:r="http://schemas.openxmlformats.org/officeDocument/2006/relationships" r:embed="rId12"/>
        <a:stretch>
          <a:fillRect/>
        </a:stretch>
      </xdr:blipFill>
      <xdr:spPr>
        <a:xfrm>
          <a:off x="7219802" y="3803797"/>
          <a:ext cx="2656353" cy="18858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3691845</xdr:colOff>
      <xdr:row>9</xdr:row>
      <xdr:rowOff>42230</xdr:rowOff>
    </xdr:to>
    <xdr:pic>
      <xdr:nvPicPr>
        <xdr:cNvPr id="2" name="Picture 1">
          <a:extLst>
            <a:ext uri="{FF2B5EF4-FFF2-40B4-BE49-F238E27FC236}">
              <a16:creationId xmlns:a16="http://schemas.microsoft.com/office/drawing/2014/main" id="{266D5299-9965-44D7-AD11-01A7EA406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30213" y="708626"/>
          <a:ext cx="2334532" cy="14195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259080</xdr:colOff>
      <xdr:row>27</xdr:row>
      <xdr:rowOff>80210</xdr:rowOff>
    </xdr:from>
    <xdr:to>
      <xdr:col>16</xdr:col>
      <xdr:colOff>350298</xdr:colOff>
      <xdr:row>29</xdr:row>
      <xdr:rowOff>174839</xdr:rowOff>
    </xdr:to>
    <xdr:pic>
      <xdr:nvPicPr>
        <xdr:cNvPr id="2" name="Picture 1">
          <a:extLst>
            <a:ext uri="{FF2B5EF4-FFF2-40B4-BE49-F238E27FC236}">
              <a16:creationId xmlns:a16="http://schemas.microsoft.com/office/drawing/2014/main" id="{34F18C0B-C3F0-4BD4-AAF3-23E0627D5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64980" y="13539035"/>
          <a:ext cx="796068" cy="494679"/>
        </a:xfrm>
        <a:prstGeom prst="rect">
          <a:avLst/>
        </a:prstGeom>
      </xdr:spPr>
    </xdr:pic>
    <xdr:clientData/>
  </xdr:twoCellAnchor>
  <xdr:twoCellAnchor editAs="oneCell">
    <xdr:from>
      <xdr:col>9</xdr:col>
      <xdr:colOff>497317</xdr:colOff>
      <xdr:row>2</xdr:row>
      <xdr:rowOff>293688</xdr:rowOff>
    </xdr:from>
    <xdr:to>
      <xdr:col>16</xdr:col>
      <xdr:colOff>215008</xdr:colOff>
      <xdr:row>4</xdr:row>
      <xdr:rowOff>388938</xdr:rowOff>
    </xdr:to>
    <xdr:pic>
      <xdr:nvPicPr>
        <xdr:cNvPr id="3" name="Picture 2">
          <a:extLst>
            <a:ext uri="{FF2B5EF4-FFF2-40B4-BE49-F238E27FC236}">
              <a16:creationId xmlns:a16="http://schemas.microsoft.com/office/drawing/2014/main" id="{3F3FFE39-8AD7-465E-AD61-3716BA44FB9A}"/>
            </a:ext>
          </a:extLst>
        </xdr:cNvPr>
        <xdr:cNvPicPr>
          <a:picLocks noChangeAspect="1"/>
        </xdr:cNvPicPr>
      </xdr:nvPicPr>
      <xdr:blipFill rotWithShape="1">
        <a:blip xmlns:r="http://schemas.openxmlformats.org/officeDocument/2006/relationships" r:embed="rId2"/>
        <a:srcRect b="5145"/>
        <a:stretch/>
      </xdr:blipFill>
      <xdr:spPr>
        <a:xfrm>
          <a:off x="6145642" y="550863"/>
          <a:ext cx="3880116" cy="2390775"/>
        </a:xfrm>
        <a:prstGeom prst="rect">
          <a:avLst/>
        </a:prstGeom>
      </xdr:spPr>
    </xdr:pic>
    <xdr:clientData/>
  </xdr:twoCellAnchor>
  <xdr:twoCellAnchor editAs="oneCell">
    <xdr:from>
      <xdr:col>2</xdr:col>
      <xdr:colOff>55562</xdr:colOff>
      <xdr:row>2</xdr:row>
      <xdr:rowOff>287469</xdr:rowOff>
    </xdr:from>
    <xdr:to>
      <xdr:col>8</xdr:col>
      <xdr:colOff>71437</xdr:colOff>
      <xdr:row>4</xdr:row>
      <xdr:rowOff>396875</xdr:rowOff>
    </xdr:to>
    <xdr:pic>
      <xdr:nvPicPr>
        <xdr:cNvPr id="4" name="Picture 3">
          <a:extLst>
            <a:ext uri="{FF2B5EF4-FFF2-40B4-BE49-F238E27FC236}">
              <a16:creationId xmlns:a16="http://schemas.microsoft.com/office/drawing/2014/main" id="{6D315BF6-3F7D-4F65-9A86-DB63FF44DF04}"/>
            </a:ext>
          </a:extLst>
        </xdr:cNvPr>
        <xdr:cNvPicPr>
          <a:picLocks noChangeAspect="1"/>
        </xdr:cNvPicPr>
      </xdr:nvPicPr>
      <xdr:blipFill rotWithShape="1">
        <a:blip xmlns:r="http://schemas.openxmlformats.org/officeDocument/2006/relationships" r:embed="rId3"/>
        <a:srcRect b="3821"/>
        <a:stretch/>
      </xdr:blipFill>
      <xdr:spPr>
        <a:xfrm>
          <a:off x="1255712" y="544644"/>
          <a:ext cx="3816350" cy="2404931"/>
        </a:xfrm>
        <a:prstGeom prst="rect">
          <a:avLst/>
        </a:prstGeom>
      </xdr:spPr>
    </xdr:pic>
    <xdr:clientData/>
  </xdr:twoCellAnchor>
  <xdr:twoCellAnchor editAs="oneCell">
    <xdr:from>
      <xdr:col>2</xdr:col>
      <xdr:colOff>7937</xdr:colOff>
      <xdr:row>7</xdr:row>
      <xdr:rowOff>62024</xdr:rowOff>
    </xdr:from>
    <xdr:to>
      <xdr:col>6</xdr:col>
      <xdr:colOff>4683</xdr:colOff>
      <xdr:row>8</xdr:row>
      <xdr:rowOff>19686</xdr:rowOff>
    </xdr:to>
    <xdr:pic>
      <xdr:nvPicPr>
        <xdr:cNvPr id="5" name="Picture 4">
          <a:extLst>
            <a:ext uri="{FF2B5EF4-FFF2-40B4-BE49-F238E27FC236}">
              <a16:creationId xmlns:a16="http://schemas.microsoft.com/office/drawing/2014/main" id="{46F36D8B-6D39-4F84-95C6-A80C9EEAAA8A}"/>
            </a:ext>
          </a:extLst>
        </xdr:cNvPr>
        <xdr:cNvPicPr>
          <a:picLocks noChangeAspect="1"/>
        </xdr:cNvPicPr>
      </xdr:nvPicPr>
      <xdr:blipFill rotWithShape="1">
        <a:blip xmlns:r="http://schemas.openxmlformats.org/officeDocument/2006/relationships" r:embed="rId4"/>
        <a:srcRect t="4372"/>
        <a:stretch/>
      </xdr:blipFill>
      <xdr:spPr>
        <a:xfrm>
          <a:off x="1208087" y="3576749"/>
          <a:ext cx="2654221" cy="1862662"/>
        </a:xfrm>
        <a:prstGeom prst="rect">
          <a:avLst/>
        </a:prstGeom>
      </xdr:spPr>
    </xdr:pic>
    <xdr:clientData/>
  </xdr:twoCellAnchor>
  <xdr:twoCellAnchor editAs="oneCell">
    <xdr:from>
      <xdr:col>7</xdr:col>
      <xdr:colOff>9449</xdr:colOff>
      <xdr:row>7</xdr:row>
      <xdr:rowOff>23847</xdr:rowOff>
    </xdr:from>
    <xdr:to>
      <xdr:col>10</xdr:col>
      <xdr:colOff>602061</xdr:colOff>
      <xdr:row>8</xdr:row>
      <xdr:rowOff>7492</xdr:rowOff>
    </xdr:to>
    <xdr:pic>
      <xdr:nvPicPr>
        <xdr:cNvPr id="6" name="Picture 5">
          <a:extLst>
            <a:ext uri="{FF2B5EF4-FFF2-40B4-BE49-F238E27FC236}">
              <a16:creationId xmlns:a16="http://schemas.microsoft.com/office/drawing/2014/main" id="{7AE69C2D-01B0-425E-B8AA-0E400227D632}"/>
            </a:ext>
          </a:extLst>
        </xdr:cNvPr>
        <xdr:cNvPicPr>
          <a:picLocks noChangeAspect="1"/>
        </xdr:cNvPicPr>
      </xdr:nvPicPr>
      <xdr:blipFill rotWithShape="1">
        <a:blip xmlns:r="http://schemas.openxmlformats.org/officeDocument/2006/relationships" r:embed="rId5"/>
        <a:srcRect b="3544"/>
        <a:stretch/>
      </xdr:blipFill>
      <xdr:spPr>
        <a:xfrm>
          <a:off x="4171874" y="3538572"/>
          <a:ext cx="2650012" cy="1888645"/>
        </a:xfrm>
        <a:prstGeom prst="rect">
          <a:avLst/>
        </a:prstGeom>
      </xdr:spPr>
    </xdr:pic>
    <xdr:clientData/>
  </xdr:twoCellAnchor>
  <xdr:twoCellAnchor editAs="oneCell">
    <xdr:from>
      <xdr:col>11</xdr:col>
      <xdr:colOff>650161</xdr:colOff>
      <xdr:row>17</xdr:row>
      <xdr:rowOff>57193</xdr:rowOff>
    </xdr:from>
    <xdr:to>
      <xdr:col>16</xdr:col>
      <xdr:colOff>10421</xdr:colOff>
      <xdr:row>18</xdr:row>
      <xdr:rowOff>39242</xdr:rowOff>
    </xdr:to>
    <xdr:pic>
      <xdr:nvPicPr>
        <xdr:cNvPr id="7" name="Picture 6">
          <a:extLst>
            <a:ext uri="{FF2B5EF4-FFF2-40B4-BE49-F238E27FC236}">
              <a16:creationId xmlns:a16="http://schemas.microsoft.com/office/drawing/2014/main" id="{9B3F9BB9-CAC0-445C-972C-D59B649100A3}"/>
            </a:ext>
          </a:extLst>
        </xdr:cNvPr>
        <xdr:cNvPicPr>
          <a:picLocks noChangeAspect="1"/>
        </xdr:cNvPicPr>
      </xdr:nvPicPr>
      <xdr:blipFill rotWithShape="1">
        <a:blip xmlns:r="http://schemas.openxmlformats.org/officeDocument/2006/relationships" r:embed="rId6"/>
        <a:srcRect t="8" b="4860"/>
        <a:stretch/>
      </xdr:blipFill>
      <xdr:spPr>
        <a:xfrm>
          <a:off x="7127161" y="8905918"/>
          <a:ext cx="2694010" cy="1887049"/>
        </a:xfrm>
        <a:prstGeom prst="rect">
          <a:avLst/>
        </a:prstGeom>
      </xdr:spPr>
    </xdr:pic>
    <xdr:clientData/>
  </xdr:twoCellAnchor>
  <xdr:twoCellAnchor editAs="oneCell">
    <xdr:from>
      <xdr:col>2</xdr:col>
      <xdr:colOff>47626</xdr:colOff>
      <xdr:row>12</xdr:row>
      <xdr:rowOff>19356</xdr:rowOff>
    </xdr:from>
    <xdr:to>
      <xdr:col>6</xdr:col>
      <xdr:colOff>17462</xdr:colOff>
      <xdr:row>13</xdr:row>
      <xdr:rowOff>20684</xdr:rowOff>
    </xdr:to>
    <xdr:pic>
      <xdr:nvPicPr>
        <xdr:cNvPr id="8" name="Picture 7">
          <a:extLst>
            <a:ext uri="{FF2B5EF4-FFF2-40B4-BE49-F238E27FC236}">
              <a16:creationId xmlns:a16="http://schemas.microsoft.com/office/drawing/2014/main" id="{89AD3550-471C-4930-B54D-9D763D7CC923}"/>
            </a:ext>
          </a:extLst>
        </xdr:cNvPr>
        <xdr:cNvPicPr>
          <a:picLocks noChangeAspect="1"/>
        </xdr:cNvPicPr>
      </xdr:nvPicPr>
      <xdr:blipFill>
        <a:blip xmlns:r="http://schemas.openxmlformats.org/officeDocument/2006/relationships" r:embed="rId7"/>
        <a:stretch>
          <a:fillRect/>
        </a:stretch>
      </xdr:blipFill>
      <xdr:spPr>
        <a:xfrm>
          <a:off x="1247776" y="6182031"/>
          <a:ext cx="2627311" cy="1906328"/>
        </a:xfrm>
        <a:prstGeom prst="rect">
          <a:avLst/>
        </a:prstGeom>
      </xdr:spPr>
    </xdr:pic>
    <xdr:clientData/>
  </xdr:twoCellAnchor>
  <xdr:twoCellAnchor editAs="oneCell">
    <xdr:from>
      <xdr:col>7</xdr:col>
      <xdr:colOff>9448</xdr:colOff>
      <xdr:row>12</xdr:row>
      <xdr:rowOff>54892</xdr:rowOff>
    </xdr:from>
    <xdr:to>
      <xdr:col>10</xdr:col>
      <xdr:colOff>602061</xdr:colOff>
      <xdr:row>13</xdr:row>
      <xdr:rowOff>21781</xdr:rowOff>
    </xdr:to>
    <xdr:pic>
      <xdr:nvPicPr>
        <xdr:cNvPr id="9" name="Picture 8">
          <a:extLst>
            <a:ext uri="{FF2B5EF4-FFF2-40B4-BE49-F238E27FC236}">
              <a16:creationId xmlns:a16="http://schemas.microsoft.com/office/drawing/2014/main" id="{79AFC849-12FB-4216-A38B-624D645A3DEA}"/>
            </a:ext>
          </a:extLst>
        </xdr:cNvPr>
        <xdr:cNvPicPr>
          <a:picLocks noChangeAspect="1"/>
        </xdr:cNvPicPr>
      </xdr:nvPicPr>
      <xdr:blipFill rotWithShape="1">
        <a:blip xmlns:r="http://schemas.openxmlformats.org/officeDocument/2006/relationships" r:embed="rId8"/>
        <a:srcRect b="3247"/>
        <a:stretch/>
      </xdr:blipFill>
      <xdr:spPr>
        <a:xfrm>
          <a:off x="4171873" y="6217567"/>
          <a:ext cx="2650013" cy="1871889"/>
        </a:xfrm>
        <a:prstGeom prst="rect">
          <a:avLst/>
        </a:prstGeom>
      </xdr:spPr>
    </xdr:pic>
    <xdr:clientData/>
  </xdr:twoCellAnchor>
  <xdr:twoCellAnchor editAs="oneCell">
    <xdr:from>
      <xdr:col>12</xdr:col>
      <xdr:colOff>12700</xdr:colOff>
      <xdr:row>12</xdr:row>
      <xdr:rowOff>34467</xdr:rowOff>
    </xdr:from>
    <xdr:to>
      <xdr:col>15</xdr:col>
      <xdr:colOff>701375</xdr:colOff>
      <xdr:row>13</xdr:row>
      <xdr:rowOff>29718</xdr:rowOff>
    </xdr:to>
    <xdr:pic>
      <xdr:nvPicPr>
        <xdr:cNvPr id="10" name="Picture 9">
          <a:extLst>
            <a:ext uri="{FF2B5EF4-FFF2-40B4-BE49-F238E27FC236}">
              <a16:creationId xmlns:a16="http://schemas.microsoft.com/office/drawing/2014/main" id="{D66AE7DA-E8B1-4B8E-9995-16C643FC1F5C}"/>
            </a:ext>
          </a:extLst>
        </xdr:cNvPr>
        <xdr:cNvPicPr>
          <a:picLocks noChangeAspect="1"/>
        </xdr:cNvPicPr>
      </xdr:nvPicPr>
      <xdr:blipFill rotWithShape="1">
        <a:blip xmlns:r="http://schemas.openxmlformats.org/officeDocument/2006/relationships" r:embed="rId9"/>
        <a:srcRect l="1614" t="-1" b="3623"/>
        <a:stretch/>
      </xdr:blipFill>
      <xdr:spPr>
        <a:xfrm>
          <a:off x="7137400" y="6197142"/>
          <a:ext cx="2669875" cy="1900251"/>
        </a:xfrm>
        <a:prstGeom prst="rect">
          <a:avLst/>
        </a:prstGeom>
      </xdr:spPr>
    </xdr:pic>
    <xdr:clientData/>
  </xdr:twoCellAnchor>
  <xdr:twoCellAnchor editAs="oneCell">
    <xdr:from>
      <xdr:col>2</xdr:col>
      <xdr:colOff>39688</xdr:colOff>
      <xdr:row>17</xdr:row>
      <xdr:rowOff>10173</xdr:rowOff>
    </xdr:from>
    <xdr:to>
      <xdr:col>6</xdr:col>
      <xdr:colOff>10481</xdr:colOff>
      <xdr:row>18</xdr:row>
      <xdr:rowOff>19489</xdr:rowOff>
    </xdr:to>
    <xdr:pic>
      <xdr:nvPicPr>
        <xdr:cNvPr id="11" name="Picture 10">
          <a:extLst>
            <a:ext uri="{FF2B5EF4-FFF2-40B4-BE49-F238E27FC236}">
              <a16:creationId xmlns:a16="http://schemas.microsoft.com/office/drawing/2014/main" id="{71CB0AFD-9A3C-48B5-855A-7A3E417B1ACE}"/>
            </a:ext>
          </a:extLst>
        </xdr:cNvPr>
        <xdr:cNvPicPr>
          <a:picLocks noChangeAspect="1"/>
        </xdr:cNvPicPr>
      </xdr:nvPicPr>
      <xdr:blipFill>
        <a:blip xmlns:r="http://schemas.openxmlformats.org/officeDocument/2006/relationships" r:embed="rId10"/>
        <a:stretch>
          <a:fillRect/>
        </a:stretch>
      </xdr:blipFill>
      <xdr:spPr>
        <a:xfrm>
          <a:off x="1239838" y="8858898"/>
          <a:ext cx="2628268" cy="1914316"/>
        </a:xfrm>
        <a:prstGeom prst="rect">
          <a:avLst/>
        </a:prstGeom>
      </xdr:spPr>
    </xdr:pic>
    <xdr:clientData/>
  </xdr:twoCellAnchor>
  <xdr:twoCellAnchor editAs="oneCell">
    <xdr:from>
      <xdr:col>7</xdr:col>
      <xdr:colOff>1514</xdr:colOff>
      <xdr:row>17</xdr:row>
      <xdr:rowOff>47028</xdr:rowOff>
    </xdr:from>
    <xdr:to>
      <xdr:col>10</xdr:col>
      <xdr:colOff>601747</xdr:colOff>
      <xdr:row>18</xdr:row>
      <xdr:rowOff>31305</xdr:rowOff>
    </xdr:to>
    <xdr:pic>
      <xdr:nvPicPr>
        <xdr:cNvPr id="12" name="Picture 11">
          <a:extLst>
            <a:ext uri="{FF2B5EF4-FFF2-40B4-BE49-F238E27FC236}">
              <a16:creationId xmlns:a16="http://schemas.microsoft.com/office/drawing/2014/main" id="{B119125E-DAA0-4C30-9213-AE0890435104}"/>
            </a:ext>
          </a:extLst>
        </xdr:cNvPr>
        <xdr:cNvPicPr>
          <a:picLocks noChangeAspect="1"/>
        </xdr:cNvPicPr>
      </xdr:nvPicPr>
      <xdr:blipFill rotWithShape="1">
        <a:blip xmlns:r="http://schemas.openxmlformats.org/officeDocument/2006/relationships" r:embed="rId11"/>
        <a:srcRect b="5069"/>
        <a:stretch/>
      </xdr:blipFill>
      <xdr:spPr>
        <a:xfrm>
          <a:off x="4163939" y="8895753"/>
          <a:ext cx="2657633" cy="1889277"/>
        </a:xfrm>
        <a:prstGeom prst="rect">
          <a:avLst/>
        </a:prstGeom>
      </xdr:spPr>
    </xdr:pic>
    <xdr:clientData/>
  </xdr:twoCellAnchor>
  <xdr:twoCellAnchor editAs="oneCell">
    <xdr:from>
      <xdr:col>12</xdr:col>
      <xdr:colOff>25252</xdr:colOff>
      <xdr:row>7</xdr:row>
      <xdr:rowOff>23513</xdr:rowOff>
    </xdr:from>
    <xdr:to>
      <xdr:col>16</xdr:col>
      <xdr:colOff>1904</xdr:colOff>
      <xdr:row>8</xdr:row>
      <xdr:rowOff>4405</xdr:rowOff>
    </xdr:to>
    <xdr:pic>
      <xdr:nvPicPr>
        <xdr:cNvPr id="13" name="Picture 12">
          <a:extLst>
            <a:ext uri="{FF2B5EF4-FFF2-40B4-BE49-F238E27FC236}">
              <a16:creationId xmlns:a16="http://schemas.microsoft.com/office/drawing/2014/main" id="{7BE69DDF-3F66-4311-9F95-13486E80D3AB}"/>
            </a:ext>
          </a:extLst>
        </xdr:cNvPr>
        <xdr:cNvPicPr>
          <a:picLocks noChangeAspect="1"/>
        </xdr:cNvPicPr>
      </xdr:nvPicPr>
      <xdr:blipFill>
        <a:blip xmlns:r="http://schemas.openxmlformats.org/officeDocument/2006/relationships" r:embed="rId12"/>
        <a:stretch>
          <a:fillRect/>
        </a:stretch>
      </xdr:blipFill>
      <xdr:spPr>
        <a:xfrm>
          <a:off x="7149952" y="3538238"/>
          <a:ext cx="2662702" cy="18858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CDSSRV1\sh$all\Parts%20Marketing\ACCESSORY%20INFO\26MY%20ACCY%20LISTING\Honda\Pilot\26MY_PILOT_APP_SELL%20FINAL.xlsm" TargetMode="External"/><Relationship Id="rId1" Type="http://schemas.openxmlformats.org/officeDocument/2006/relationships/externalLinkPath" Target="26MY_PILOT_APP_SELL%20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ll Sheet Formula"/>
      <sheetName val="Hierarchy"/>
      <sheetName val="26MY_PILOT_DATA"/>
      <sheetName val="SELECT PROVINCE"/>
      <sheetName val="26MY_Pilot_APP_EN"/>
      <sheetName val="26MY_Pilot_SELL_EN"/>
      <sheetName val="26MY_Pilot_APP_FR"/>
      <sheetName val="26MY_Pilot_SELL_FR"/>
    </sheetNames>
    <sheetDataSet>
      <sheetData sheetId="0"/>
      <sheetData sheetId="1"/>
      <sheetData sheetId="2">
        <row r="1">
          <cell r="B1">
            <v>1</v>
          </cell>
          <cell r="C1">
            <v>2</v>
          </cell>
          <cell r="D1">
            <v>3</v>
          </cell>
          <cell r="E1">
            <v>4</v>
          </cell>
          <cell r="F1">
            <v>5</v>
          </cell>
          <cell r="G1">
            <v>6</v>
          </cell>
          <cell r="H1">
            <v>23</v>
          </cell>
          <cell r="I1">
            <v>24</v>
          </cell>
          <cell r="J1">
            <v>25</v>
          </cell>
          <cell r="K1">
            <v>26</v>
          </cell>
          <cell r="L1">
            <v>27</v>
          </cell>
          <cell r="M1">
            <v>28</v>
          </cell>
          <cell r="P1">
            <v>29</v>
          </cell>
          <cell r="Q1">
            <v>30</v>
          </cell>
          <cell r="R1">
            <v>31</v>
          </cell>
          <cell r="S1">
            <v>32</v>
          </cell>
          <cell r="T1">
            <v>33</v>
          </cell>
          <cell r="U1">
            <v>34</v>
          </cell>
          <cell r="V1">
            <v>35</v>
          </cell>
        </row>
        <row r="2">
          <cell r="B2" t="str">
            <v>Model Name</v>
          </cell>
          <cell r="C2" t="str">
            <v>Pilot</v>
          </cell>
          <cell r="M2" t="str">
            <v>=</v>
          </cell>
          <cell r="Q2" t="str">
            <v>N/A</v>
          </cell>
          <cell r="R2" t="str">
            <v>S</v>
          </cell>
          <cell r="S2" t="str">
            <v>E</v>
          </cell>
          <cell r="T2" t="str">
            <v>T</v>
          </cell>
        </row>
        <row r="3">
          <cell r="B3" t="str">
            <v>Model Year</v>
          </cell>
          <cell r="C3">
            <v>2026</v>
          </cell>
        </row>
        <row r="4">
          <cell r="B4" t="str">
            <v>Publication Date</v>
          </cell>
          <cell r="C4">
            <v>46076</v>
          </cell>
          <cell r="M4" t="str">
            <v>* if it's "N/A" or "S" do not show on trim</v>
          </cell>
        </row>
        <row r="5">
          <cell r="M5" t="str">
            <v>Trim Application*</v>
          </cell>
        </row>
        <row r="6">
          <cell r="B6" t="str">
            <v xml:space="preserve">PARTS </v>
          </cell>
          <cell r="C6" t="str">
            <v xml:space="preserve">HAC </v>
          </cell>
          <cell r="L6" t="str">
            <v>YT</v>
          </cell>
          <cell r="P6" t="str">
            <v>Sport</v>
          </cell>
          <cell r="Q6" t="str">
            <v>EX-L</v>
          </cell>
          <cell r="R6" t="str">
            <v>TrailSport</v>
          </cell>
          <cell r="S6" t="str">
            <v>Touring</v>
          </cell>
          <cell r="T6" t="str">
            <v>Black Edition</v>
          </cell>
        </row>
        <row r="7">
          <cell r="B7" t="str">
            <v>Part Number / 
Kit Part Number</v>
          </cell>
          <cell r="C7" t="str">
            <v>Part Number</v>
          </cell>
          <cell r="D7" t="str">
            <v>Item Name English</v>
          </cell>
          <cell r="E7" t="str">
            <v>Item Name French</v>
          </cell>
          <cell r="F7" t="str">
            <v xml:space="preserve">Description English </v>
          </cell>
          <cell r="G7" t="str">
            <v>Description French</v>
          </cell>
          <cell r="H7" t="str">
            <v>FRT</v>
          </cell>
          <cell r="I7" t="str">
            <v>Residual-ized $</v>
          </cell>
          <cell r="J7" t="str">
            <v>Dealer Net</v>
          </cell>
          <cell r="K7" t="str">
            <v xml:space="preserve">List Price </v>
          </cell>
          <cell r="L7" t="str">
            <v xml:space="preserve">Install Price </v>
          </cell>
          <cell r="P7" t="str">
            <v>Sport</v>
          </cell>
          <cell r="Q7" t="str">
            <v>EX-L</v>
          </cell>
          <cell r="R7" t="str">
            <v>TrailSport</v>
          </cell>
          <cell r="S7" t="str">
            <v>Touring</v>
          </cell>
          <cell r="T7" t="str">
            <v>Black Edition</v>
          </cell>
          <cell r="U7" t="str">
            <v>Comments English</v>
          </cell>
          <cell r="V7" t="str">
            <v>Comments French</v>
          </cell>
        </row>
        <row r="8">
          <cell r="B8" t="str">
            <v>23PIL-PRO-PK1 or 
23PIL-PRO-PK2</v>
          </cell>
          <cell r="C8" t="str">
            <v>N/A only used for app chart</v>
          </cell>
          <cell r="D8" t="str">
            <v xml:space="preserve">Protection Package </v>
          </cell>
          <cell r="E8" t="str">
            <v>Ensemble de protection</v>
          </cell>
          <cell r="F8" t="str">
            <v>The Protection Package helps protect the interior of your honda from dirt, mud and moisture. Includes All-Season Floor Mats and Cargo Tray.</v>
          </cell>
          <cell r="G8" t="str">
            <v>L’ensemble de protection aide à protéger l’habitacle de votre Honda contre la saleté, la boue et l’humidité. Cet ensemble inclut des tapis toutes saisons et un plateau pour compartiment utilitaire.</v>
          </cell>
          <cell r="H8">
            <v>0.2</v>
          </cell>
          <cell r="J8">
            <v>298.8</v>
          </cell>
          <cell r="K8">
            <v>553</v>
          </cell>
          <cell r="L8">
            <v>586</v>
          </cell>
          <cell r="P8" t="str">
            <v>•</v>
          </cell>
          <cell r="Q8" t="str">
            <v>•</v>
          </cell>
          <cell r="R8" t="str">
            <v>•</v>
          </cell>
          <cell r="S8" t="str">
            <v>•</v>
          </cell>
          <cell r="T8" t="str">
            <v>•</v>
          </cell>
          <cell r="U8" t="str">
            <v xml:space="preserve">23PIL-PRO-PK1: applicable for Sport, EX-L, Touring, and Black Ed. trims
23PIL-PRO-PK2: applicable for TrailSport trim </v>
          </cell>
          <cell r="V8" t="str">
            <v xml:space="preserve">23PIL-PRO-PK1: s'applique aux versions Sport, EX-L, Touring, Black Edition
23PIL-PRO-PK2: s'applique aux version TrailSport </v>
          </cell>
        </row>
        <row r="9">
          <cell r="B9" t="str">
            <v>23PIL-PRO-PK1 ou
23PIL-PRO-PK2</v>
          </cell>
          <cell r="C9" t="str">
            <v>N/A only used for app chart FR</v>
          </cell>
          <cell r="E9" t="str">
            <v>Ensemble de protection</v>
          </cell>
          <cell r="G9" t="str">
            <v>L’ensemble de protection aide à protéger l’habitacle de votre Honda contre la saleté, la boue et l’humidité. Cet ensemble inclut des tapis toutes saisons et un plateau pour compartiment utilitaire.</v>
          </cell>
          <cell r="H9">
            <v>0.2</v>
          </cell>
          <cell r="J9">
            <v>298.8</v>
          </cell>
          <cell r="K9">
            <v>553</v>
          </cell>
          <cell r="L9">
            <v>586</v>
          </cell>
          <cell r="P9" t="str">
            <v>•</v>
          </cell>
          <cell r="Q9" t="str">
            <v>•</v>
          </cell>
          <cell r="R9" t="str">
            <v>•</v>
          </cell>
          <cell r="S9" t="str">
            <v>•</v>
          </cell>
          <cell r="T9" t="str">
            <v>•</v>
          </cell>
          <cell r="U9" t="str">
            <v xml:space="preserve">23PIL-PRO-PK1: applicable for Sport, EX-L, Touring, and Black Ed. trims
23PIL-PRO-PK2: applicable for TrailSport trim </v>
          </cell>
          <cell r="V9" t="str">
            <v xml:space="preserve">23PIL-PRO-PK1: s'applique aux versions Sport, EX-L, Touring, Black Edition
23PIL-PRO-PK2: s'applique aux version TrailSport </v>
          </cell>
        </row>
        <row r="10">
          <cell r="B10" t="str">
            <v>08P17-T90-110 or 
08P17-T90-300C</v>
          </cell>
          <cell r="C10" t="str">
            <v>N/A only used for app chart</v>
          </cell>
          <cell r="D10" t="str">
            <v>All Season Floor Mats</v>
          </cell>
          <cell r="E10" t="str">
            <v>Protège-tapis toutes saisons</v>
          </cell>
        </row>
        <row r="11">
          <cell r="B11" t="str">
            <v>08P17-T90-110 ou 08P17-T90-300C</v>
          </cell>
          <cell r="C11" t="str">
            <v>N/A only used for app chart</v>
          </cell>
          <cell r="D11" t="str">
            <v>All Season Floor Mats</v>
          </cell>
          <cell r="E11" t="str">
            <v>Protège-tapis toutes saisons</v>
          </cell>
        </row>
        <row r="12">
          <cell r="B12" t="str">
            <v>N/A - HAVP only</v>
          </cell>
          <cell r="C12" t="str">
            <v>23PIL-PRO-PK1</v>
          </cell>
          <cell r="D12" t="str">
            <v xml:space="preserve">Protection Package </v>
          </cell>
          <cell r="E12" t="str">
            <v>Ensemble de protection</v>
          </cell>
          <cell r="F12" t="str">
            <v>The Protection Package helps protect the interior of your honda from dirt, mud and moisture. Includes All-Season Floor Mats and Cargo Tray.</v>
          </cell>
          <cell r="G12" t="str">
            <v>L’ensemble de protection aide à protéger l’habitacle de votre Honda contre la saleté, la boue et l’humidité. Cet ensemble inclut des tapis toutes saisons et un plateau pour compartiment utilitaire.</v>
          </cell>
          <cell r="H12">
            <v>0.2</v>
          </cell>
          <cell r="J12">
            <v>298.8</v>
          </cell>
          <cell r="K12">
            <v>553</v>
          </cell>
          <cell r="L12">
            <v>586</v>
          </cell>
          <cell r="P12" t="str">
            <v>•</v>
          </cell>
          <cell r="Q12" t="str">
            <v>•</v>
          </cell>
          <cell r="R12" t="str">
            <v>N/A</v>
          </cell>
          <cell r="S12" t="str">
            <v>•</v>
          </cell>
          <cell r="T12" t="str">
            <v>•</v>
          </cell>
          <cell r="U12" t="str">
            <v xml:space="preserve">23PIL-PRO-PK1: applicable for Sport, EX-L, Touring, and Black Ed. trims
23PIL-PRO-PK2: applicable for TrailSport trim </v>
          </cell>
          <cell r="V12" t="str">
            <v xml:space="preserve">23PIL-PRO-PK1: s'applique aux versions Sport, EX-L, Touring, Black Edition
23PIL-PRO-PK2: s'applique aux version TrailSport </v>
          </cell>
        </row>
        <row r="13">
          <cell r="B13" t="str">
            <v>N/A - HAVP only</v>
          </cell>
          <cell r="C13" t="str">
            <v>23PIL-PRO-PK2</v>
          </cell>
          <cell r="D13" t="str">
            <v xml:space="preserve">Protection Package </v>
          </cell>
          <cell r="E13" t="str">
            <v>Ensemble de protection</v>
          </cell>
          <cell r="F13" t="str">
            <v>The Protection Package helps protect the interior of your honda from dirt, mud and moisture. Includes All-Season Floor Mats and Cargo Tray.</v>
          </cell>
          <cell r="G13" t="str">
            <v>L’ensemble de protection aide à protéger l’habitacle de votre Honda contre la saleté, la boue et l’humidité. Cet ensemble inclut des tapis toutes saisons et un plateau pour compartiment utilitaire.</v>
          </cell>
          <cell r="H13">
            <v>0.2</v>
          </cell>
          <cell r="J13">
            <v>298.8</v>
          </cell>
          <cell r="K13">
            <v>553</v>
          </cell>
          <cell r="L13">
            <v>586</v>
          </cell>
          <cell r="P13" t="str">
            <v>N/A</v>
          </cell>
          <cell r="Q13" t="str">
            <v>N/A</v>
          </cell>
          <cell r="R13" t="str">
            <v>•</v>
          </cell>
          <cell r="S13" t="str">
            <v>N/A</v>
          </cell>
          <cell r="T13" t="str">
            <v>N/A</v>
          </cell>
          <cell r="U13" t="str">
            <v xml:space="preserve">23PIL-PRO-PK1: applicable for Sport, EX-L, Touring, and Black Ed. trims
23PIL-PRO-PK2: applicable for TrailSport trim </v>
          </cell>
          <cell r="V13" t="str">
            <v xml:space="preserve">23PIL-PRO-PK1: s'applique aux versions Sport, EX-L, Touring, Black Edition
23PIL-PRO-PK2: s'applique aux version TrailSport </v>
          </cell>
        </row>
        <row r="14">
          <cell r="B14" t="str">
            <v>23PIL-PRO-PKA1</v>
          </cell>
          <cell r="C14" t="str">
            <v>23PIL-PRO-PKA1</v>
          </cell>
          <cell r="D14" t="str">
            <v>Protection Package Advance</v>
          </cell>
          <cell r="E14" t="str">
            <v>Ensemble de protection Avance</v>
          </cell>
          <cell r="F14" t="str">
            <v>The Protection Package advance helps protect the interior and cargo area of your honda from dirt, mud and moisture. Includes All-Season Floor Mats, Cargo Tray, Cargo Cover, Seat Back Protector and Side Lining Protectors.</v>
          </cell>
          <cell r="G14" t="str">
            <v>L’ensemble de protection avancée aide à protéger l’intérieur et le compartiment utilitaire de votre Honda contre la saleté, la boue et l’humidité. Cet ensemble inclut des tapis toutes saisons, un plateau de rangement, un couvre-bagages, un protecteur de dossier de siège et des protecteurs de doublure latérale.</v>
          </cell>
          <cell r="H14">
            <v>1.2</v>
          </cell>
          <cell r="J14">
            <v>791.1</v>
          </cell>
          <cell r="K14">
            <v>1318.5</v>
          </cell>
          <cell r="L14">
            <v>1516.5</v>
          </cell>
          <cell r="P14" t="str">
            <v>•</v>
          </cell>
          <cell r="Q14" t="str">
            <v>•</v>
          </cell>
          <cell r="R14" t="str">
            <v>N/A</v>
          </cell>
          <cell r="S14" t="str">
            <v>•</v>
          </cell>
          <cell r="T14" t="str">
            <v>•</v>
          </cell>
          <cell r="U14" t="str">
            <v>10% Discount applied
23PIL-PRO-PKA1: applicable for Sport, EX-L, Touring, and Black Ed. Trims
23PIL-PRO-PKA2: applicable for TrailSport trim.</v>
          </cell>
          <cell r="V14" t="str">
            <v xml:space="preserve">Rabais de 10 % est appliqué
23PIL-PRO-PKA1: s'applique aux versions Sport, EX-L, Touring, Black Edition
23PIL-PRO-PKA2: s'applique aux version TrailSport </v>
          </cell>
        </row>
        <row r="15">
          <cell r="B15" t="str">
            <v>23PIL-PRO-PKA2</v>
          </cell>
          <cell r="C15" t="str">
            <v>23PIL-PRO-PKA2</v>
          </cell>
          <cell r="D15" t="str">
            <v>Protection Package Advance</v>
          </cell>
          <cell r="E15" t="str">
            <v>Ensemble de protection Avance</v>
          </cell>
          <cell r="F15" t="str">
            <v>The Protection Package advance helps protect the interior and cargo area of your honda from dirt, mud and moisture. Includes All-Season Floor Mats, Cargo Tray, Cargo Cover, Seat Back Protector and Side Lining Protectors.</v>
          </cell>
          <cell r="G15" t="str">
            <v>L’ensemble de protection avancée aide à protéger l’intérieur et le compartiment utilitaire de votre Honda contre la saleté, la boue et l’humidité. Cet ensemble inclut des tapis toutes saisons, un plateau de rangement, un couvre-bagages, un protecteur de dossier de siège et des protecteurs de doublure latérale.</v>
          </cell>
          <cell r="H15">
            <v>1.1000000000000001</v>
          </cell>
          <cell r="J15">
            <v>776.7</v>
          </cell>
          <cell r="K15">
            <v>1284.3</v>
          </cell>
          <cell r="L15">
            <v>1465.8</v>
          </cell>
          <cell r="P15" t="str">
            <v>N/A</v>
          </cell>
          <cell r="Q15" t="str">
            <v>N/A</v>
          </cell>
          <cell r="R15" t="str">
            <v>•</v>
          </cell>
          <cell r="S15" t="str">
            <v>N/A</v>
          </cell>
          <cell r="T15" t="str">
            <v>N/A</v>
          </cell>
          <cell r="U15" t="str">
            <v>10% Discount applied
23PIL-PRO-PKA1: applicable for Sport, EX-L, Touring, and Black Ed. Trims
23PIL-PRO-PKA2: applicable for TrailSport trim.</v>
          </cell>
          <cell r="V15" t="str">
            <v xml:space="preserve">Rabais de 10 % est appliqué
23PIL-PRO-PKA1: s'applique aux versions Sport, EX-L, Touring, Black Edition
23PIL-PRO-PKA2: s'applique aux version TrailSport </v>
          </cell>
        </row>
        <row r="16">
          <cell r="B16" t="str">
            <v>23PIL-COLD-PK</v>
          </cell>
          <cell r="C16" t="str">
            <v>23PIL-COLD-PK</v>
          </cell>
          <cell r="D16" t="str">
            <v>Cold Weather Package</v>
          </cell>
          <cell r="E16" t="str">
            <v>Ensemble de temps froid</v>
          </cell>
          <cell r="F16" t="str">
            <v>Package includes: Engine Block Heater and Auto Battery Charger/Maintainer. Packaged together with a 5% discount.</v>
          </cell>
          <cell r="G16" t="str">
            <v>L’ensemble inclut : Chauffe-moteur et chargeur/mainteneur automatique de batterie de 12 V Optimate. Offerts en ensemble avec une remise de 5 %.</v>
          </cell>
          <cell r="H16">
            <v>1.4</v>
          </cell>
          <cell r="J16">
            <v>224.2</v>
          </cell>
          <cell r="K16">
            <v>374.29999999999995</v>
          </cell>
          <cell r="L16">
            <v>605.29999999999995</v>
          </cell>
          <cell r="P16" t="str">
            <v>•</v>
          </cell>
          <cell r="Q16" t="str">
            <v>•</v>
          </cell>
          <cell r="R16" t="str">
            <v>•</v>
          </cell>
          <cell r="S16" t="str">
            <v>•</v>
          </cell>
          <cell r="T16" t="str">
            <v>•</v>
          </cell>
          <cell r="U16" t="str">
            <v>5% Discount Applied</v>
          </cell>
          <cell r="V16" t="str">
            <v>Rabais de 5% est appliqué</v>
          </cell>
        </row>
        <row r="17">
          <cell r="B17" t="str">
            <v>26PIL-TOW-B1 ou 26PIL-TOW-B2</v>
          </cell>
          <cell r="C17" t="str">
            <v>26PIL-TOW-B1</v>
          </cell>
          <cell r="D17" t="str">
            <v xml:space="preserve">Towing Package </v>
          </cell>
          <cell r="E17" t="str">
            <v>Ensemble de remorquage</v>
          </cell>
          <cell r="F17" t="str">
            <v>Package includes: Trailer Hitch, Hitch Harness, Hitch Panel, Ball (available in 47.625mm / 1-7/8” or 50.8mm / 2”), Ball Mount, Locking Pin and HFA Adapter. Packaged together with a 10% discount.</v>
          </cell>
          <cell r="G17" t="str">
            <v>L’ensemble comprend ce qui suit : attelage de remorque, faisceau pour attelage de remorque, capuchon d’attelage de remorque, rotule (de 47,625 mm / 1 7/8 po ou 50,8 mm / 2 po), monture de rotule, goupille de verrouillage et adaptateur d’accès mains libres pour attelage de remorque. Offerts en ensemble avec une réduction de 10 %.</v>
          </cell>
          <cell r="H17">
            <v>1.7999999999999998</v>
          </cell>
          <cell r="J17">
            <v>998.1</v>
          </cell>
          <cell r="K17">
            <v>1651.5</v>
          </cell>
          <cell r="L17">
            <v>1948.5</v>
          </cell>
          <cell r="P17" t="str">
            <v>•</v>
          </cell>
          <cell r="Q17" t="str">
            <v>•</v>
          </cell>
          <cell r="R17" t="str">
            <v>N/A</v>
          </cell>
          <cell r="S17" t="str">
            <v>N/A</v>
          </cell>
          <cell r="T17" t="str">
            <v>N/A</v>
          </cell>
          <cell r="U17" t="str">
            <v>10% Discount Applied
ATF Cooler not needed for 23MY Pilot. Towing capacity is 5000lbs.
Sport Trim(Trailer Hitch Panel Black) :
   26PIL-TOW-B1: 1-7/8" Trailer Hitch Ball
   26PIL-TOW-B2: 2" Trailer Hitch Ball
EX-L Trim(Trailer Hitch Panel Silver):
   26PIL-TOW-S1: 1-7/8" Trailer Hitch Ball
   26PIL-TOW-S2: 2" Trailer Hitch Ball
Touring Trim**(Trailer Hitch Panel Silver):
   26PIL-TOW-SA1: 1-7/8" Trailer Hitch Ball
   26PIL-TOW-SA2: 2" Trailer Hitch Ball
Black Edition Trim**(Trailer Hitch Panel Black) : 
   26PIL-TOW-BA1: 1-7/8" Trailer Hitch Ball
   26PIL-TOW-BA2: 2" Trailer Hitch Ball
**Touring &amp; Black Edition requires HFA Adapter - 08L91-T90-300A</v>
          </cell>
          <cell r="V17" t="str">
            <v>Rabais de 10 % est appliqué
Refroidisseur de transmission non requis pour le Pilot 2023. La capacité de remorquage est de 5000 livres.
Sport version(Capuchon d’attelage de remorque noir): 
     26PIL-TOW-B1: comprend un attelage de remorque de 1 7/8 po boule.
     26PIL-TOW-B2: comprend attelage de remorque de 2 po boule.
EX-L version(Capuchon d’attelage de remorque argent):
     26PIL-TOW-S1: comprend un attelage de remorque de 1 7/8 po boule.
     26PIL-TOW-S2: comprend attelage de remorque de 2 po boule.
Touring version**(Capuchon d’attelage de remorque argent):
     26PIL-TOW-SA1: comprend un attelage de remorque de 1 7/8 po boule.
     26PIL-TOW-SA2: comprend attelage de remorque de 2 po boule.
Black Edition version**(Capuchon d’attelage de remorque noir):
     26PIL-TOW-BA1: comprend un attelage de remorque de 1 7/8 po boule.
     26PIL-TOW-BA2: comprend attelage de remorque de 2 po boule.
**Touring et Black Edition nécessitent un adaptateur d’accès mains libres pour attelage de remorque - 08L91-T90-300A</v>
          </cell>
        </row>
        <row r="18">
          <cell r="B18" t="str">
            <v>26PIL-TOW-SA1 or 26PIL-TOW-SA2</v>
          </cell>
          <cell r="C18" t="str">
            <v>26PIL-TOW-SA1</v>
          </cell>
          <cell r="D18" t="str">
            <v xml:space="preserve">Towing Package </v>
          </cell>
          <cell r="E18" t="str">
            <v>Ensemble de remorquage</v>
          </cell>
          <cell r="F18" t="str">
            <v>Package includes: Trailer Hitch, Hitch Harness, Hitch Panel, Ball (available in 47.625mm / 1-7/8” or 50.8mm / 2”), Ball Mount, Locking Pin and HFA Adapter. Packaged together with a 10% discount.</v>
          </cell>
          <cell r="G18" t="str">
            <v>L’ensemble comprend ce qui suit : attelage de remorque, faisceau pour attelage de remorque, capuchon d’attelage de remorque, rotule (de 47,625 mm / 1 7/8 po ou 50,8 mm / 2 po), monture de rotule, goupille de verrouillage et adaptateur d’accès mains libres pour attelage de remorque. Offerts en ensemble avec une réduction de 10 %.</v>
          </cell>
          <cell r="H18">
            <v>1.9</v>
          </cell>
          <cell r="J18">
            <v>1292.4000000000001</v>
          </cell>
          <cell r="K18">
            <v>2071.8000000000002</v>
          </cell>
          <cell r="L18">
            <v>2385.3000000000002</v>
          </cell>
          <cell r="P18" t="str">
            <v>N/A</v>
          </cell>
          <cell r="Q18" t="str">
            <v>N/A</v>
          </cell>
          <cell r="R18" t="str">
            <v>N/A</v>
          </cell>
          <cell r="S18" t="str">
            <v>•</v>
          </cell>
          <cell r="T18" t="str">
            <v>•</v>
          </cell>
          <cell r="U18" t="str">
            <v>10% Discount Applied
ATF Cooler not needed for 23MY Pilot. Towing capacity is 5000lbs.
Sport Trim(Trailer Hitch Panel Black) :
   26PIL-TOW-B1: 1-7/8" Trailer Hitch Ball
   26PIL-TOW-B2: 2" Trailer Hitch Ball
EX-L Trim(Trailer Hitch Panel Silver):
   26PIL-TOW-S1: 1-7/8" Trailer Hitch Ball
   26PIL-TOW-S2: 2" Trailer Hitch Ball
Touring Trim**(Trailer Hitch Panel Silver):
   26PIL-TOW-SA1: 1-7/8" Trailer Hitch Ball
   26PIL-TOW-SA2: 2" Trailer Hitch Ball
Black Edition Trim**(Trailer Hitch Panel Black) : 
   26PIL-TOW-BA1: 1-7/8" Trailer Hitch Ball
   26PIL-TOW-BA2: 2" Trailer Hitch Ball
**Touring &amp; Black Edition requires HFA Adapter - 08L91-T90-300A</v>
          </cell>
          <cell r="V18" t="str">
            <v>Rabais de 10 % est appliqué
Refroidisseur de transmission non requis pour le Pilot 2023. La capacité de remorquage est de 5000 livres.
Sport version(Capuchon d’attelage de remorque noir): 
     26PIL-TOW-B1: comprend un attelage de remorque de 1 7/8 po boule.
     26PIL-TOW-B2: comprend attelage de remorque de 2 po boule.
EX-L version(Capuchon d’attelage de remorque argent):
     26PIL-TOW-S1: comprend un attelage de remorque de 1 7/8 po boule.
     26PIL-TOW-S2: comprend attelage de remorque de 2 po boule.
Touring version**(Capuchon d’attelage de remorque argent):
     26PIL-TOW-SA1: comprend un attelage de remorque de 1 7/8 po boule.
     26PIL-TOW-SA2: comprend attelage de remorque de 2 po boule.
Black Edition version**(Capuchon d’attelage de remorque noir):
     26PIL-TOW-BA1: comprend un attelage de remorque de 1 7/8 po boule.
     26PIL-TOW-BA2: comprend attelage de remorque de 2 po boule.
**Touring et Black Edition nécessitent un adaptateur d’accès mains libres pour attelage de remorque - 08L91-T90-300A</v>
          </cell>
        </row>
        <row r="19">
          <cell r="B19" t="str">
            <v>26PIL-TOW-TS1 or 26PIL-TOW-TS2</v>
          </cell>
          <cell r="C19" t="str">
            <v>26PIL-TOW-TS1</v>
          </cell>
          <cell r="D19" t="str">
            <v>Towing Package - TrailSport</v>
          </cell>
          <cell r="E19" t="str">
            <v>Ensemble de remorquage - TrailSport</v>
          </cell>
          <cell r="F19" t="str">
            <v>Package includes: Hitch Harness, Hitch Ball (available in 47.625mm / 1-7/8” or 50.8mm / 2”), Ball Mount, and Locking Pin.</v>
          </cell>
          <cell r="G19" t="str">
            <v>L’ensemble comprend ce qui suit : faisceau pour attelage de remorque, rotule (de 47,625 mm / 1 7/8 po ou 50,8 mm / 2 po), monture de rotule et goupille de verrouillage.</v>
          </cell>
          <cell r="H19">
            <v>1.2</v>
          </cell>
          <cell r="J19">
            <v>500.65</v>
          </cell>
          <cell r="K19">
            <v>821.75</v>
          </cell>
          <cell r="L19">
            <v>1019.75</v>
          </cell>
          <cell r="P19" t="str">
            <v>N/A</v>
          </cell>
          <cell r="Q19" t="str">
            <v>N/A</v>
          </cell>
          <cell r="R19" t="str">
            <v>•</v>
          </cell>
          <cell r="S19" t="str">
            <v>N/A</v>
          </cell>
          <cell r="T19" t="str">
            <v>N/A</v>
          </cell>
          <cell r="U19" t="str">
            <v>5% Discount applied
ATF Cooler not needed for 26MY Pilot. Towing capacity is 5000lbs.
26PIL-TOW-TS1: 1-7/8" Trailer Hitch Ball
26PIL-TOW-TS2: 2" Trailer Hitch Ball</v>
          </cell>
          <cell r="V19" t="str">
            <v>Rabais de 5 % est appliqué
Refroidisseur de transmission non requis pour le Pilot 2026. La capacité de remorquage est de 5000 livres.
26PIL-TOW-TS1: 1-7/8" Trailer Hitch Ball
26PIL-TOW-TS2: 2" Trailer Hitch Ball</v>
          </cell>
        </row>
        <row r="20">
          <cell r="B20" t="str">
            <v>08L92-S9V-300G or 
08L92-S9V-300H</v>
          </cell>
          <cell r="C20" t="str">
            <v>N/A only used for app chart</v>
          </cell>
          <cell r="D20" t="str">
            <v xml:space="preserve">Trailer Hitch Ball - 1-7/8" or 2" </v>
          </cell>
        </row>
        <row r="21">
          <cell r="B21" t="str">
            <v>08L92-S9V-300G ou 
08L92-S9V-300H</v>
          </cell>
          <cell r="C21" t="str">
            <v>N/A only used for app chart</v>
          </cell>
          <cell r="E21" t="str">
            <v>Rotule d'attelage de 1 7/8 po ou 2 po</v>
          </cell>
        </row>
        <row r="22">
          <cell r="B22" t="str">
            <v>08L92-T90-300D or 
08L92-T90-300E</v>
          </cell>
          <cell r="C22" t="str">
            <v>N/A only used for app chart</v>
          </cell>
          <cell r="D22" t="str">
            <v>Trailer Hitch Panel Black or Silver</v>
          </cell>
        </row>
        <row r="23">
          <cell r="B23" t="str">
            <v>08L92-T90-300D ou 
08L92-T90-300E</v>
          </cell>
          <cell r="C23" t="str">
            <v>N/A only used for app chart</v>
          </cell>
          <cell r="E23" t="str">
            <v>Capuchon d’attelage de remorque noir ou argent</v>
          </cell>
        </row>
        <row r="24">
          <cell r="B24" t="str">
            <v>26PIL-BLK-EM1</v>
          </cell>
          <cell r="C24" t="str">
            <v>26PIL-BLK-EM1</v>
          </cell>
          <cell r="D24" t="str">
            <v>Black Emblem Set</v>
          </cell>
          <cell r="E24" t="str">
            <v xml:space="preserve">Ensemble d’emblèmes noirs </v>
          </cell>
          <cell r="F24" t="str">
            <v xml:space="preserve">Includes Black Emblems Rear "H" mark, "PILOT", and "AWD", packaged together with a 10% discount. </v>
          </cell>
          <cell r="G24" t="str">
            <v>L’ensemble inclut : Emblèmes noirs -  &lt; H &gt; arrière,  PILOT et AWD.  Offerts en ensemble avec une remise de 10 %.</v>
          </cell>
          <cell r="H24">
            <v>0.7</v>
          </cell>
          <cell r="J24">
            <v>134.1</v>
          </cell>
          <cell r="K24">
            <v>223.20000000000002</v>
          </cell>
          <cell r="L24">
            <v>338.7</v>
          </cell>
          <cell r="P24" t="str">
            <v>N/A</v>
          </cell>
          <cell r="Q24" t="str">
            <v>•</v>
          </cell>
          <cell r="R24" t="str">
            <v>N/A</v>
          </cell>
          <cell r="S24" t="str">
            <v>N/A</v>
          </cell>
          <cell r="T24" t="str">
            <v>N/A</v>
          </cell>
          <cell r="U24" t="str">
            <v>10% Discount applied</v>
          </cell>
          <cell r="V24" t="str">
            <v>Rabais de 10 % est appliqué</v>
          </cell>
        </row>
        <row r="25">
          <cell r="B25" t="str">
            <v>26PIL-BLK-EM2</v>
          </cell>
          <cell r="C25" t="str">
            <v>26PIL-BLK-EM2</v>
          </cell>
          <cell r="D25" t="str">
            <v>Black Emblem Set</v>
          </cell>
          <cell r="E25" t="str">
            <v xml:space="preserve">Ensemble d’emblèmes noirs </v>
          </cell>
          <cell r="F25" t="str">
            <v xml:space="preserve">Includes Black Emblems Rear "H" mark, "PILOT", "Touring", and "AWD", packaged together with a 10% discount. </v>
          </cell>
          <cell r="G25" t="str">
            <v>L’ensemble inclut : Emblèmes noirs -  &lt; H &gt; arrière,  PILOT, TOURING  et AWD.  Offerts en ensemble avec une remise de 10 %.</v>
          </cell>
          <cell r="H25">
            <v>0.79999999999999993</v>
          </cell>
          <cell r="J25">
            <v>176.4</v>
          </cell>
          <cell r="K25">
            <v>293.40000000000003</v>
          </cell>
          <cell r="L25">
            <v>425.40000000000003</v>
          </cell>
          <cell r="P25" t="str">
            <v>N/A</v>
          </cell>
          <cell r="Q25" t="str">
            <v>N/A</v>
          </cell>
          <cell r="R25" t="str">
            <v>N/A</v>
          </cell>
          <cell r="S25" t="str">
            <v>•</v>
          </cell>
          <cell r="T25" t="str">
            <v>N/A</v>
          </cell>
          <cell r="U25" t="str">
            <v>10% Discount applied</v>
          </cell>
          <cell r="V25" t="str">
            <v>Rabais de 10 % est appliqué</v>
          </cell>
        </row>
        <row r="28">
          <cell r="B28" t="str">
            <v>08W18-T90-100D</v>
          </cell>
          <cell r="C28" t="str">
            <v>08W18-T90-100D</v>
          </cell>
          <cell r="D28" t="str">
            <v>18" Alloy Wheel</v>
          </cell>
          <cell r="E28" t="str">
            <v>Jante en alliage de 18 pouces</v>
          </cell>
          <cell r="F28" t="str">
            <v>The perfect way to add extra wow factor to your new Pilot. Alloy wheels not only look amazing, but they can help enhance dynamic performance.</v>
          </cell>
          <cell r="G28" t="str">
            <v>Le moyen idéal pour rehausser l’aspect visuel de votre nouveau Pilot. Les roues en alliage ont non seulement une apparence incroyable, mais elles peuvent également permettre d’améliorer la performance dynamique.</v>
          </cell>
          <cell r="H28">
            <v>1.6</v>
          </cell>
          <cell r="J28">
            <v>1160</v>
          </cell>
          <cell r="K28">
            <v>1920</v>
          </cell>
          <cell r="L28">
            <v>2184</v>
          </cell>
          <cell r="P28" t="str">
            <v>T</v>
          </cell>
          <cell r="Q28" t="str">
            <v>E</v>
          </cell>
          <cell r="R28" t="str">
            <v>E</v>
          </cell>
          <cell r="S28" t="str">
            <v>T</v>
          </cell>
          <cell r="T28" t="str">
            <v>T</v>
          </cell>
        </row>
        <row r="29">
          <cell r="B29" t="str">
            <v>08W20-T90-100C</v>
          </cell>
          <cell r="C29" t="str">
            <v>08W20-T90-100C</v>
          </cell>
          <cell r="D29" t="str">
            <v xml:space="preserve">20" Alloy Wheel - Gloss Black </v>
          </cell>
          <cell r="E29" t="str">
            <v xml:space="preserve">Jante en alliage de 20 pouces – noir brillant </v>
          </cell>
          <cell r="F29" t="str">
            <v>The perfect way to add extra wow factor to your new Pilot. Alloy wheels not only look amazing, but they can help enhance dynamic performance.</v>
          </cell>
          <cell r="G29" t="str">
            <v>Le moyen idéal pour rehausser l’aspect visuel de votre nouveau Pilot. Les roues en alliage ont non seulement une apparence incroyable, mais elles peuvent également permettre d’améliorer la performance dynamique.</v>
          </cell>
          <cell r="H29">
            <v>1.6</v>
          </cell>
          <cell r="J29">
            <v>1596</v>
          </cell>
          <cell r="K29">
            <v>2660</v>
          </cell>
          <cell r="L29">
            <v>2924</v>
          </cell>
          <cell r="P29" t="str">
            <v>E</v>
          </cell>
          <cell r="Q29" t="str">
            <v>T</v>
          </cell>
          <cell r="R29" t="str">
            <v>T</v>
          </cell>
          <cell r="S29" t="str">
            <v>E</v>
          </cell>
          <cell r="T29" t="str">
            <v>E</v>
          </cell>
        </row>
        <row r="30">
          <cell r="B30" t="str">
            <v>08W20-T90-300E</v>
          </cell>
          <cell r="C30" t="str">
            <v>08W20-T90-300E</v>
          </cell>
          <cell r="D30" t="str">
            <v>20" Alloy Wheel - Matte Black</v>
          </cell>
          <cell r="E30" t="str">
            <v>Jante en alliage de 20 pouces – noir mat</v>
          </cell>
          <cell r="F30" t="str">
            <v>The perfect way to add extra wow factor to your new Pilot. Alloy wheels not only look amazing, but they can help enhance dynamic performance.</v>
          </cell>
          <cell r="G30" t="str">
            <v>Le moyen idéal pour rehausser l’aspect visuel de votre nouveau Pilot. Les roues en alliage ont non seulement une apparence incroyable, mais elles peuvent également permettre d’améliorer la performance dynamique.</v>
          </cell>
          <cell r="H30">
            <v>1.6</v>
          </cell>
          <cell r="J30">
            <v>1596</v>
          </cell>
          <cell r="K30">
            <v>2660</v>
          </cell>
          <cell r="L30">
            <v>2924</v>
          </cell>
          <cell r="P30" t="str">
            <v>E</v>
          </cell>
          <cell r="Q30" t="str">
            <v>T</v>
          </cell>
          <cell r="R30" t="str">
            <v>T</v>
          </cell>
          <cell r="S30" t="str">
            <v>E</v>
          </cell>
          <cell r="T30" t="str">
            <v>E</v>
          </cell>
        </row>
        <row r="31">
          <cell r="B31" t="str">
            <v>08W42-TK4-301</v>
          </cell>
          <cell r="C31" t="str">
            <v>08W42-TK4-301</v>
          </cell>
          <cell r="D31" t="str">
            <v>Wheel Locks - Chrome</v>
          </cell>
          <cell r="E31" t="str">
            <v>Écrous de roue antivols - Chromés</v>
          </cell>
          <cell r="F31" t="str">
            <v>A great way to help ensure that your wheels stay on your truck where they belong.</v>
          </cell>
          <cell r="G31" t="str">
            <v>Un excellent moyen de vous assurer que les roues demeurent sur votre camion, là où elles devraient se trouver.</v>
          </cell>
          <cell r="H31">
            <v>0.2</v>
          </cell>
          <cell r="J31">
            <v>91</v>
          </cell>
          <cell r="K31">
            <v>152</v>
          </cell>
          <cell r="L31">
            <v>185</v>
          </cell>
          <cell r="P31" t="str">
            <v>N/A</v>
          </cell>
          <cell r="Q31" t="str">
            <v>•</v>
          </cell>
          <cell r="R31" t="str">
            <v>N/A</v>
          </cell>
          <cell r="S31" t="str">
            <v>N/A</v>
          </cell>
          <cell r="T31" t="str">
            <v>N/A</v>
          </cell>
        </row>
        <row r="32">
          <cell r="B32" t="str">
            <v>08W42-TG7-301A</v>
          </cell>
          <cell r="C32" t="str">
            <v>08W42-TG7-301A</v>
          </cell>
          <cell r="D32" t="str">
            <v>Wheel Locks - Black</v>
          </cell>
          <cell r="E32" t="str">
            <v>Écrous de roue antivols - Noirs</v>
          </cell>
          <cell r="F32" t="str">
            <v>A great way to help ensure that your wheels stay on your truck where they belong.</v>
          </cell>
          <cell r="G32" t="str">
            <v>Un excellent moyen de vous assurer que les roues demeurent sur votre camion, là où elles devraient se trouver.</v>
          </cell>
          <cell r="H32">
            <v>0.2</v>
          </cell>
          <cell r="J32">
            <v>85</v>
          </cell>
          <cell r="K32">
            <v>140</v>
          </cell>
          <cell r="L32">
            <v>173</v>
          </cell>
          <cell r="P32" t="str">
            <v>•</v>
          </cell>
          <cell r="Q32" t="str">
            <v>•</v>
          </cell>
          <cell r="R32" t="str">
            <v>•</v>
          </cell>
          <cell r="S32" t="str">
            <v>•</v>
          </cell>
          <cell r="T32" t="str">
            <v>•</v>
          </cell>
        </row>
        <row r="33">
          <cell r="B33" t="str">
            <v>08W42-PL4-100A</v>
          </cell>
          <cell r="C33" t="str">
            <v>08W42-PL4-100A</v>
          </cell>
          <cell r="D33" t="str">
            <v>Wheel Lug Nuts - Black</v>
          </cell>
          <cell r="E33" t="str">
            <v>Écrous de roue - Noir</v>
          </cell>
          <cell r="F33" t="str">
            <v>Create a different look with a set of black lug nuts. Each package has a quantity of 20 lugs.</v>
          </cell>
          <cell r="G33" t="str">
            <v>Créez un aspect différent grâce à cet ensemble d’écrous de roue noirs qui complète les roues en alliage du véhicule. Chaque paquet contient 20 écrous de roue.</v>
          </cell>
          <cell r="H33">
            <v>0.4</v>
          </cell>
          <cell r="J33">
            <v>165</v>
          </cell>
          <cell r="K33">
            <v>275</v>
          </cell>
          <cell r="L33">
            <v>341</v>
          </cell>
          <cell r="P33" t="str">
            <v>S</v>
          </cell>
          <cell r="Q33" t="str">
            <v>•</v>
          </cell>
          <cell r="R33" t="str">
            <v>S</v>
          </cell>
          <cell r="S33" t="str">
            <v>S</v>
          </cell>
          <cell r="T33" t="str">
            <v>S</v>
          </cell>
          <cell r="U33" t="str">
            <v>Set of 20 lug nuts</v>
          </cell>
          <cell r="V33" t="str">
            <v>Ensemble de 20 écrous de roue.</v>
          </cell>
        </row>
        <row r="34">
          <cell r="B34" t="str">
            <v>08F04-T90-100</v>
          </cell>
          <cell r="C34" t="str">
            <v>08F04-T90-100</v>
          </cell>
          <cell r="D34" t="str">
            <v>Side Skid Garnish</v>
          </cell>
          <cell r="E34" t="str">
            <v>Garnitures de plaques de protection latérales</v>
          </cell>
          <cell r="F34" t="str">
            <v>The Side Skid Garnish accentuates the strong solid appeal of your Pilot while providing additional protection.</v>
          </cell>
          <cell r="G34" t="str">
            <v>Les garnitures de plaques de protection latérale accentuent l’aspect robuste de votre Pilot, tout en offrant une protection supplémentaire.</v>
          </cell>
          <cell r="H34">
            <v>0.6</v>
          </cell>
          <cell r="J34">
            <v>324</v>
          </cell>
          <cell r="K34">
            <v>540</v>
          </cell>
          <cell r="L34">
            <v>639</v>
          </cell>
          <cell r="P34" t="str">
            <v>•</v>
          </cell>
          <cell r="Q34" t="str">
            <v>•</v>
          </cell>
          <cell r="R34" t="str">
            <v>•</v>
          </cell>
          <cell r="S34" t="str">
            <v>•</v>
          </cell>
          <cell r="T34" t="str">
            <v>•</v>
          </cell>
        </row>
        <row r="35">
          <cell r="B35" t="str">
            <v>08F21-T90-100A</v>
          </cell>
          <cell r="C35" t="str">
            <v>08F21-T90-100A</v>
          </cell>
          <cell r="D35" t="str">
            <v>Front Grille Garnish</v>
          </cell>
          <cell r="E35" t="str">
            <v xml:space="preserve">Garniture de calandre </v>
          </cell>
          <cell r="F35" t="str">
            <v>Add an extra level of styling to your Pilot with the Front Grille Garnish. Made of high-quality material for long-lasting durability.</v>
          </cell>
          <cell r="G35" t="str">
            <v>Ajoutez encore plus de style à votre Pilot avec la garniture de calandre. Fabriquée d’un matériau haute qualité pour une durabilité prolongée.</v>
          </cell>
          <cell r="H35">
            <v>0.2</v>
          </cell>
          <cell r="J35">
            <v>247</v>
          </cell>
          <cell r="K35">
            <v>412</v>
          </cell>
          <cell r="L35">
            <v>445</v>
          </cell>
          <cell r="P35" t="str">
            <v>S</v>
          </cell>
          <cell r="Q35" t="str">
            <v>•</v>
          </cell>
          <cell r="R35" t="str">
            <v>S</v>
          </cell>
          <cell r="S35" t="str">
            <v>•</v>
          </cell>
          <cell r="T35" t="str">
            <v>S</v>
          </cell>
        </row>
        <row r="36">
          <cell r="B36" t="str">
            <v>PILOTEMBLEM</v>
          </cell>
          <cell r="C36" t="str">
            <v>N/A App Chart only</v>
          </cell>
          <cell r="D36" t="str">
            <v>Black Emblems</v>
          </cell>
          <cell r="E36" t="str">
            <v>Emblèmes, noirs</v>
          </cell>
        </row>
        <row r="37">
          <cell r="B37" t="str">
            <v>08F20-T90-100</v>
          </cell>
          <cell r="C37" t="str">
            <v>08F20-T90-100</v>
          </cell>
          <cell r="D37" t="str">
            <v>Rear "H" mark</v>
          </cell>
          <cell r="E37" t="str">
            <v xml:space="preserve">Emblème, noirs lustré - Logo « H » </v>
          </cell>
          <cell r="F37" t="str">
            <v>If attention to detail is important to you, then you’re sure to love the look of the Gloss Black "H" mark Emblem. This bold feature not only completes the unique exterior style of your Pilot, but also accentuates it. Stylish appearance created by molded logo.</v>
          </cell>
          <cell r="G37" t="str">
            <v>Les lignes audacieuses des emblèmes noirs lustrés complètent non seulement le style extérieur original et unique de votre Pilot, elles le mettent également en évidence.</v>
          </cell>
          <cell r="H37">
            <v>0.2</v>
          </cell>
          <cell r="J37">
            <v>41</v>
          </cell>
          <cell r="K37">
            <v>68</v>
          </cell>
          <cell r="L37">
            <v>101</v>
          </cell>
          <cell r="P37" t="str">
            <v>•</v>
          </cell>
          <cell r="Q37" t="str">
            <v>•</v>
          </cell>
          <cell r="R37" t="str">
            <v>•</v>
          </cell>
          <cell r="S37" t="str">
            <v>•</v>
          </cell>
          <cell r="T37" t="str">
            <v>•</v>
          </cell>
        </row>
        <row r="38">
          <cell r="B38" t="str">
            <v>08F20-T90-100A</v>
          </cell>
          <cell r="C38" t="str">
            <v>08F20-T90-100A</v>
          </cell>
          <cell r="D38" t="str">
            <v>Rear "AWD"</v>
          </cell>
          <cell r="E38" t="str">
            <v xml:space="preserve">Emblème, noirs lustré « AWD  » </v>
          </cell>
          <cell r="F38" t="str">
            <v>If attention to detail is important to you, then you’re sure to love the look of the "AWD" Gloss Black Emblems. This bold feature not only completes the unique exterior style of your Pilot, but also accentuates it. Stylish appearance created by molded logo.</v>
          </cell>
          <cell r="G38" t="str">
            <v>Les lignes audacieuses des emblèmes noirs "AWD" lustrés complètent non seulement le style extérieur original et unique de votre Pilot, elles le mettent également en évidence.</v>
          </cell>
          <cell r="H38">
            <v>0.2</v>
          </cell>
          <cell r="J38">
            <v>35</v>
          </cell>
          <cell r="K38">
            <v>58</v>
          </cell>
          <cell r="L38">
            <v>91</v>
          </cell>
          <cell r="P38" t="str">
            <v>N/A</v>
          </cell>
          <cell r="Q38" t="str">
            <v>•</v>
          </cell>
          <cell r="R38" t="str">
            <v>•</v>
          </cell>
          <cell r="S38" t="str">
            <v>•</v>
          </cell>
          <cell r="T38" t="str">
            <v>•</v>
          </cell>
        </row>
        <row r="39">
          <cell r="B39" t="str">
            <v>08F20-T90-100D</v>
          </cell>
          <cell r="C39" t="str">
            <v>08F20-T90-100D</v>
          </cell>
          <cell r="D39" t="str">
            <v>Pilot</v>
          </cell>
          <cell r="E39" t="str">
            <v xml:space="preserve">Emblème, noirs lustré « Pilot  » </v>
          </cell>
          <cell r="F39" t="str">
            <v>If attention to detail is important to you, then you’re sure to love the look of the "Pillot" Gloss Black Emblems. This bold feature not only completes the unique exterior style of your Pilot, but also accentuates it. Stylish appearance created by molded logo.</v>
          </cell>
          <cell r="G39" t="str">
            <v>Les lignes audacieuses des emblèmes noirs "Pilot" lustrés complètent non seulement le style extérieur original et unique de votre Pilot, elles le mettent également en évidence.</v>
          </cell>
          <cell r="H39">
            <v>0.3</v>
          </cell>
          <cell r="J39">
            <v>73</v>
          </cell>
          <cell r="K39">
            <v>122</v>
          </cell>
          <cell r="L39">
            <v>171.5</v>
          </cell>
          <cell r="P39" t="str">
            <v>•</v>
          </cell>
          <cell r="Q39" t="str">
            <v>•</v>
          </cell>
          <cell r="R39" t="str">
            <v>•</v>
          </cell>
          <cell r="S39" t="str">
            <v>•</v>
          </cell>
          <cell r="T39" t="str">
            <v>•</v>
          </cell>
        </row>
        <row r="40">
          <cell r="B40" t="str">
            <v>08F20-PS2-100A</v>
          </cell>
          <cell r="C40" t="str">
            <v>08F20-PS2-100A</v>
          </cell>
          <cell r="D40" t="str">
            <v>Touring</v>
          </cell>
          <cell r="E40" t="str">
            <v xml:space="preserve">Emblème, noirs lustré « Touring  » </v>
          </cell>
          <cell r="F40" t="str">
            <v>If attention to detail is important to you, then you’re sure to love the look of the "Touring" Gloss Black Emblems. This bold feature not only completes the unique exterior style of your Pilot, but also accentuates it. Stylish appearance created by molded logo.</v>
          </cell>
          <cell r="G40" t="str">
            <v>Les lignes audacieuses des emblèmes noirs "Touring" lustrés complètent non seulement le style extérieur original et unique de votre Pilot, elles le mettent également en évidence.</v>
          </cell>
          <cell r="H40">
            <v>0.1</v>
          </cell>
          <cell r="J40">
            <v>47</v>
          </cell>
          <cell r="K40">
            <v>78</v>
          </cell>
          <cell r="L40">
            <v>94.5</v>
          </cell>
          <cell r="P40" t="str">
            <v>N/A</v>
          </cell>
          <cell r="Q40" t="str">
            <v>N/A</v>
          </cell>
          <cell r="R40" t="str">
            <v>N/A</v>
          </cell>
          <cell r="S40" t="str">
            <v>•</v>
          </cell>
          <cell r="T40" t="str">
            <v>N/A</v>
          </cell>
        </row>
        <row r="41">
          <cell r="B41" t="str">
            <v>08L33-T90-100</v>
          </cell>
          <cell r="C41" t="str">
            <v>08L33-T90-100</v>
          </cell>
          <cell r="D41" t="str">
            <v>Running Boards Traditional</v>
          </cell>
          <cell r="E41" t="str">
            <v>Marchepieds traditionnels</v>
          </cell>
          <cell r="F41" t="str">
            <v>Running boards enhance the appearance and offers premium design while offering functionality of surefooted entry.</v>
          </cell>
          <cell r="G41" t="str">
            <v>Les marchepieds rehaussent l’apparence et offrent une conception haut de gamme, tout en permettant de monter à bord en toute sécurité.</v>
          </cell>
          <cell r="H41">
            <v>0.7</v>
          </cell>
          <cell r="J41">
            <v>743</v>
          </cell>
          <cell r="K41">
            <v>1061</v>
          </cell>
          <cell r="L41">
            <v>1176.5</v>
          </cell>
          <cell r="P41" t="str">
            <v>•</v>
          </cell>
          <cell r="Q41" t="str">
            <v>•</v>
          </cell>
          <cell r="R41" t="str">
            <v>•</v>
          </cell>
          <cell r="S41" t="str">
            <v>•</v>
          </cell>
          <cell r="T41" t="str">
            <v>•</v>
          </cell>
        </row>
        <row r="42">
          <cell r="B42" t="str">
            <v>08L33-T90-100B</v>
          </cell>
          <cell r="C42" t="str">
            <v>08L33-T90-100B</v>
          </cell>
          <cell r="D42" t="str">
            <v>Running Boards Rugged</v>
          </cell>
          <cell r="E42" t="str">
            <v>Marchepieds robustes</v>
          </cell>
          <cell r="F42" t="str">
            <v>Take the next step in upgrading your Pilot with these rugged and sporty looking running boards. Helps protect the side of your vehicle from splashes and road debris.</v>
          </cell>
          <cell r="G42" t="str">
            <v>Personnalisez davantage l’apparence de votre Pilot avec ces marchepieds robustes au look sportif. Aident à protéger les côtés de votre véhicule contre les éclaboussures et les débris de la route.</v>
          </cell>
          <cell r="H42">
            <v>0.7</v>
          </cell>
          <cell r="J42">
            <v>936</v>
          </cell>
          <cell r="K42">
            <v>1337</v>
          </cell>
          <cell r="L42">
            <v>1452.5</v>
          </cell>
          <cell r="P42" t="str">
            <v>•</v>
          </cell>
          <cell r="Q42" t="str">
            <v>•</v>
          </cell>
          <cell r="R42" t="str">
            <v>•</v>
          </cell>
          <cell r="S42" t="str">
            <v>•</v>
          </cell>
          <cell r="T42" t="str">
            <v>•</v>
          </cell>
        </row>
        <row r="43">
          <cell r="B43" t="str">
            <v>08P21-T90-100</v>
          </cell>
          <cell r="C43" t="str">
            <v>08P21-T90-100</v>
          </cell>
          <cell r="D43" t="str">
            <v>Fender Flares</v>
          </cell>
          <cell r="E43" t="str">
            <v>Élargisseurs d’ailes</v>
          </cell>
          <cell r="F43" t="str">
            <v>For those who are going for an extra-rugged look, Fender Flares add muscle-flexing detail to your Pilot. Made of durable polypropylene material for long life. Designed to match the texture and color of the factory trim. Replaces Front and Rear Splash Guards.</v>
          </cell>
          <cell r="G43" t="str">
            <v>Pour ceux qui recherchent une allure extrarobuste, les élargisseurs d’ailes ajoutent du muscle à votre Pilot. Ils sont fabriqués en polypropylène pour la durabilité et conçus pour s’agencer à la texture et à la couleur d’origine de la garniture. Remplacent les garde-boue avant et arrière.</v>
          </cell>
          <cell r="H43">
            <v>1</v>
          </cell>
          <cell r="J43">
            <v>550</v>
          </cell>
          <cell r="K43">
            <v>917</v>
          </cell>
          <cell r="L43">
            <v>1082</v>
          </cell>
          <cell r="P43" t="str">
            <v>•</v>
          </cell>
          <cell r="Q43" t="str">
            <v>•</v>
          </cell>
          <cell r="R43" t="str">
            <v>•</v>
          </cell>
          <cell r="S43" t="str">
            <v>•</v>
          </cell>
          <cell r="T43" t="str">
            <v>•</v>
          </cell>
          <cell r="U43" t="str">
            <v>Replaces Splash Guards and cannot be installed with Door Edge Film</v>
          </cell>
          <cell r="V43" t="str">
            <v>Remplacent les garde-boue avant et arrière.  Ne peut être installé  simultanément avec pellicule pour rebord de portière</v>
          </cell>
        </row>
        <row r="44">
          <cell r="B44" t="str">
            <v>08R04-T90-100</v>
          </cell>
          <cell r="C44" t="str">
            <v>08R04-T90-100</v>
          </cell>
          <cell r="D44" t="str">
            <v>Door Visor</v>
          </cell>
          <cell r="E44" t="str">
            <v>Visières de portière</v>
          </cell>
          <cell r="F44" t="str">
            <v>This tinted Door Visor helps to protect you and your passengers from sun glare and minimizes outside noise when the windows are partially open.</v>
          </cell>
          <cell r="G44" t="str">
            <v>Cet ensemble de déflecteur de portière teinté aide à réduire les reflets du soleil ainsi que le bruit provenant de l'extérieur quand les glaces sont partiellement ouvertes. Image si dessous est un ancient model</v>
          </cell>
          <cell r="H44">
            <v>0.6</v>
          </cell>
          <cell r="J44">
            <v>258</v>
          </cell>
          <cell r="K44">
            <v>430</v>
          </cell>
          <cell r="L44">
            <v>529</v>
          </cell>
          <cell r="P44" t="str">
            <v>•</v>
          </cell>
          <cell r="Q44" t="str">
            <v>•</v>
          </cell>
          <cell r="R44" t="str">
            <v>•</v>
          </cell>
          <cell r="S44" t="str">
            <v>•</v>
          </cell>
          <cell r="T44" t="str">
            <v>•</v>
          </cell>
        </row>
        <row r="45">
          <cell r="B45" t="str">
            <v>08L91-T90-XXXX</v>
          </cell>
          <cell r="C45" t="str">
            <v>N/A only used for app chart</v>
          </cell>
          <cell r="D45" t="str">
            <v>Trailer Hitch parts</v>
          </cell>
          <cell r="E45" t="str">
            <v>Pièces d’attelage de remorque</v>
          </cell>
        </row>
        <row r="46">
          <cell r="B46" t="str">
            <v>08L92-T90-100</v>
          </cell>
          <cell r="C46" t="str">
            <v>08L92-T90-100</v>
          </cell>
          <cell r="D46" t="str">
            <v>Trailer Hitch</v>
          </cell>
          <cell r="E46" t="str">
            <v>Attelage de remorque</v>
          </cell>
          <cell r="F46" t="str">
            <v>Haul your trailer or haul your recreational toys. Rating: Class III. Receiver Opening: 2-in x 2-in. Trailer Hitch Cover, Hitch Ball, Ball Mount, and Locking Pin sold separately. Trailer Hitch requires the Trailer Hitch Cover (available in silver and black). Touring &amp; Black Edition trim also requires HFA Adapter.</v>
          </cell>
          <cell r="G46" t="str">
            <v>Tirez votre remorque ou transportez vos produits à usage récréatif. Classification : Catégorie III. Ouverture du récepteur : 2 po x 2 po. Rotule d’attelage, monture de rotule et goupille de verrouillage vendues séparément. Le capuchon d’attelage de remorque est nécessaire pour l’attelage de remorque (disponible en argent et noir). Touring et Black Edition versions nécessitent un adaptateur d’accès mains libres pour attelage de remorque.</v>
          </cell>
          <cell r="H46">
            <v>1.2</v>
          </cell>
          <cell r="J46">
            <v>432</v>
          </cell>
          <cell r="K46">
            <v>720</v>
          </cell>
          <cell r="L46">
            <v>918</v>
          </cell>
          <cell r="P46" t="str">
            <v>•</v>
          </cell>
          <cell r="Q46" t="str">
            <v>•</v>
          </cell>
          <cell r="R46" t="str">
            <v>S</v>
          </cell>
          <cell r="S46" t="str">
            <v>•</v>
          </cell>
          <cell r="T46" t="str">
            <v>•</v>
          </cell>
          <cell r="U46" t="str">
            <v>ATF Cooler not needed for 23MY Pilot. Towing capacity is 5000lbs.
Requires Trailer Hitch Panel - 08L92-T90-300B/C
Touring &amp; Black Edition also requires HFA Adapter - 08L91-T90-300A</v>
          </cell>
          <cell r="V46" t="str">
            <v>Refroidisseur de transmission non requis pour le Pilot 2023. La capacité de remorquage est de 5000 livres.
un capuchon d’attelage de remorque - 08L92-T90-300B/C
**Touring et Black Edition nécessitent un adaptateur d’accès mains libres pour attelage de remorque - 08L91-T90-300A</v>
          </cell>
        </row>
        <row r="47">
          <cell r="B47" t="str">
            <v>08L91-T90-300B</v>
          </cell>
          <cell r="C47" t="str">
            <v>08L91-T90-300B</v>
          </cell>
          <cell r="D47" t="str">
            <v>Trailer Hitch Harness</v>
          </cell>
          <cell r="E47" t="str">
            <v>Faisceau de remorque</v>
          </cell>
          <cell r="F47" t="str">
            <v>Harness adapter to connect trailer electronics</v>
          </cell>
          <cell r="G47" t="str">
            <v>Adaptateur de faisceau pour brancher les composants électroniques de la remorque</v>
          </cell>
          <cell r="H47">
            <v>0.6</v>
          </cell>
          <cell r="J47">
            <v>336</v>
          </cell>
          <cell r="K47">
            <v>560</v>
          </cell>
          <cell r="L47">
            <v>659</v>
          </cell>
          <cell r="P47" t="str">
            <v>•</v>
          </cell>
          <cell r="Q47" t="str">
            <v>•</v>
          </cell>
          <cell r="R47" t="str">
            <v>•</v>
          </cell>
          <cell r="S47" t="str">
            <v>•</v>
          </cell>
          <cell r="T47" t="str">
            <v>•</v>
          </cell>
        </row>
        <row r="48">
          <cell r="B48" t="str">
            <v>08L91-T90-300-TS</v>
          </cell>
          <cell r="C48" t="str">
            <v>08L91-T90-300-TS</v>
          </cell>
          <cell r="D48" t="str">
            <v>Trailer Hitch Harness - TrailSport</v>
          </cell>
          <cell r="E48" t="str">
            <v>Faisceau de remorque - TrailSport</v>
          </cell>
          <cell r="F48" t="str">
            <v>Harness adapter to connect trailer electronics</v>
          </cell>
          <cell r="G48" t="str">
            <v>Adaptateur de faisceau pour brancher les composants électroniques de la remorque</v>
          </cell>
          <cell r="H48">
            <v>1.2</v>
          </cell>
          <cell r="J48">
            <v>336</v>
          </cell>
          <cell r="K48">
            <v>560</v>
          </cell>
          <cell r="L48">
            <v>758</v>
          </cell>
          <cell r="P48" t="str">
            <v>N/A</v>
          </cell>
          <cell r="Q48" t="str">
            <v>N/A</v>
          </cell>
          <cell r="R48" t="str">
            <v>•</v>
          </cell>
          <cell r="S48" t="str">
            <v>N/A</v>
          </cell>
          <cell r="T48" t="str">
            <v>N/A</v>
          </cell>
          <cell r="U48" t="str">
            <v>Longer FRT for TrailSport trim due to standard Trailer Hitch.</v>
          </cell>
          <cell r="V48" t="str">
            <v>Temps d’installation plus long pour la version TrailSport en raison de l’attelage de remorque de série.</v>
          </cell>
        </row>
        <row r="49">
          <cell r="B49" t="str">
            <v>08L92-T90-300D</v>
          </cell>
          <cell r="C49" t="str">
            <v>08L92-T90-300D</v>
          </cell>
          <cell r="D49" t="str">
            <v>Trailer Hitch Panel Black</v>
          </cell>
          <cell r="E49" t="str">
            <v>Capuchon d’attelage de remorque noir</v>
          </cell>
          <cell r="F49" t="str">
            <v>Required for Trailer Hitch installation.</v>
          </cell>
          <cell r="G49" t="str">
            <v>Requis pour l’installation d’un attelage de remorque.</v>
          </cell>
          <cell r="H49">
            <v>0</v>
          </cell>
          <cell r="J49">
            <v>150</v>
          </cell>
          <cell r="K49">
            <v>250</v>
          </cell>
          <cell r="L49">
            <v>250</v>
          </cell>
          <cell r="P49" t="str">
            <v>•</v>
          </cell>
          <cell r="Q49" t="str">
            <v>N/A</v>
          </cell>
          <cell r="R49" t="str">
            <v>S</v>
          </cell>
          <cell r="S49" t="str">
            <v>N/A</v>
          </cell>
          <cell r="T49" t="str">
            <v>•</v>
          </cell>
          <cell r="U49" t="str">
            <v>Required for Trailer Hitch - 08L92-T90-100</v>
          </cell>
          <cell r="V49" t="str">
            <v>Nécessite pour l'attelage de remorque - 08L92-T90-100</v>
          </cell>
        </row>
        <row r="50">
          <cell r="B50" t="str">
            <v>08L92-T90-300E</v>
          </cell>
          <cell r="C50" t="str">
            <v>08L92-T90-300E</v>
          </cell>
          <cell r="D50" t="str">
            <v>Trailer Hitch Panel Silver</v>
          </cell>
          <cell r="E50" t="str">
            <v>Capuchon d’attelage de remorque argent</v>
          </cell>
          <cell r="F50" t="str">
            <v>Required for Trailer Hitch installation.</v>
          </cell>
          <cell r="G50" t="str">
            <v>Requis pour l’installation d’un attelage de remorque.</v>
          </cell>
          <cell r="H50">
            <v>0</v>
          </cell>
          <cell r="J50">
            <v>150</v>
          </cell>
          <cell r="K50">
            <v>250</v>
          </cell>
          <cell r="L50">
            <v>250</v>
          </cell>
          <cell r="P50" t="str">
            <v>N/A</v>
          </cell>
          <cell r="Q50" t="str">
            <v>•</v>
          </cell>
          <cell r="R50" t="str">
            <v>S</v>
          </cell>
          <cell r="S50" t="str">
            <v>•</v>
          </cell>
          <cell r="T50" t="str">
            <v>N/A</v>
          </cell>
        </row>
        <row r="51">
          <cell r="B51" t="str">
            <v>08L92-T90-100A</v>
          </cell>
          <cell r="C51" t="str">
            <v>08L92-T90-100A</v>
          </cell>
          <cell r="D51" t="str">
            <v>Trailer Hitch Ball Mount</v>
          </cell>
          <cell r="E51" t="str">
            <v>Attelage de remorque - montage sur boule</v>
          </cell>
          <cell r="F51" t="str">
            <v>Trailer Hitch Ball Mount</v>
          </cell>
          <cell r="G51" t="str">
            <v>Attelage de remorque - montage sur boule</v>
          </cell>
          <cell r="H51">
            <v>0</v>
          </cell>
          <cell r="J51">
            <v>57</v>
          </cell>
          <cell r="K51">
            <v>95</v>
          </cell>
          <cell r="L51">
            <v>95</v>
          </cell>
          <cell r="P51" t="str">
            <v>•</v>
          </cell>
          <cell r="Q51" t="str">
            <v>•</v>
          </cell>
          <cell r="R51" t="str">
            <v>•</v>
          </cell>
          <cell r="S51" t="str">
            <v>•</v>
          </cell>
          <cell r="T51" t="str">
            <v>•</v>
          </cell>
        </row>
        <row r="52">
          <cell r="B52" t="str">
            <v>08L92-S9V-300G</v>
          </cell>
          <cell r="C52" t="str">
            <v>08L92-S9V-300G</v>
          </cell>
          <cell r="D52" t="str">
            <v>Trailer Hitch Ball - 1-7/8"</v>
          </cell>
          <cell r="E52" t="str">
            <v>Rotule d'attelage de 1 7/8 po</v>
          </cell>
          <cell r="F52" t="str">
            <v>Trailer hitch ball available in 1 7/8 inches or 2 inches.</v>
          </cell>
          <cell r="G52" t="str">
            <v>Boule d'attelage de remorque disponible en 1 7/8 pouces ou 2 pouces.</v>
          </cell>
          <cell r="H52">
            <v>0</v>
          </cell>
          <cell r="J52">
            <v>28</v>
          </cell>
          <cell r="K52">
            <v>47</v>
          </cell>
          <cell r="L52">
            <v>47</v>
          </cell>
          <cell r="P52" t="str">
            <v>•</v>
          </cell>
          <cell r="Q52" t="str">
            <v>•</v>
          </cell>
          <cell r="R52" t="str">
            <v>•</v>
          </cell>
          <cell r="S52" t="str">
            <v>•</v>
          </cell>
          <cell r="T52" t="str">
            <v>•</v>
          </cell>
        </row>
        <row r="53">
          <cell r="B53" t="str">
            <v>08L92-S9V-300H</v>
          </cell>
          <cell r="C53" t="str">
            <v>08L92-S9V-300H</v>
          </cell>
          <cell r="D53" t="str">
            <v>Trailer Hitch Ball - 2"</v>
          </cell>
          <cell r="E53" t="str">
            <v>Rotule d'attelage de 2 po</v>
          </cell>
          <cell r="F53" t="str">
            <v>Trailer hitch ball available in 1 7/8 inches or 2 inches.</v>
          </cell>
          <cell r="G53" t="str">
            <v>Boule d'attelage de remorque disponible en 1 7/8 pouces ou 2 pouces.</v>
          </cell>
          <cell r="H53">
            <v>0</v>
          </cell>
          <cell r="J53">
            <v>28</v>
          </cell>
          <cell r="K53">
            <v>47</v>
          </cell>
          <cell r="L53">
            <v>47</v>
          </cell>
          <cell r="P53" t="str">
            <v>•</v>
          </cell>
          <cell r="Q53" t="str">
            <v>•</v>
          </cell>
          <cell r="R53" t="str">
            <v>•</v>
          </cell>
          <cell r="S53" t="str">
            <v>•</v>
          </cell>
          <cell r="T53" t="str">
            <v>•</v>
          </cell>
        </row>
        <row r="54">
          <cell r="B54" t="str">
            <v>08L92-SJC-300A</v>
          </cell>
          <cell r="C54" t="str">
            <v>08L92-SJC-300A</v>
          </cell>
          <cell r="D54" t="str">
            <v>Trailer Hitch Locking Pin</v>
          </cell>
          <cell r="E54" t="str">
            <v>Attelage de remorque - goupille de verrouillage</v>
          </cell>
          <cell r="H54">
            <v>0</v>
          </cell>
          <cell r="J54">
            <v>106</v>
          </cell>
          <cell r="K54">
            <v>163</v>
          </cell>
          <cell r="L54">
            <v>163</v>
          </cell>
          <cell r="P54" t="str">
            <v>•</v>
          </cell>
          <cell r="Q54" t="str">
            <v>•</v>
          </cell>
          <cell r="R54" t="str">
            <v>•</v>
          </cell>
          <cell r="S54" t="str">
            <v>•</v>
          </cell>
          <cell r="T54" t="str">
            <v>•</v>
          </cell>
        </row>
        <row r="56">
          <cell r="B56" t="str">
            <v>08L04-T90-300</v>
          </cell>
          <cell r="C56" t="str">
            <v>08L04-T90-300</v>
          </cell>
          <cell r="D56" t="str">
            <v>Crossbars</v>
          </cell>
          <cell r="E56" t="str">
            <v>Porte-bagages de toit</v>
          </cell>
          <cell r="F56" t="str">
            <v>With the Crossbars, you can securely haul items on your Pilot. You’ll help prevent damage to your vehicle’s interior, while permitting more comfort to those seated inside. Available to install without Roof Rails. 165-lb maximum-load capacity. Rack can be removed when not in use.</v>
          </cell>
          <cell r="G56" t="str">
            <v>Avec le porte-bagages de toit, vous pouvez transporter des objets en toute sécurité sur votre Pilot. Vous éviterez ainsi des dommages à l’intérieur de votre véhicule, tout en offrant plus de confort aux passagers à l’intérieur. Capacité de charge maximale de 165 lb. L’utilisation du toit ouvrant n’est pas affectée. Le porte-bagages peut être retiré lorsqu’il n’est pas utilisé.</v>
          </cell>
          <cell r="H56">
            <v>0.2</v>
          </cell>
          <cell r="J56">
            <v>246</v>
          </cell>
          <cell r="K56">
            <v>410</v>
          </cell>
          <cell r="L56">
            <v>443</v>
          </cell>
          <cell r="P56" t="str">
            <v>•</v>
          </cell>
          <cell r="Q56" t="str">
            <v>•</v>
          </cell>
          <cell r="R56" t="str">
            <v>•</v>
          </cell>
          <cell r="S56" t="str">
            <v>•</v>
          </cell>
          <cell r="T56" t="str">
            <v>•</v>
          </cell>
        </row>
        <row r="57">
          <cell r="B57" t="str">
            <v>08LXX-E09-XXXX</v>
          </cell>
          <cell r="C57" t="str">
            <v>N/A App Chart reference</v>
          </cell>
          <cell r="D57" t="str">
            <v xml:space="preserve">Roof Attachments </v>
          </cell>
          <cell r="E57" t="str">
            <v>Accessoires de toit</v>
          </cell>
          <cell r="U57" t="str">
            <v>Requires Roof Rails &amp; Crossbars.</v>
          </cell>
          <cell r="V57" t="str">
            <v>Nécessite des barres de toit et des barres transversales.</v>
          </cell>
        </row>
        <row r="58">
          <cell r="B58" t="str">
            <v>08L03-E09-300C</v>
          </cell>
          <cell r="C58" t="str">
            <v>08L03-E09-300C</v>
          </cell>
          <cell r="D58" t="str">
            <v>Roof Ski/Snowboard Attachment</v>
          </cell>
          <cell r="E58" t="str">
            <v>Galerie de toit, Fixation pour skis/planche à neige</v>
          </cell>
          <cell r="F58" t="str">
            <v>The handy Ski Attachment keeps your skis and snowboards outside so your interior stays clean and dry.  Requires Roof Rails and Crossbars.</v>
          </cell>
          <cell r="G58" t="str">
            <v>La fixation pratique pour skis permet de transporter ceux-ci à l’extérieur du véhicule, pour que l’habitacle demeure propre et sec. Nécessite des rails de toit et des barres transversales.</v>
          </cell>
          <cell r="H58">
            <v>0.2</v>
          </cell>
          <cell r="J58">
            <v>415</v>
          </cell>
          <cell r="K58">
            <v>692</v>
          </cell>
          <cell r="L58">
            <v>725</v>
          </cell>
          <cell r="P58" t="str">
            <v>•</v>
          </cell>
          <cell r="Q58" t="str">
            <v>•</v>
          </cell>
          <cell r="R58" t="str">
            <v>•</v>
          </cell>
          <cell r="S58" t="str">
            <v>•</v>
          </cell>
          <cell r="T58" t="str">
            <v>•</v>
          </cell>
          <cell r="U58" t="str">
            <v>Requires Roof Rails &amp; Crossbars.</v>
          </cell>
          <cell r="V58" t="str">
            <v>Nécessite des barres de toit et des barres transversales.</v>
          </cell>
        </row>
        <row r="59">
          <cell r="B59" t="str">
            <v>08L07-E09-101</v>
          </cell>
          <cell r="C59" t="str">
            <v>08L07-E09-101</v>
          </cell>
          <cell r="D59" t="str">
            <v>Roof Bicycle Attachment - Frame mount</v>
          </cell>
          <cell r="E59" t="str">
            <v>Support à vélo vertical pour porte-bagages de toit</v>
          </cell>
          <cell r="F59" t="str">
            <v>This Roof Bike Attachment lets you securely transport your bicycle and keep it safely out of the way. (Roof Rails and Cross Bars required, one bicycle per attachment)</v>
          </cell>
          <cell r="G59" t="str">
            <v>Le porte-bicyclette pour le toit vous permet, en toute sécurité, de transporter votre vélo bien à l'abri des autres bagages. (Deux porte-bicyclette représentés. Barres transversales pour galerie de toit et galerie de toit requises.)</v>
          </cell>
          <cell r="H59">
            <v>0.4</v>
          </cell>
          <cell r="J59">
            <v>383</v>
          </cell>
          <cell r="K59">
            <v>547</v>
          </cell>
          <cell r="L59">
            <v>613</v>
          </cell>
          <cell r="P59" t="str">
            <v>•</v>
          </cell>
          <cell r="Q59" t="str">
            <v>•</v>
          </cell>
          <cell r="R59" t="str">
            <v>•</v>
          </cell>
          <cell r="S59" t="str">
            <v>•</v>
          </cell>
          <cell r="T59" t="str">
            <v>•</v>
          </cell>
          <cell r="U59" t="str">
            <v>Requires Roof Rails &amp; Crossbars.</v>
          </cell>
          <cell r="V59" t="str">
            <v>Nécessite des barres de toit et des barres transversales.</v>
          </cell>
        </row>
        <row r="60">
          <cell r="B60" t="str">
            <v>08L07-E09-300A</v>
          </cell>
          <cell r="C60" t="str">
            <v>08L07-E09-300A</v>
          </cell>
          <cell r="D60" t="str">
            <v>Bicycle Attachment - Fork Mount</v>
          </cell>
          <cell r="E60" t="str">
            <v>Fixation pour bicyclette – Ancrage de fourche</v>
          </cell>
          <cell r="F60" t="str">
            <v>The Fork Mount Bike Attachment features a same-side adjustment dial that provides fast loading and maximum security for your bike. Two bike attachments can be added to the crossbars. Requires Roof Rails and Crossbars.</v>
          </cell>
          <cell r="G60" t="str">
            <v>La fixation de fourche pour porte-vélo comprend un bouton de réglage permettant un chargement rapide et une sécurité maximale pour votre vélo. Deux porte-vélos peuvent être ajoutés aux traverses de toit. Nécessite les longerons et les barres transversales de toit.</v>
          </cell>
          <cell r="H60">
            <v>0.4</v>
          </cell>
          <cell r="J60">
            <v>292</v>
          </cell>
          <cell r="K60">
            <v>487</v>
          </cell>
          <cell r="L60">
            <v>553</v>
          </cell>
          <cell r="P60" t="str">
            <v>•</v>
          </cell>
          <cell r="Q60" t="str">
            <v>•</v>
          </cell>
          <cell r="R60" t="str">
            <v>•</v>
          </cell>
          <cell r="S60" t="str">
            <v>•</v>
          </cell>
          <cell r="T60" t="str">
            <v>•</v>
          </cell>
          <cell r="U60" t="str">
            <v>Requires Roof Rails &amp; Crossbars.</v>
          </cell>
          <cell r="V60" t="str">
            <v>Nécessite des barres de toit et des barres transversales.</v>
          </cell>
        </row>
        <row r="61">
          <cell r="B61" t="str">
            <v>08L20-E09-300B</v>
          </cell>
          <cell r="C61" t="str">
            <v>08L20-E09-300B</v>
          </cell>
          <cell r="D61" t="str">
            <v>Roof Box Short</v>
          </cell>
          <cell r="E61" t="str">
            <v>Boîte de toit courte</v>
          </cell>
          <cell r="F61" t="str">
            <v>You can always use more storage space on a road trip, and the Short Roof Box provides just that. 13 cu. ft. of lockable storage space - length 65in, width 34.5 in, height 16in. 110lbs max load capacity. Dual-side opening for easy access. Requires Roof Rails and Crossbars.</v>
          </cell>
          <cell r="G61" t="str">
            <v>Vous pouvez toujours profiter de plus d'espace pour un voyage et la boîte de toit courte vous offre la solution. Espace de rangement se verrouillant à clé de 13 pi2 - longueur de 65 po, largeur de 34,5 po, hauteur de 16 po. Capacité de charge maximale de 110 lb. Ouverture sur les deux côtés pour faciliter l'accès. Nécessite des rails de toit et des barres transversales.</v>
          </cell>
          <cell r="H61">
            <v>0.2</v>
          </cell>
          <cell r="J61">
            <v>799</v>
          </cell>
          <cell r="K61">
            <v>1332</v>
          </cell>
          <cell r="L61">
            <v>1365</v>
          </cell>
          <cell r="P61" t="str">
            <v>•</v>
          </cell>
          <cell r="Q61" t="str">
            <v>•</v>
          </cell>
          <cell r="R61" t="str">
            <v>•</v>
          </cell>
          <cell r="S61" t="str">
            <v>•</v>
          </cell>
          <cell r="T61" t="str">
            <v>•</v>
          </cell>
          <cell r="U61" t="str">
            <v>Requires Roof Rails &amp; Crossbars.</v>
          </cell>
          <cell r="V61" t="str">
            <v>Nécessite des barres de toit et des barres transversales.</v>
          </cell>
        </row>
        <row r="62">
          <cell r="B62" t="str">
            <v>08L20-E09-300A</v>
          </cell>
          <cell r="C62" t="str">
            <v>08L20-E09-300A</v>
          </cell>
          <cell r="D62" t="str">
            <v>Roof Box, Long</v>
          </cell>
          <cell r="E62" t="str">
            <v>Boîte de toit – longue</v>
          </cell>
          <cell r="F62" t="str">
            <v>Keep your golf clubs, snowboards, skis, and other gear protected and out of the elements in the Midsize Roof Box. Impact and UV-resistant. 16 cu.ft. of lockable storage space - length 74 in, width 36 in, height 16.5 in. 110lbs max load capacity. Dual-side opening for easy access. Requires Roof Rails and Crossbars.</v>
          </cell>
          <cell r="G62" t="str">
            <v>Cette boîte de toit aux lignes aérodynamiques est conçue pour garder vos objets précieux au sec et à l'abri des regards indiscrets, lors de vos sorties de plein air. Porte-bagages de toit requis. Longueur : 193 cm, largeur : 84 cm, hauteur : 40 cm (76 po x 33 po x 15,6 po); capacité de charge maximale : 50 kg (110 lb) Nécessite des rails de toit et des barres transversales.</v>
          </cell>
          <cell r="H62">
            <v>0.2</v>
          </cell>
          <cell r="J62">
            <v>875</v>
          </cell>
          <cell r="K62">
            <v>1458</v>
          </cell>
          <cell r="L62">
            <v>1491</v>
          </cell>
          <cell r="P62" t="str">
            <v>•</v>
          </cell>
          <cell r="Q62" t="str">
            <v>•</v>
          </cell>
          <cell r="R62" t="str">
            <v>•</v>
          </cell>
          <cell r="S62" t="str">
            <v>•</v>
          </cell>
          <cell r="T62" t="str">
            <v>•</v>
          </cell>
          <cell r="U62" t="str">
            <v>Requires Roof Rails &amp; Crossbars.</v>
          </cell>
          <cell r="V62" t="str">
            <v>Nécessite des barres de toit et des barres transversales.</v>
          </cell>
        </row>
        <row r="63">
          <cell r="B63" t="str">
            <v>08L20-E09-101C</v>
          </cell>
          <cell r="C63" t="str">
            <v>08L20-E09-101C</v>
          </cell>
          <cell r="D63" t="str">
            <v>Roof Basket</v>
          </cell>
          <cell r="E63" t="str">
            <v>Panier de toit</v>
          </cell>
          <cell r="F63" t="str">
            <v>Honda has you covered with a low-profile Roof Basket that’ll hold up to 150 lbs. Its tapered side walls make loading easier and wind fairing directs airflow over your cargo. The Roof Basket is rated up to 150 lbs. However, the combined weight of the Roof Basket and load cannot exceed 154 lbs. Depending on applied model the roof basket requires roof carrier or roof rails and crossbars.</v>
          </cell>
          <cell r="G63" t="str">
            <v>Honda propose un panier de toit à profil bas qui peut contenir jusqu’à 150 lb. Les parois latérales inclinées facilitent le chargement. Le carénage permet le déplacement de l’air au-dessus de votre chargement. Le panier de toit peut contenir jusqu’à 150 lb. Cependant, le poids combiné du panier de toit et de la charge ne doit pas dépasser 154 lb. Selon le modèle sur lequel il est utilisé, le panier de toit requiert un porte-bagages, ou des longerons de toit et des barres transversales.</v>
          </cell>
          <cell r="H63">
            <v>0.4</v>
          </cell>
          <cell r="J63">
            <v>571</v>
          </cell>
          <cell r="K63">
            <v>952</v>
          </cell>
          <cell r="L63">
            <v>1018</v>
          </cell>
          <cell r="P63" t="str">
            <v>•</v>
          </cell>
          <cell r="Q63" t="str">
            <v>•</v>
          </cell>
          <cell r="R63" t="str">
            <v>•</v>
          </cell>
          <cell r="S63" t="str">
            <v>•</v>
          </cell>
          <cell r="T63" t="str">
            <v>•</v>
          </cell>
          <cell r="U63" t="str">
            <v>Requires Roof Rails &amp; Crossbars.</v>
          </cell>
          <cell r="V63" t="str">
            <v>Nécessite des barres de toit et des barres transversales.</v>
          </cell>
        </row>
        <row r="64">
          <cell r="B64" t="str">
            <v>08L09-E09-101</v>
          </cell>
          <cell r="C64" t="str">
            <v>08L09-E09-101</v>
          </cell>
          <cell r="D64" t="str">
            <v>Roof Kayak Attachment</v>
          </cell>
          <cell r="E64" t="str">
            <v>Galerie de toit, fixation pour kayak</v>
          </cell>
          <cell r="F64" t="str">
            <v>Handle kayaks up to 36 in wide and weighing up to 75 lbs. Easy loading with the pivoting, felt-lined rear saddles that help glide and center your kayak. Two independent pivoting saddles conform to a limitless range of hull shapes. Requires Roof Rails and Crossbars.</v>
          </cell>
          <cell r="G64" t="str">
            <v>Permet de transporter des kayaks jusqu’à 36 po de large et dont le poids peut atteindre 75 lb. Chargement facile à l'aide des selles arrière pivotantes à revêtement feutré qui aident à guider et centrer votre kayak. Deux selles pivotantes et indépendantes s'adaptent à une gamme infinie de formes de coque. Les traverses de toit sont requises.  Nécessite des rails de toit et des barres transversales.</v>
          </cell>
          <cell r="H64">
            <v>0.4</v>
          </cell>
          <cell r="J64">
            <v>430</v>
          </cell>
          <cell r="K64">
            <v>717</v>
          </cell>
          <cell r="L64">
            <v>783</v>
          </cell>
          <cell r="P64" t="str">
            <v>•</v>
          </cell>
          <cell r="Q64" t="str">
            <v>•</v>
          </cell>
          <cell r="R64" t="str">
            <v>•</v>
          </cell>
          <cell r="S64" t="str">
            <v>•</v>
          </cell>
          <cell r="T64" t="str">
            <v>•</v>
          </cell>
          <cell r="U64" t="str">
            <v>Requires Roof Rails &amp; Crossbars.</v>
          </cell>
          <cell r="V64" t="str">
            <v>Nécessite des barres de toit et des barres transversales.</v>
          </cell>
        </row>
        <row r="65">
          <cell r="B65" t="str">
            <v>08L05-E09-100</v>
          </cell>
          <cell r="C65" t="str">
            <v>08L05-E09-100</v>
          </cell>
          <cell r="D65" t="str">
            <v>Roof Surfboard Attachment</v>
          </cell>
          <cell r="E65" t="str">
            <v>Galerie de toit, Fixation pour planche de surf</v>
          </cell>
          <cell r="F65" t="str">
            <v>The telescoping design allows a custom fit for boards up to 34 in wide. Handles two boards with maximum stability. Soft, weather-resistant padding and strong, durable load straps with adjustable padding protect boards from strap abrasion. Requires Roof Rails and Crossbars.</v>
          </cell>
          <cell r="G65" t="str">
            <v>La conception télescopique offre un ajustement personnalisé pour les planches dont la largeur peut atteindre 34 po. Permet de transporter deux planches avec un maximum de stabilité. Rembourrage souple et résistant aux intempéries et sangles résistantes et durables avec rembourrage réglable protégeant les planches contre l'abrasion causée par les sangles. Nécessite des rails de toit et des barres transversales.</v>
          </cell>
          <cell r="H65">
            <v>0.4</v>
          </cell>
          <cell r="J65">
            <v>207</v>
          </cell>
          <cell r="K65">
            <v>345</v>
          </cell>
          <cell r="L65">
            <v>411</v>
          </cell>
          <cell r="P65" t="str">
            <v>•</v>
          </cell>
          <cell r="Q65" t="str">
            <v>•</v>
          </cell>
          <cell r="R65" t="str">
            <v>•</v>
          </cell>
          <cell r="S65" t="str">
            <v>•</v>
          </cell>
          <cell r="T65" t="str">
            <v>•</v>
          </cell>
          <cell r="U65" t="str">
            <v>Requires Roof Rails &amp; Crossbars.</v>
          </cell>
          <cell r="V65" t="str">
            <v>Nécessite des barres de toit et des barres transversales.</v>
          </cell>
        </row>
        <row r="66">
          <cell r="B66" t="str">
            <v>08L08-T90-300</v>
          </cell>
          <cell r="C66" t="str">
            <v>08L08-T90-300</v>
          </cell>
          <cell r="D66" t="str">
            <v>Roof Platform</v>
          </cell>
          <cell r="E66" t="str">
            <v>Plateforme de toit</v>
          </cell>
          <cell r="F66" t="str">
            <v>Expand your Honda’s cargo capacity with this durable roof platform, designed for rugged functionality and perfect for carrying extra gear on your outdoor adventures.</v>
          </cell>
          <cell r="G66" t="str">
            <v>Augmentez la capacité de chargement de votre Honda grâce à cette plateforme de toit durable, conçue pour un usage robuste et parfaite pour transporter du matériel supplémentaire lors de vos aventures de plein air.</v>
          </cell>
          <cell r="H66">
            <v>0.6</v>
          </cell>
          <cell r="J66">
            <v>849</v>
          </cell>
          <cell r="K66">
            <v>1369</v>
          </cell>
          <cell r="L66">
            <v>1468</v>
          </cell>
          <cell r="P66" t="str">
            <v>•</v>
          </cell>
          <cell r="Q66" t="str">
            <v>•</v>
          </cell>
          <cell r="R66" t="str">
            <v>•</v>
          </cell>
          <cell r="S66" t="str">
            <v>•</v>
          </cell>
          <cell r="T66" t="str">
            <v>•</v>
          </cell>
          <cell r="U66" t="str">
            <v>Requires Roof Rails &amp; Crossbars.</v>
          </cell>
          <cell r="V66" t="str">
            <v>Nécessite des barres de toit et des barres transversales.</v>
          </cell>
        </row>
        <row r="67">
          <cell r="B67" t="str">
            <v>08Z04-SCV-110B</v>
          </cell>
          <cell r="C67" t="str">
            <v>08Z04-SCV-110B</v>
          </cell>
          <cell r="D67" t="str">
            <v>Hatch Tent</v>
          </cell>
          <cell r="E67" t="str">
            <v>Tente</v>
          </cell>
          <cell r="F67" t="str">
            <v>You never need reservations when you bring your very own camping system along with you. 10 ft by 10 ft, sleeps 6 people. Rainfly is 6 ft by 6 ft, extends usable area and provides added protection for the entire roof. Full access to vehicle while inside the tent. Great for tailgating or as a shaded environment for outdoor gatherings.</v>
          </cell>
          <cell r="G67" t="str">
            <v>Vous n’avez jamais besoin de réservation lorsque vous apportez votre propre système de camping de 10 pieds sur 10 pieds, pouvant accommoder 6 personnes. Le double toit de 6 pieds sur 6 pieds augmente la surface utilisable et protège le toit au complet. Accès à tout le véhicule de l’intérieur de la tente. Excellent pour les fêtes d’avant partie et comme abri lors de rassemblements extérieurs.</v>
          </cell>
          <cell r="H67">
            <v>0</v>
          </cell>
          <cell r="J67">
            <v>477</v>
          </cell>
          <cell r="K67">
            <v>681</v>
          </cell>
          <cell r="L67">
            <v>681</v>
          </cell>
          <cell r="P67" t="str">
            <v>•</v>
          </cell>
          <cell r="Q67" t="str">
            <v>•</v>
          </cell>
          <cell r="R67" t="str">
            <v>•</v>
          </cell>
          <cell r="S67" t="str">
            <v>•</v>
          </cell>
          <cell r="T67" t="str">
            <v>•</v>
          </cell>
        </row>
        <row r="68">
          <cell r="B68" t="str">
            <v>08P20-T90-100</v>
          </cell>
          <cell r="C68" t="str">
            <v>08P20-T90-100</v>
          </cell>
          <cell r="D68" t="str">
            <v>Door Edge Film</v>
          </cell>
          <cell r="E68" t="str">
            <v>Pellicule pour rebord de portière</v>
          </cell>
          <cell r="F68" t="str">
            <v>Transparent, urethane film in the well of the door handle helps safeguard the paint finish from unsightly scratches from nails, jewelry, and keys.</v>
          </cell>
          <cell r="G68" t="str">
            <v>La pellicule d’uréthane transparente placée dans l’espace de la poignée de porte protège la peinture des égratignures inesthétiques causées par les ongles, les bijoux et les clés.</v>
          </cell>
          <cell r="H68">
            <v>0.4</v>
          </cell>
          <cell r="J68">
            <v>52</v>
          </cell>
          <cell r="K68">
            <v>87</v>
          </cell>
          <cell r="L68">
            <v>153</v>
          </cell>
          <cell r="P68" t="str">
            <v>•</v>
          </cell>
          <cell r="Q68" t="str">
            <v>•</v>
          </cell>
          <cell r="R68" t="str">
            <v>•</v>
          </cell>
          <cell r="S68" t="str">
            <v>•</v>
          </cell>
          <cell r="T68" t="str">
            <v>•</v>
          </cell>
          <cell r="U68" t="str">
            <v>Cannot be installed with Fender Flares</v>
          </cell>
          <cell r="V68" t="str">
            <v>Ne peut être installé simultanément avec Élargisseurs d’ailes</v>
          </cell>
        </row>
        <row r="69">
          <cell r="B69" t="str">
            <v>08P48-T90-100A</v>
          </cell>
          <cell r="C69" t="str">
            <v>08P48-T90-100A</v>
          </cell>
          <cell r="D69" t="str">
            <v>Door Handle Protection Film</v>
          </cell>
          <cell r="E69" t="str">
            <v>Pellicules protectrices de poignée de protection de portière</v>
          </cell>
          <cell r="F69" t="str">
            <v>Transparent, urethane film in the well of the door handle helps safeguard the paint finish from unsightly scratches from nails, jewelry, and keys.</v>
          </cell>
          <cell r="G69" t="str">
            <v>La pellicule d’uréthane transparente placée dans l’espace de la poignée de porte protège la peinture des égratignures inesthétiques causées par les ongles, les bijoux et les clés.</v>
          </cell>
          <cell r="H69">
            <v>0.4</v>
          </cell>
          <cell r="J69">
            <v>39</v>
          </cell>
          <cell r="K69">
            <v>65</v>
          </cell>
          <cell r="L69">
            <v>131</v>
          </cell>
          <cell r="P69" t="str">
            <v>•</v>
          </cell>
          <cell r="Q69" t="str">
            <v>•</v>
          </cell>
          <cell r="R69" t="str">
            <v>•</v>
          </cell>
          <cell r="S69" t="str">
            <v>•</v>
          </cell>
          <cell r="T69" t="str">
            <v>•</v>
          </cell>
        </row>
        <row r="70">
          <cell r="B70" t="str">
            <v>08P48-T90-100</v>
          </cell>
          <cell r="C70" t="str">
            <v>08P48-T90-100</v>
          </cell>
          <cell r="D70" t="str">
            <v>Rear Bumper Protection Film</v>
          </cell>
          <cell r="E70" t="str">
            <v>Pellicule de protection de pare-chocs arrière</v>
          </cell>
          <cell r="F70" t="str">
            <v>Save yourself the disappointment of a scratched bumper with the Rear Bumper Protection FIlm. It provides extra protection when loading and unloading the cargo area.</v>
          </cell>
          <cell r="G70" t="str">
            <v>Évitez la déception provoquée par un pare-chocs égratigné, grâce à cette pellicule de protection de pare-chocs arrière. Cet accessoire offre une protection accrue lors du chargement et du déchargement du compartiment utilitaire.</v>
          </cell>
          <cell r="H70">
            <v>0.2</v>
          </cell>
          <cell r="J70">
            <v>76</v>
          </cell>
          <cell r="K70">
            <v>127</v>
          </cell>
          <cell r="L70">
            <v>160</v>
          </cell>
          <cell r="P70" t="str">
            <v>•</v>
          </cell>
          <cell r="Q70" t="str">
            <v>•</v>
          </cell>
          <cell r="R70" t="str">
            <v>•</v>
          </cell>
          <cell r="S70" t="str">
            <v>•</v>
          </cell>
          <cell r="T70" t="str">
            <v>•</v>
          </cell>
        </row>
        <row r="71">
          <cell r="B71" t="str">
            <v>08P00-T90-100</v>
          </cell>
          <cell r="C71" t="str">
            <v>08P00-T90-100</v>
          </cell>
          <cell r="D71" t="str">
            <v>Splash Guards</v>
          </cell>
          <cell r="E71" t="str">
            <v>Garde-boue</v>
          </cell>
          <cell r="F71" t="str">
            <v>Protect your Honda from mud, dirt, and road debris with these durable splash guards, designed to keep your vehicle looking clean and well-maintained</v>
          </cell>
          <cell r="G71" t="str">
            <v>Protégez votre Honda de la boue, de la saleté et des débris de la route grâce à ces garde-boue durables, conçus pour que votre véhicule reste propre et bien entretenu.</v>
          </cell>
          <cell r="H71">
            <v>0.4</v>
          </cell>
          <cell r="J71">
            <v>114</v>
          </cell>
          <cell r="K71">
            <v>190</v>
          </cell>
          <cell r="L71">
            <v>256</v>
          </cell>
          <cell r="P71" t="str">
            <v>•</v>
          </cell>
          <cell r="Q71" t="str">
            <v>•</v>
          </cell>
          <cell r="R71" t="str">
            <v>•</v>
          </cell>
          <cell r="S71" t="str">
            <v>•</v>
          </cell>
          <cell r="T71" t="str">
            <v>•</v>
          </cell>
        </row>
        <row r="72">
          <cell r="B72" t="str">
            <v>08P05-T90-XXXX</v>
          </cell>
          <cell r="C72" t="str">
            <v>08P05-T90-110</v>
          </cell>
          <cell r="D72" t="str">
            <v>Body Side Moulding</v>
          </cell>
          <cell r="E72" t="str">
            <v>Moulure latérale</v>
          </cell>
          <cell r="F72" t="str">
            <v>Body Side Molding accentuates the Pilot's styling, but there's more to it than just good looks. It's ideally positioned where the side panel extends out the most, in order to help protect against door dings and scratches.</v>
          </cell>
          <cell r="G72" t="str">
            <v>La moulure de carrosserie latérale accentue le style du Pilot, mais c’est plus qu’une simple question d’apparence. Elle est positionnée idéalement à l’endroit où le panneau latéral se prolonge le plus, afin d’ajouter une protection contre les marques et les égratignures causées par les portières.</v>
          </cell>
          <cell r="H72">
            <v>0.4</v>
          </cell>
          <cell r="J72">
            <v>224</v>
          </cell>
          <cell r="K72">
            <v>373</v>
          </cell>
          <cell r="L72">
            <v>439</v>
          </cell>
          <cell r="P72" t="str">
            <v>•</v>
          </cell>
          <cell r="Q72" t="str">
            <v>•</v>
          </cell>
          <cell r="R72" t="str">
            <v>•</v>
          </cell>
          <cell r="S72" t="str">
            <v>•</v>
          </cell>
          <cell r="T72" t="str">
            <v>•</v>
          </cell>
        </row>
        <row r="73">
          <cell r="B73" t="str">
            <v>08P05-T90-150</v>
          </cell>
          <cell r="D73" t="str">
            <v>Platinum White Pearl (NH-883P)</v>
          </cell>
          <cell r="E73" t="str">
            <v>Blanc platine nacré (NH-883P)</v>
          </cell>
          <cell r="H73">
            <v>0.4</v>
          </cell>
          <cell r="J73">
            <v>224</v>
          </cell>
          <cell r="K73">
            <v>373</v>
          </cell>
          <cell r="L73">
            <v>439</v>
          </cell>
          <cell r="P73" t="str">
            <v>•</v>
          </cell>
          <cell r="Q73" t="str">
            <v>•</v>
          </cell>
          <cell r="R73" t="str">
            <v>•</v>
          </cell>
          <cell r="S73" t="str">
            <v>•</v>
          </cell>
          <cell r="T73" t="str">
            <v>•</v>
          </cell>
        </row>
        <row r="74">
          <cell r="B74" t="str">
            <v>08P05-T90-110</v>
          </cell>
          <cell r="D74" t="str">
            <v>Crystal Black Pearl (NH-731P)</v>
          </cell>
          <cell r="E74" t="str">
            <v>Noir cristal nacré  (NH-731P)</v>
          </cell>
          <cell r="H74">
            <v>0.4</v>
          </cell>
          <cell r="J74">
            <v>224</v>
          </cell>
          <cell r="K74">
            <v>373</v>
          </cell>
          <cell r="L74">
            <v>439</v>
          </cell>
          <cell r="P74" t="str">
            <v>•</v>
          </cell>
          <cell r="Q74" t="str">
            <v>•</v>
          </cell>
          <cell r="R74" t="str">
            <v>•</v>
          </cell>
          <cell r="S74" t="str">
            <v>N/A</v>
          </cell>
          <cell r="T74" t="str">
            <v>•</v>
          </cell>
        </row>
        <row r="75">
          <cell r="B75" t="str">
            <v>08P05-T90-120</v>
          </cell>
          <cell r="D75" t="str">
            <v>Modern Steel Metallic (NH-797M)</v>
          </cell>
          <cell r="E75" t="str">
            <v>Acier moderne métallisé (NH-797M)</v>
          </cell>
          <cell r="H75">
            <v>0.4</v>
          </cell>
          <cell r="J75">
            <v>224</v>
          </cell>
          <cell r="K75">
            <v>373</v>
          </cell>
          <cell r="L75">
            <v>439</v>
          </cell>
          <cell r="P75" t="str">
            <v>N/A</v>
          </cell>
          <cell r="Q75" t="str">
            <v>N/A</v>
          </cell>
          <cell r="R75" t="str">
            <v>N/A</v>
          </cell>
          <cell r="S75" t="str">
            <v>•</v>
          </cell>
          <cell r="T75" t="str">
            <v>N/A</v>
          </cell>
        </row>
        <row r="76">
          <cell r="B76" t="str">
            <v>08P05-T90-1B0</v>
          </cell>
          <cell r="D76" t="str">
            <v>Ash Green Metalllic (G-545M)</v>
          </cell>
          <cell r="E76" t="str">
            <v>Bleu ciel voilé nacré (B-638P)</v>
          </cell>
          <cell r="H76">
            <v>0.4</v>
          </cell>
          <cell r="J76">
            <v>224</v>
          </cell>
          <cell r="K76">
            <v>373</v>
          </cell>
          <cell r="L76">
            <v>439</v>
          </cell>
          <cell r="P76" t="str">
            <v>N/A</v>
          </cell>
          <cell r="Q76" t="str">
            <v>N/A</v>
          </cell>
          <cell r="R76" t="str">
            <v>•</v>
          </cell>
          <cell r="S76" t="str">
            <v>N/A</v>
          </cell>
          <cell r="T76" t="str">
            <v>N/A</v>
          </cell>
        </row>
        <row r="77">
          <cell r="B77" t="str">
            <v>08P05-T90-140</v>
          </cell>
          <cell r="D77" t="str">
            <v>Sonic Gray Pearl (NH-877P)</v>
          </cell>
          <cell r="E77" t="str">
            <v>Gris sonique nacré (NH-877P)</v>
          </cell>
          <cell r="H77">
            <v>0.4</v>
          </cell>
          <cell r="J77">
            <v>224</v>
          </cell>
          <cell r="K77">
            <v>373</v>
          </cell>
          <cell r="L77">
            <v>439</v>
          </cell>
          <cell r="P77" t="str">
            <v>N/A</v>
          </cell>
          <cell r="Q77" t="str">
            <v>N/A</v>
          </cell>
          <cell r="R77" t="str">
            <v>•</v>
          </cell>
          <cell r="S77" t="str">
            <v>N/A</v>
          </cell>
          <cell r="T77" t="str">
            <v>•</v>
          </cell>
        </row>
        <row r="78">
          <cell r="B78" t="str">
            <v>08P05-T90-190</v>
          </cell>
          <cell r="D78" t="str">
            <v>Solar Reflection Silver Metallic  (NH-932M)</v>
          </cell>
          <cell r="E78" t="str">
            <v>Argent lunaire métallisé  (NH-830M)</v>
          </cell>
          <cell r="H78">
            <v>0.4</v>
          </cell>
          <cell r="J78">
            <v>224</v>
          </cell>
          <cell r="K78">
            <v>373</v>
          </cell>
          <cell r="L78">
            <v>439</v>
          </cell>
          <cell r="P78" t="str">
            <v>•</v>
          </cell>
          <cell r="Q78" t="str">
            <v>•</v>
          </cell>
          <cell r="R78" t="str">
            <v>•</v>
          </cell>
          <cell r="S78" t="str">
            <v>•</v>
          </cell>
          <cell r="T78" t="str">
            <v>N/A</v>
          </cell>
        </row>
        <row r="79">
          <cell r="B79" t="str">
            <v>08P05-T90-180</v>
          </cell>
          <cell r="D79" t="str">
            <v>Radiant Red Metallic II (R-580M)</v>
          </cell>
          <cell r="E79" t="str">
            <v>Radiant rouge métallisé II (R-580M)</v>
          </cell>
          <cell r="H79">
            <v>0.4</v>
          </cell>
          <cell r="J79">
            <v>224</v>
          </cell>
          <cell r="K79">
            <v>373</v>
          </cell>
          <cell r="L79">
            <v>439</v>
          </cell>
          <cell r="P79" t="str">
            <v>N/A</v>
          </cell>
          <cell r="Q79" t="str">
            <v>•</v>
          </cell>
          <cell r="R79" t="str">
            <v>•</v>
          </cell>
          <cell r="S79" t="str">
            <v>•</v>
          </cell>
          <cell r="T79" t="str">
            <v>•</v>
          </cell>
        </row>
        <row r="81">
          <cell r="B81" t="str">
            <v>08P17-T90-110</v>
          </cell>
          <cell r="C81" t="str">
            <v>08P17-T90-110</v>
          </cell>
          <cell r="D81" t="str">
            <v>All Season Floor Mats</v>
          </cell>
          <cell r="E81" t="str">
            <v>Protège-tapis toutes saisons</v>
          </cell>
          <cell r="F81" t="str">
            <v>Help protect the cabin floor of your vehicle with custom-fit front and rear mats for maximum carpet protection.</v>
          </cell>
          <cell r="G81" t="str">
            <v>Aidez à protéger le plancher d’habitacle de votre véhicule avec les protège-tapis avant et arrière faits sur mesure pour le maximum de protection du tapis.</v>
          </cell>
          <cell r="H81">
            <v>0.1</v>
          </cell>
          <cell r="J81">
            <v>215</v>
          </cell>
          <cell r="K81">
            <v>358</v>
          </cell>
          <cell r="L81">
            <v>374.5</v>
          </cell>
          <cell r="P81" t="str">
            <v>•</v>
          </cell>
          <cell r="Q81" t="str">
            <v>•</v>
          </cell>
          <cell r="R81" t="str">
            <v>N/A</v>
          </cell>
          <cell r="S81" t="str">
            <v>•</v>
          </cell>
          <cell r="T81" t="str">
            <v>•</v>
          </cell>
        </row>
        <row r="82">
          <cell r="B82" t="str">
            <v>08P17-T90-310C</v>
          </cell>
          <cell r="C82" t="str">
            <v>08P17-T90-310C</v>
          </cell>
          <cell r="D82" t="str">
            <v>All Season Floor Mats TrailSport</v>
          </cell>
          <cell r="E82" t="str">
            <v>Protège-tapis toutes saisons, TrailSport</v>
          </cell>
          <cell r="F82" t="str">
            <v>Help protect the cabin floor of your vehicle with custom-fit front and rear mats for maximum carpet protection.</v>
          </cell>
          <cell r="G82" t="str">
            <v>Aidez à protéger le plancher d’habitacle de votre véhicule avec les protège-tapis avant et arrière faits sur mesure pour le maximum de protection du tapis.</v>
          </cell>
          <cell r="H82">
            <v>0.1</v>
          </cell>
          <cell r="J82">
            <v>215</v>
          </cell>
          <cell r="K82">
            <v>358</v>
          </cell>
          <cell r="L82">
            <v>374.5</v>
          </cell>
          <cell r="P82" t="str">
            <v>N/A</v>
          </cell>
          <cell r="Q82" t="str">
            <v>N/A</v>
          </cell>
          <cell r="R82" t="str">
            <v>•</v>
          </cell>
          <cell r="S82" t="str">
            <v>N/A</v>
          </cell>
          <cell r="T82" t="str">
            <v>N/A</v>
          </cell>
        </row>
        <row r="83">
          <cell r="B83" t="str">
            <v>08U45-T90-100</v>
          </cell>
          <cell r="C83" t="str">
            <v>08U45-T90-100</v>
          </cell>
          <cell r="D83" t="str">
            <v>Cargo Tray</v>
          </cell>
          <cell r="E83" t="str">
            <v>Plateau de compartiment à bagages</v>
          </cell>
          <cell r="F83" t="str">
            <v>Protect the cargo area carpeting of your Honda with the Cargo Tray.</v>
          </cell>
          <cell r="G83" t="str">
            <v>Protégez le tapis de l'espace de chargement de votre Honda à l’aide d’un bac protecteur.</v>
          </cell>
          <cell r="H83">
            <v>0.1</v>
          </cell>
          <cell r="J83">
            <v>117</v>
          </cell>
          <cell r="K83">
            <v>195</v>
          </cell>
          <cell r="L83">
            <v>211.5</v>
          </cell>
          <cell r="P83" t="str">
            <v>•</v>
          </cell>
          <cell r="Q83" t="str">
            <v>•</v>
          </cell>
          <cell r="R83" t="str">
            <v>•</v>
          </cell>
          <cell r="S83" t="str">
            <v>•</v>
          </cell>
          <cell r="T83" t="str">
            <v>•</v>
          </cell>
        </row>
        <row r="84">
          <cell r="B84" t="str">
            <v>08U35-T90-110</v>
          </cell>
          <cell r="C84" t="str">
            <v>08U35-T90-110</v>
          </cell>
          <cell r="D84" t="str">
            <v>Cargo Cover</v>
          </cell>
          <cell r="E84" t="str">
            <v>Couvercle de compartiment à bagages</v>
          </cell>
          <cell r="F84" t="str">
            <v>This cargo cover helps keep your valuables in the cargo area safely out of sight and out of the sun.</v>
          </cell>
          <cell r="G84" t="str">
            <v>Ce cache-bagages aide à garder vos objets précieux à l'abri des regards indiscrets et du soleil.</v>
          </cell>
          <cell r="H84">
            <v>0.1</v>
          </cell>
          <cell r="J84">
            <v>271</v>
          </cell>
          <cell r="K84">
            <v>452</v>
          </cell>
          <cell r="L84">
            <v>468.5</v>
          </cell>
          <cell r="P84" t="str">
            <v>•</v>
          </cell>
          <cell r="Q84" t="str">
            <v>•</v>
          </cell>
          <cell r="R84" t="str">
            <v>•</v>
          </cell>
          <cell r="S84" t="str">
            <v>•</v>
          </cell>
          <cell r="T84" t="str">
            <v>•</v>
          </cell>
        </row>
        <row r="85">
          <cell r="B85" t="str">
            <v>08P04-T90-100</v>
          </cell>
          <cell r="C85" t="str">
            <v>08P04-T90-100</v>
          </cell>
          <cell r="D85" t="str">
            <v>Door Sill Protection Film</v>
          </cell>
          <cell r="E85" t="str">
            <v>Pellicule de protection de seuil de portière</v>
          </cell>
          <cell r="F85" t="str">
            <v>The Door Sill Protection helps provide the lower door lining with protection from scuffing. Black thermoformed PVC with silver screen printing.</v>
          </cell>
          <cell r="G85" t="str">
            <v>La pellicule de protection pour seuil de porte aide à éviter les égratignures de la garniture de porte inférieure. PVC thermoformé noir avec motif imprimé en gris.</v>
          </cell>
          <cell r="H85">
            <v>0.4</v>
          </cell>
          <cell r="J85">
            <v>124</v>
          </cell>
          <cell r="K85">
            <v>207</v>
          </cell>
          <cell r="L85">
            <v>273</v>
          </cell>
          <cell r="P85" t="str">
            <v>•</v>
          </cell>
          <cell r="Q85" t="str">
            <v>•</v>
          </cell>
          <cell r="R85" t="str">
            <v>•</v>
          </cell>
          <cell r="S85" t="str">
            <v>•</v>
          </cell>
          <cell r="T85" t="str">
            <v>•</v>
          </cell>
          <cell r="U85" t="str">
            <v>Cannot be installed with Illuminated Door Sill trim.</v>
          </cell>
          <cell r="V85" t="str">
            <v>Ne peut pas être installé avec les garniture lumineuses de bas de portière.</v>
          </cell>
        </row>
        <row r="86">
          <cell r="B86" t="str">
            <v>08P32-T90-310A</v>
          </cell>
          <cell r="C86" t="str">
            <v>08P32-T90-310A</v>
          </cell>
          <cell r="D86" t="str">
            <v>1st Row</v>
          </cell>
          <cell r="E86" t="str">
            <v>Housse de sièges - 1e rangée</v>
          </cell>
          <cell r="F86" t="str">
            <v>Seat Covers offer stylish protection that will help keep your original seats in primo condition. Covers the entire seat and headrests.</v>
          </cell>
          <cell r="G86" t="str">
            <v>Les housses pour sièges offrent une protection élégante qui aide à garder les sièges dans leur état d’origine. Couvrent l’ensemble des sièges et les appuie-tête</v>
          </cell>
          <cell r="H86">
            <v>0.2</v>
          </cell>
          <cell r="J86">
            <v>535</v>
          </cell>
          <cell r="K86">
            <v>765</v>
          </cell>
          <cell r="L86">
            <v>798</v>
          </cell>
          <cell r="P86" t="str">
            <v>•</v>
          </cell>
          <cell r="Q86" t="str">
            <v>•</v>
          </cell>
          <cell r="R86" t="str">
            <v>•</v>
          </cell>
          <cell r="S86" t="str">
            <v>•</v>
          </cell>
          <cell r="T86" t="str">
            <v>•</v>
          </cell>
        </row>
        <row r="87">
          <cell r="B87" t="str">
            <v>08P32-T90-310C</v>
          </cell>
          <cell r="C87" t="str">
            <v>08P32-T90-310C</v>
          </cell>
          <cell r="D87" t="str">
            <v>2nd Row - 8P</v>
          </cell>
          <cell r="E87" t="str">
            <v>Housse de sièges - 2e rangée 8P</v>
          </cell>
          <cell r="F87" t="str">
            <v>The daily wear and tear on your back seats can be hard - food spills, dog hair, muddy clothes. Seat covers offer stylish protection that will help keep your original seats in primo condition. Covers the entire seat and headrests.</v>
          </cell>
          <cell r="G87" t="str">
            <v>L’utilisation quotidienne de vos sièges arrière, les renversements de nourriture, les poils de chien et les vêtements boueux peuvent accélérer l’usure. Les housses pour sièges offrent une protection élégante qui aide à garder les sièges dans leur état d’origine. Couvrent l’ensemble des sièges et les appuie-tête.</v>
          </cell>
          <cell r="H87">
            <v>0.2</v>
          </cell>
          <cell r="J87">
            <v>640</v>
          </cell>
          <cell r="K87">
            <v>914</v>
          </cell>
          <cell r="L87">
            <v>947</v>
          </cell>
          <cell r="P87" t="str">
            <v>•</v>
          </cell>
          <cell r="Q87" t="str">
            <v>•</v>
          </cell>
          <cell r="R87" t="str">
            <v>N/A</v>
          </cell>
          <cell r="S87" t="str">
            <v>•</v>
          </cell>
          <cell r="T87" t="str">
            <v>•</v>
          </cell>
        </row>
        <row r="88">
          <cell r="B88" t="str">
            <v>08P32-T90-310E</v>
          </cell>
          <cell r="C88" t="str">
            <v>08P32-T90-310E</v>
          </cell>
          <cell r="D88" t="str">
            <v>2nd Row - 7P</v>
          </cell>
          <cell r="E88" t="str">
            <v>Housse de sièges - 2e rangée 7P</v>
          </cell>
          <cell r="F88" t="str">
            <v>Promotional Priced Item offered for a limited time only.  Item availability and price are subject to change without prior notice.  Contact your local Honda Dealer for more information.  The daily wear and tear on your back seats can be hard - food spills, dog hair, muddy clothes. Seat covers offer stylish protection that will help keep your original seats in primo condition. Covers the entire seat and headrests.</v>
          </cell>
          <cell r="G88" t="str">
            <v>Article à prix promotionnel offert pour une durée limitée seulement. La disponibilité et le prix de l’article peuvent être modifiés sans préavis. Communiquez avec votre concessionnaire Honda pour plus d’information. L’utilisation quotidienne de vos sièges arrière, les renversements de nourriture, les poils de chien et les vêtements boueux peuvent accélérer l’usure. Les housses pour sièges offrent une protection élégante qui aide à garder les sièges dans leur état d’origine. Couvrent l’ensemble des sièges et les appuie-tête.</v>
          </cell>
          <cell r="H88">
            <v>0.2</v>
          </cell>
          <cell r="J88">
            <v>345.99</v>
          </cell>
          <cell r="K88">
            <v>576.99</v>
          </cell>
          <cell r="L88">
            <v>609.99</v>
          </cell>
          <cell r="P88" t="str">
            <v>N/A</v>
          </cell>
          <cell r="Q88" t="str">
            <v>N/A</v>
          </cell>
          <cell r="R88" t="str">
            <v>•</v>
          </cell>
          <cell r="S88" t="str">
            <v>N/A</v>
          </cell>
          <cell r="T88" t="str">
            <v>N/A</v>
          </cell>
        </row>
        <row r="89">
          <cell r="B89" t="str">
            <v>08P32-T90-310F</v>
          </cell>
          <cell r="C89" t="str">
            <v>08P32-T90-310F</v>
          </cell>
          <cell r="D89" t="str">
            <v>3rd Row</v>
          </cell>
          <cell r="E89" t="str">
            <v>Housse de sièges - 3e rangée</v>
          </cell>
          <cell r="F89" t="str">
            <v>The daily wear and tear on your back seats can be hard - food spills, dog hair, muddy clothes. Seat covers offer stylish protection that will help keep your original seats in primo condition. Covers the entire seat and headrests.</v>
          </cell>
          <cell r="G89" t="str">
            <v>L’utilisation quotidienne de vos sièges arrière, les renversements de nourriture, les poils de chien et les vêtements boueux peuvent accélérer l’usure. Les housses pour sièges offrent une protection élégante qui aide à garder les sièges dans leur état d’origine. Couvrent l’ensemble des sièges et les appuie-tête</v>
          </cell>
          <cell r="H89">
            <v>0.2</v>
          </cell>
          <cell r="J89">
            <v>480</v>
          </cell>
          <cell r="K89">
            <v>685</v>
          </cell>
          <cell r="L89">
            <v>718</v>
          </cell>
          <cell r="P89" t="str">
            <v>•</v>
          </cell>
          <cell r="Q89" t="str">
            <v>•</v>
          </cell>
          <cell r="R89" t="str">
            <v>•</v>
          </cell>
          <cell r="S89" t="str">
            <v>•</v>
          </cell>
          <cell r="T89" t="str">
            <v>•</v>
          </cell>
        </row>
        <row r="90">
          <cell r="B90" t="str">
            <v>08P42-T90-100B</v>
          </cell>
          <cell r="C90" t="str">
            <v>08P42-T90-100B</v>
          </cell>
          <cell r="D90" t="str">
            <v>Seat Back Protector</v>
          </cell>
          <cell r="E90" t="str">
            <v>Protecteur de dossier de siège arrière</v>
          </cell>
          <cell r="F90" t="str">
            <v>The Seat Back Protector protects the back of the seat when it's folded down to load longer items. Made of high-quality molded plastic for maximum durability. Cleans easily with mild soap and water. Textured surface helps to prevent items from shifting and sliding.</v>
          </cell>
          <cell r="G90" t="str">
            <v>Le protecteur de dossier des sièges protège le dossier des sièges lorsqu'ils sont rabattus pour charger des articles plus longs. Fait de plastique moulé de haute qualité offrant une durabilité maximale. Se nettoie facilement à l'aide de savon doux et d'eau. La surface texturée aide à empêcher les articles de bouger et de glisser.</v>
          </cell>
          <cell r="H90">
            <v>0.2</v>
          </cell>
          <cell r="J90">
            <v>123</v>
          </cell>
          <cell r="K90">
            <v>205</v>
          </cell>
          <cell r="L90">
            <v>238</v>
          </cell>
          <cell r="P90" t="str">
            <v>•</v>
          </cell>
          <cell r="Q90" t="str">
            <v>•</v>
          </cell>
          <cell r="R90" t="str">
            <v>N/A</v>
          </cell>
          <cell r="S90" t="str">
            <v>•</v>
          </cell>
          <cell r="T90" t="str">
            <v>•</v>
          </cell>
        </row>
        <row r="91">
          <cell r="B91" t="str">
            <v>08P42-T90-100C</v>
          </cell>
          <cell r="C91" t="str">
            <v>08P42-T90-100C</v>
          </cell>
          <cell r="D91" t="str">
            <v xml:space="preserve">Seat Back Protector </v>
          </cell>
          <cell r="E91" t="str">
            <v>Protecteur de dossier de siège arrière</v>
          </cell>
          <cell r="F91" t="str">
            <v>The Seat Back Protector protects the back of the seat when it's folded down to load longer items. Made of high-quality molded plastic for maximum durability. Cleans easily with mild soap and water. Textured surface helps to prevent items from shifting and sliding.</v>
          </cell>
          <cell r="G91" t="str">
            <v>Le protecteur de dossier des sièges protège le dossier des sièges lorsqu'ils sont rabattus pour charger des articles plus longs. Fait de plastique moulé de haute qualité offrant une durabilité maximale. Se nettoie facilement à l'aide de savon doux et d'eau. La surface texturée aide à empêcher les articles de bouger et de glisser.</v>
          </cell>
          <cell r="H91">
            <v>0.1</v>
          </cell>
          <cell r="J91">
            <v>107</v>
          </cell>
          <cell r="K91">
            <v>167</v>
          </cell>
          <cell r="L91">
            <v>183.5</v>
          </cell>
          <cell r="P91" t="str">
            <v>N/A</v>
          </cell>
          <cell r="Q91" t="str">
            <v>N/A</v>
          </cell>
          <cell r="R91" t="str">
            <v>•</v>
          </cell>
          <cell r="S91" t="str">
            <v>N/A</v>
          </cell>
          <cell r="T91" t="str">
            <v>N/A</v>
          </cell>
        </row>
        <row r="92">
          <cell r="B92" t="str">
            <v>08P42-T90-100A</v>
          </cell>
          <cell r="C92" t="str">
            <v>08P42-T90-100A</v>
          </cell>
          <cell r="D92" t="str">
            <v>Side Lining Protectors</v>
          </cell>
          <cell r="E92" t="str">
            <v>Protecteurs de doublure latérale</v>
          </cell>
          <cell r="F92" t="str">
            <v>The Side Lining Protectors safeguard the sides of your original cargo area, while still allowing the seats to be independently positioned.</v>
          </cell>
          <cell r="G92" t="str">
            <v>Les protecteurs de doublure latérale protègent les côtés de votre compartiment utilitaire d’origine, tout en permettant aux sièges d’être positionnés indépendamment.</v>
          </cell>
          <cell r="H92">
            <v>0.7</v>
          </cell>
          <cell r="J92">
            <v>153</v>
          </cell>
          <cell r="K92">
            <v>255</v>
          </cell>
          <cell r="L92">
            <v>370.5</v>
          </cell>
          <cell r="P92" t="str">
            <v>•</v>
          </cell>
          <cell r="Q92" t="str">
            <v>•</v>
          </cell>
          <cell r="R92" t="str">
            <v>•</v>
          </cell>
          <cell r="S92" t="str">
            <v>•</v>
          </cell>
          <cell r="T92" t="str">
            <v>•</v>
          </cell>
        </row>
        <row r="93">
          <cell r="B93" t="str">
            <v>08U35-T90-300A</v>
          </cell>
          <cell r="C93" t="str">
            <v>08U35-T90-300A</v>
          </cell>
          <cell r="D93" t="str">
            <v>Separation Barrier</v>
          </cell>
          <cell r="E93" t="str">
            <v>Barrière de séparation</v>
          </cell>
          <cell r="F93" t="str">
            <v>Keep your dog and the interior of your vehicle protected when you and your pooch hit the road together. Designed specifically to fit your Pilot.</v>
          </cell>
          <cell r="G93" t="str">
            <v>Protégez votre chien et l’intérieur de votre véhicule lorsque vous prenez la route avec lui. Conçue spécifiquement pour s’adapter à votre Pilot.</v>
          </cell>
          <cell r="H93">
            <v>0.4</v>
          </cell>
          <cell r="J93">
            <v>765</v>
          </cell>
          <cell r="K93">
            <v>1093</v>
          </cell>
          <cell r="L93">
            <v>1159</v>
          </cell>
          <cell r="P93" t="str">
            <v>•</v>
          </cell>
          <cell r="Q93" t="str">
            <v>•</v>
          </cell>
          <cell r="R93" t="str">
            <v>•</v>
          </cell>
          <cell r="S93" t="str">
            <v>•</v>
          </cell>
          <cell r="T93" t="str">
            <v>•</v>
          </cell>
        </row>
        <row r="94">
          <cell r="B94" t="str">
            <v>08L96-T90-300</v>
          </cell>
          <cell r="C94" t="str">
            <v>08L96-T90-300</v>
          </cell>
          <cell r="D94" t="str">
            <v>Cargo Net</v>
          </cell>
          <cell r="E94" t="str">
            <v>Filet d’arrimage</v>
          </cell>
          <cell r="F94" t="str">
            <v>Safely secure everything from groceries to sporting gear, while helping to keep your trunk area clean and organized with this Cargo Net.</v>
          </cell>
          <cell r="G94" t="str">
            <v>Transportez tout en toute sécurité, des sacs d’épicerie à l’équipement de sport, tout en gardant l’espace utilitaire du coffre propre et organisé avec ce filet à bagages.</v>
          </cell>
          <cell r="H94">
            <v>0.1</v>
          </cell>
          <cell r="J94">
            <v>57</v>
          </cell>
          <cell r="K94">
            <v>95</v>
          </cell>
          <cell r="L94">
            <v>111.5</v>
          </cell>
          <cell r="P94" t="str">
            <v>•</v>
          </cell>
          <cell r="Q94" t="str">
            <v>•</v>
          </cell>
          <cell r="R94" t="str">
            <v>•</v>
          </cell>
          <cell r="S94" t="str">
            <v>•</v>
          </cell>
          <cell r="T94" t="str">
            <v>•</v>
          </cell>
        </row>
        <row r="95">
          <cell r="B95" t="str">
            <v>08U20-S9V-101</v>
          </cell>
          <cell r="C95" t="str">
            <v>08U20-S9V-101</v>
          </cell>
          <cell r="D95" t="str">
            <v>Soft Cargo Organizer</v>
          </cell>
          <cell r="E95" t="str">
            <v>Organisateur pour compartiment utilitaire</v>
          </cell>
          <cell r="F95" t="str">
            <v>Sturdy canvas organizer with (detachable) partitions to keep items separate and secure. Fully collapsable when not in use for easy storage.</v>
          </cell>
          <cell r="G95" t="str">
            <v>Organisateur d’espace en toile robuste avec séparateurs (amovibles) permettant de diviser et de stabiliser les articles. Entièrement repliable, lorsqu’il ne sert pas, pour un rangement facile.</v>
          </cell>
          <cell r="H95">
            <v>0.1</v>
          </cell>
          <cell r="J95">
            <v>86</v>
          </cell>
          <cell r="K95">
            <v>143</v>
          </cell>
          <cell r="L95">
            <v>159.5</v>
          </cell>
          <cell r="P95" t="str">
            <v>•</v>
          </cell>
          <cell r="Q95" t="str">
            <v>•</v>
          </cell>
          <cell r="R95" t="str">
            <v>•</v>
          </cell>
          <cell r="S95" t="str">
            <v>•</v>
          </cell>
          <cell r="T95" t="str">
            <v>•</v>
          </cell>
        </row>
        <row r="96">
          <cell r="B96" t="str">
            <v>08U25-S5D-116</v>
          </cell>
          <cell r="C96" t="str">
            <v>08U25-S5D-116</v>
          </cell>
          <cell r="D96" t="str">
            <v>Ashtray, cupholder style</v>
          </cell>
          <cell r="E96" t="str">
            <v>Style porte-gobelet cendrier</v>
          </cell>
          <cell r="H96">
            <v>0</v>
          </cell>
          <cell r="J96">
            <v>39</v>
          </cell>
          <cell r="K96">
            <v>65</v>
          </cell>
          <cell r="L96">
            <v>65</v>
          </cell>
          <cell r="P96" t="str">
            <v>•</v>
          </cell>
          <cell r="Q96" t="str">
            <v>•</v>
          </cell>
          <cell r="R96" t="str">
            <v>•</v>
          </cell>
          <cell r="S96" t="str">
            <v>•</v>
          </cell>
          <cell r="T96" t="str">
            <v>•</v>
          </cell>
        </row>
        <row r="97">
          <cell r="B97" t="str">
            <v>08L91-T90-300A</v>
          </cell>
          <cell r="C97" t="str">
            <v>08L91-T90-300A</v>
          </cell>
          <cell r="D97" t="str">
            <v>Trailer Hitch HFA Adapter</v>
          </cell>
          <cell r="E97" t="str">
            <v>Adaptateur d’accès mains libres pour attelage de remorque</v>
          </cell>
          <cell r="F97" t="str">
            <v>Trailer Hitch Hands Free Access Adapter. Required for trailer hitch installation.</v>
          </cell>
          <cell r="G97" t="str">
            <v>Adaptateur d’accès mains libres pour attelage de remorque. Requis pour l’installation d’un attelage de remorque.</v>
          </cell>
          <cell r="H97">
            <v>0.1</v>
          </cell>
          <cell r="J97">
            <v>327</v>
          </cell>
          <cell r="K97">
            <v>467</v>
          </cell>
          <cell r="L97">
            <v>483.5</v>
          </cell>
          <cell r="P97" t="str">
            <v>N/A</v>
          </cell>
          <cell r="Q97" t="str">
            <v>N/A</v>
          </cell>
          <cell r="R97" t="str">
            <v>N/A</v>
          </cell>
          <cell r="S97" t="str">
            <v>•</v>
          </cell>
          <cell r="T97" t="str">
            <v>•</v>
          </cell>
          <cell r="U97" t="str">
            <v>Required for Touring &amp; Black Edition trims</v>
          </cell>
          <cell r="V97" t="str">
            <v>Nécessaire pour les finitionsTouring et Black Edition.</v>
          </cell>
        </row>
        <row r="98">
          <cell r="B98" t="str">
            <v>08V27-T90-100F</v>
          </cell>
          <cell r="C98" t="str">
            <v>08V27-T90-100F</v>
          </cell>
          <cell r="D98" t="str">
            <v>Pattern Projector</v>
          </cell>
          <cell r="E98" t="str">
            <v>Projecteur de motifs</v>
          </cell>
          <cell r="F98" t="str">
            <v>Upon opening your vehicle’s door, our Logo Pattern Projector illuminates the ground for added visibility. LED lights project the Pilot logo.</v>
          </cell>
          <cell r="G98" t="str">
            <v>Lors de l’ouverture de la portière du véhicule, le projecteur de logo illumine le sol pour une visibilité accrue. Un éclairage à DEL projette le logo « Pilot ».</v>
          </cell>
          <cell r="H98">
            <v>1</v>
          </cell>
          <cell r="J98">
            <v>244</v>
          </cell>
          <cell r="K98">
            <v>407</v>
          </cell>
          <cell r="L98">
            <v>572</v>
          </cell>
          <cell r="P98" t="str">
            <v>•</v>
          </cell>
          <cell r="Q98" t="str">
            <v>•</v>
          </cell>
          <cell r="R98" t="str">
            <v>•</v>
          </cell>
          <cell r="S98" t="str">
            <v>•</v>
          </cell>
          <cell r="T98" t="str">
            <v>•</v>
          </cell>
        </row>
        <row r="99">
          <cell r="B99" t="str">
            <v>08E12-T90-100</v>
          </cell>
          <cell r="C99" t="str">
            <v>08E12-T90-100</v>
          </cell>
          <cell r="D99" t="str">
            <v>Illuminated Door Sill</v>
          </cell>
          <cell r="E99" t="str">
            <v>Garniture lumineuses de bas de portière</v>
          </cell>
          <cell r="F99" t="str">
            <v>Enhance the interior ambiance while protection the lower door sill from scuff marks.</v>
          </cell>
          <cell r="G99" t="str">
            <v>Agrémente l’ambiance de l’habitacle tout en protégeant le seuil de portière inférieur contre les éraflures.</v>
          </cell>
          <cell r="H99">
            <v>1.5</v>
          </cell>
          <cell r="J99">
            <v>361</v>
          </cell>
          <cell r="K99">
            <v>555</v>
          </cell>
          <cell r="L99">
            <v>802.5</v>
          </cell>
          <cell r="P99" t="str">
            <v>•</v>
          </cell>
          <cell r="Q99" t="str">
            <v>•</v>
          </cell>
          <cell r="R99" t="str">
            <v>•</v>
          </cell>
          <cell r="S99" t="str">
            <v>•</v>
          </cell>
          <cell r="T99" t="str">
            <v>•</v>
          </cell>
          <cell r="U99" t="str">
            <v>Cannot be installed with Door Sill Protection Film</v>
          </cell>
          <cell r="V99" t="str">
            <v>Ne peut pas être installé avec le pellicule de protection de seuil de portière</v>
          </cell>
        </row>
        <row r="100">
          <cell r="B100" t="str">
            <v>08T44-SNA-302</v>
          </cell>
          <cell r="C100" t="str">
            <v>08T44-SNA-302</v>
          </cell>
          <cell r="D100" t="str">
            <v>Engine Block Heater</v>
          </cell>
          <cell r="E100" t="str">
            <v>Chauffe-moteur</v>
          </cell>
          <cell r="F100" t="str">
            <v>Don't let the cold Canadian winters stop you from enjoying your new car. The addition of the Engine Block Heater will help ensure a smooth start even on the coldest days.</v>
          </cell>
          <cell r="G100" t="str">
            <v>Ne laissez pas nos hivers froids vous priver du plaisir de votre voiture. L'ajout du chauffe-bloc aidera à assurer le démarrage de votre voiture, même aux températures les plus basses.</v>
          </cell>
          <cell r="H100">
            <v>1.4</v>
          </cell>
          <cell r="J100">
            <v>145</v>
          </cell>
          <cell r="K100">
            <v>242</v>
          </cell>
          <cell r="L100">
            <v>473</v>
          </cell>
          <cell r="P100" t="str">
            <v>•</v>
          </cell>
          <cell r="Q100" t="str">
            <v>•</v>
          </cell>
          <cell r="R100" t="str">
            <v>•</v>
          </cell>
          <cell r="S100" t="str">
            <v>•</v>
          </cell>
          <cell r="T100" t="str">
            <v>•</v>
          </cell>
        </row>
        <row r="101">
          <cell r="B101" t="str">
            <v>31670-BMS-004H</v>
          </cell>
          <cell r="C101" t="str">
            <v>31670-BMS-004H</v>
          </cell>
          <cell r="D101" t="str">
            <v>Optimate 12V Auto Battery Charger/Maintainer</v>
          </cell>
          <cell r="E101" t="str">
            <v>Chargeur/mainteneur de batterie automobile 12 V Optimate</v>
          </cell>
          <cell r="F101" t="str">
            <v>Extended battery life by charging/maintaining a Honda battery to ideal charge levels.</v>
          </cell>
          <cell r="G101" t="str">
            <v>Vie prolongée de la batterie Honda en maintenant la charge au niveau ideal.</v>
          </cell>
          <cell r="H101">
            <v>0</v>
          </cell>
          <cell r="J101">
            <v>91</v>
          </cell>
          <cell r="K101">
            <v>152</v>
          </cell>
          <cell r="L101">
            <v>152</v>
          </cell>
          <cell r="P101" t="str">
            <v>•</v>
          </cell>
          <cell r="Q101" t="str">
            <v>•</v>
          </cell>
          <cell r="R101" t="str">
            <v>•</v>
          </cell>
          <cell r="S101" t="str">
            <v>•</v>
          </cell>
          <cell r="T101" t="str">
            <v>•</v>
          </cell>
        </row>
        <row r="102">
          <cell r="B102" t="str">
            <v>31670-BMS-LEAD</v>
          </cell>
          <cell r="D102" t="str">
            <v>Optimate Battery Lead</v>
          </cell>
          <cell r="E102" t="str">
            <v>Câble de batterie</v>
          </cell>
          <cell r="H102">
            <v>0</v>
          </cell>
          <cell r="J102">
            <v>18.63</v>
          </cell>
          <cell r="K102">
            <v>26.91</v>
          </cell>
          <cell r="L102">
            <v>26.91</v>
          </cell>
          <cell r="P102" t="str">
            <v>•</v>
          </cell>
          <cell r="Q102" t="str">
            <v>•</v>
          </cell>
          <cell r="R102" t="str">
            <v>•</v>
          </cell>
          <cell r="S102" t="str">
            <v>•</v>
          </cell>
          <cell r="T102" t="str">
            <v>•</v>
          </cell>
        </row>
        <row r="103">
          <cell r="B103" t="str">
            <v>TUPP-HONDA</v>
          </cell>
          <cell r="C103" t="str">
            <v>TUCH-NH883P-A1</v>
          </cell>
          <cell r="D103" t="str">
            <v>Paint Pens</v>
          </cell>
          <cell r="E103" t="str">
            <v>Crayon de retouche de peinture</v>
          </cell>
          <cell r="F103" t="str">
            <v>Matched to your original paint colour, keep the Touch-Up Paint Pen on hand to conveniently cover minor scratches should they occur.</v>
          </cell>
          <cell r="G103" t="str">
            <v>Puisque celui-ci est agencé à la couleur de votre peinture d'origine, gardez un crayon de peinture de retouche sous la main pour masquer de petites égratignures imprévues.</v>
          </cell>
          <cell r="H103">
            <v>0</v>
          </cell>
          <cell r="J103">
            <v>13</v>
          </cell>
          <cell r="K103">
            <v>21.5</v>
          </cell>
          <cell r="L103">
            <v>21.5</v>
          </cell>
          <cell r="P103" t="str">
            <v>•</v>
          </cell>
          <cell r="Q103" t="str">
            <v>•</v>
          </cell>
          <cell r="R103" t="str">
            <v>•</v>
          </cell>
          <cell r="S103" t="str">
            <v>•</v>
          </cell>
          <cell r="T103" t="str">
            <v>•</v>
          </cell>
        </row>
        <row r="104">
          <cell r="B104" t="str">
            <v>TUCH-NH883P-A1</v>
          </cell>
          <cell r="D104" t="str">
            <v>Platinum White Pearl (NH-883P)</v>
          </cell>
          <cell r="E104" t="str">
            <v>Blanc platine nacré (NH-883P)</v>
          </cell>
          <cell r="H104">
            <v>0</v>
          </cell>
          <cell r="J104">
            <v>13</v>
          </cell>
          <cell r="K104">
            <v>21.5</v>
          </cell>
          <cell r="L104">
            <v>21.5</v>
          </cell>
          <cell r="P104" t="str">
            <v>•</v>
          </cell>
          <cell r="Q104" t="str">
            <v>•</v>
          </cell>
          <cell r="R104" t="str">
            <v>•</v>
          </cell>
          <cell r="S104" t="str">
            <v>•</v>
          </cell>
          <cell r="T104" t="str">
            <v>•</v>
          </cell>
        </row>
        <row r="105">
          <cell r="B105" t="str">
            <v>TUCH-NH731P-A1</v>
          </cell>
          <cell r="D105" t="str">
            <v>Crystal Black Pearl (NH-731P)</v>
          </cell>
          <cell r="E105" t="str">
            <v>Noir cristal nacré  (NH-731P)</v>
          </cell>
          <cell r="H105">
            <v>0</v>
          </cell>
          <cell r="J105">
            <v>13</v>
          </cell>
          <cell r="K105">
            <v>21.5</v>
          </cell>
          <cell r="L105">
            <v>21.5</v>
          </cell>
          <cell r="P105" t="str">
            <v>•</v>
          </cell>
          <cell r="Q105" t="str">
            <v>•</v>
          </cell>
          <cell r="R105" t="str">
            <v>•</v>
          </cell>
          <cell r="S105" t="str">
            <v>N/A</v>
          </cell>
          <cell r="T105" t="str">
            <v>•</v>
          </cell>
        </row>
        <row r="106">
          <cell r="B106" t="str">
            <v>TUCH-NH797M-A1</v>
          </cell>
          <cell r="D106" t="str">
            <v>Modern Steel Metallic (NH-797M)</v>
          </cell>
          <cell r="E106" t="str">
            <v>Acier moderne métallisé (NH-797M)</v>
          </cell>
          <cell r="H106">
            <v>0</v>
          </cell>
          <cell r="J106">
            <v>13</v>
          </cell>
          <cell r="K106">
            <v>21.5</v>
          </cell>
          <cell r="L106">
            <v>21.5</v>
          </cell>
          <cell r="P106" t="str">
            <v>N/A</v>
          </cell>
          <cell r="Q106" t="str">
            <v>N/A</v>
          </cell>
          <cell r="R106" t="str">
            <v>N/A</v>
          </cell>
          <cell r="S106" t="str">
            <v>•</v>
          </cell>
          <cell r="T106" t="str">
            <v>N/A</v>
          </cell>
        </row>
        <row r="107">
          <cell r="B107" t="str">
            <v>TUCH-G545M-A1</v>
          </cell>
          <cell r="D107" t="str">
            <v>Ash Green Metalllic (G-545M)</v>
          </cell>
          <cell r="E107" t="str">
            <v>Bleu ciel voilé nacré (B-638P)</v>
          </cell>
          <cell r="H107">
            <v>0</v>
          </cell>
          <cell r="J107">
            <v>13</v>
          </cell>
          <cell r="K107">
            <v>21.5</v>
          </cell>
          <cell r="L107">
            <v>21.5</v>
          </cell>
          <cell r="P107" t="str">
            <v>N/A</v>
          </cell>
          <cell r="Q107" t="str">
            <v>N/A</v>
          </cell>
          <cell r="R107" t="str">
            <v>•</v>
          </cell>
          <cell r="S107" t="str">
            <v>N/A</v>
          </cell>
          <cell r="T107" t="str">
            <v>N/A</v>
          </cell>
        </row>
        <row r="108">
          <cell r="B108" t="str">
            <v>TUCH-NH877P-A1</v>
          </cell>
          <cell r="D108" t="str">
            <v>Sonic Gray Pearl (NH-877P)</v>
          </cell>
          <cell r="E108" t="str">
            <v>Gris sonique nacré (NH-877P)</v>
          </cell>
          <cell r="H108">
            <v>0</v>
          </cell>
          <cell r="J108">
            <v>13</v>
          </cell>
          <cell r="K108">
            <v>21.5</v>
          </cell>
          <cell r="L108">
            <v>21.5</v>
          </cell>
          <cell r="P108" t="str">
            <v>N/A</v>
          </cell>
          <cell r="Q108" t="str">
            <v>N/A</v>
          </cell>
          <cell r="R108" t="str">
            <v>•</v>
          </cell>
          <cell r="S108" t="str">
            <v>N/A</v>
          </cell>
          <cell r="T108" t="str">
            <v>•</v>
          </cell>
        </row>
        <row r="109">
          <cell r="B109" t="str">
            <v>TUCH-NH932M-A1</v>
          </cell>
          <cell r="D109" t="str">
            <v>Solar Reflection Silver Metallic  (NH-932M)</v>
          </cell>
          <cell r="E109" t="str">
            <v>Argent lunaire métallisé  (NH-830M)</v>
          </cell>
          <cell r="H109">
            <v>0</v>
          </cell>
          <cell r="J109">
            <v>13</v>
          </cell>
          <cell r="K109">
            <v>21.5</v>
          </cell>
          <cell r="L109">
            <v>21.5</v>
          </cell>
          <cell r="P109" t="str">
            <v>•</v>
          </cell>
          <cell r="Q109" t="str">
            <v>•</v>
          </cell>
          <cell r="R109" t="str">
            <v>•</v>
          </cell>
          <cell r="S109" t="str">
            <v>•</v>
          </cell>
          <cell r="T109" t="str">
            <v>N/A</v>
          </cell>
        </row>
        <row r="110">
          <cell r="B110" t="str">
            <v>TUCH-R580M-A1</v>
          </cell>
          <cell r="D110" t="str">
            <v>Radiant Red Metallic II (R-580M)</v>
          </cell>
          <cell r="E110" t="str">
            <v>Radiant rouge métallisé II (R-580M)</v>
          </cell>
          <cell r="H110">
            <v>0</v>
          </cell>
          <cell r="J110">
            <v>13</v>
          </cell>
          <cell r="K110">
            <v>21.5</v>
          </cell>
          <cell r="L110">
            <v>21.5</v>
          </cell>
          <cell r="P110" t="str">
            <v>N/A</v>
          </cell>
          <cell r="Q110" t="str">
            <v>•</v>
          </cell>
          <cell r="R110" t="str">
            <v>•</v>
          </cell>
          <cell r="S110" t="str">
            <v>•</v>
          </cell>
          <cell r="T110" t="str">
            <v>•</v>
          </cell>
        </row>
        <row r="111">
          <cell r="B111" t="str">
            <v>TUCH-NEEDLES</v>
          </cell>
          <cell r="C111" t="str">
            <v>TUCH-NEEDLES</v>
          </cell>
          <cell r="D111" t="str">
            <v>Find Sanding Needles</v>
          </cell>
          <cell r="E111" t="str">
            <v>Aiguilles abrasives fines</v>
          </cell>
          <cell r="H111">
            <v>0</v>
          </cell>
          <cell r="J111">
            <v>9.5</v>
          </cell>
          <cell r="K111">
            <v>15.75</v>
          </cell>
          <cell r="L111">
            <v>15.75</v>
          </cell>
          <cell r="P111" t="str">
            <v>•</v>
          </cell>
          <cell r="Q111" t="str">
            <v>•</v>
          </cell>
          <cell r="R111" t="str">
            <v>•</v>
          </cell>
          <cell r="S111" t="str">
            <v>•</v>
          </cell>
          <cell r="T111" t="str">
            <v>•</v>
          </cell>
          <cell r="U111" t="str">
            <v>Quantity of 5.</v>
          </cell>
          <cell r="V111" t="str">
            <v>Quantité de 5</v>
          </cell>
        </row>
        <row r="112">
          <cell r="B112" t="str">
            <v>TUCH-STICKS</v>
          </cell>
          <cell r="C112" t="str">
            <v>TUCH-STICKS</v>
          </cell>
          <cell r="D112" t="str">
            <v>Fine Sanding Sticks</v>
          </cell>
          <cell r="E112" t="str">
            <v>Bâtons abrasifs fins</v>
          </cell>
          <cell r="H112">
            <v>0</v>
          </cell>
          <cell r="J112">
            <v>2.4500000000000002</v>
          </cell>
          <cell r="K112">
            <v>4</v>
          </cell>
          <cell r="L112">
            <v>4</v>
          </cell>
          <cell r="P112" t="str">
            <v>•</v>
          </cell>
          <cell r="Q112" t="str">
            <v>•</v>
          </cell>
          <cell r="R112" t="str">
            <v>•</v>
          </cell>
          <cell r="S112" t="str">
            <v>•</v>
          </cell>
          <cell r="T112" t="str">
            <v>•</v>
          </cell>
          <cell r="U112" t="str">
            <v>Quantity of 5.</v>
          </cell>
          <cell r="V112" t="str">
            <v>Quantité de 5</v>
          </cell>
        </row>
        <row r="113">
          <cell r="B113" t="str">
            <v>TUCH-TIPS</v>
          </cell>
          <cell r="C113" t="str">
            <v>TUCH-TIPS</v>
          </cell>
          <cell r="D113" t="str">
            <v>Paint Pen Replacement Tips</v>
          </cell>
          <cell r="E113" t="str">
            <v>Pointes de remplacement pour stylos de peinture</v>
          </cell>
          <cell r="H113">
            <v>0</v>
          </cell>
          <cell r="J113">
            <v>13.75</v>
          </cell>
          <cell r="K113">
            <v>23</v>
          </cell>
          <cell r="L113">
            <v>23</v>
          </cell>
          <cell r="P113" t="str">
            <v>•</v>
          </cell>
          <cell r="Q113" t="str">
            <v>•</v>
          </cell>
          <cell r="R113" t="str">
            <v>•</v>
          </cell>
          <cell r="S113" t="str">
            <v>•</v>
          </cell>
          <cell r="T113" t="str">
            <v>•</v>
          </cell>
          <cell r="U113" t="str">
            <v>Quantity of 25.</v>
          </cell>
          <cell r="V113" t="str">
            <v>Quantité de 25</v>
          </cell>
        </row>
        <row r="118">
          <cell r="B118" t="str">
            <v>08L02-T90-100B</v>
          </cell>
          <cell r="C118" t="str">
            <v>08L02-T90-100B</v>
          </cell>
          <cell r="D118" t="str">
            <v>Roof Rails</v>
          </cell>
          <cell r="E118" t="str">
            <v>Rails de porte-gagages de toit</v>
          </cell>
          <cell r="F118" t="str">
            <v>Securely haul items on top of your Pilot depending on your choice of roof attachments.</v>
          </cell>
          <cell r="G118" t="str">
            <v>Transportez des articles en toute sécurité sur le toit de votre Pilot à l’aide de la fixation de toit de votre choix.</v>
          </cell>
          <cell r="H118">
            <v>1</v>
          </cell>
          <cell r="J118">
            <v>471</v>
          </cell>
          <cell r="K118">
            <v>785</v>
          </cell>
          <cell r="L118">
            <v>950</v>
          </cell>
          <cell r="P118" t="str">
            <v>S</v>
          </cell>
          <cell r="Q118" t="str">
            <v>•</v>
          </cell>
          <cell r="R118" t="str">
            <v>S</v>
          </cell>
          <cell r="S118" t="str">
            <v>S</v>
          </cell>
          <cell r="T118" t="str">
            <v>S</v>
          </cell>
        </row>
        <row r="119">
          <cell r="B119" t="str">
            <v>08L33-3BM-100A</v>
          </cell>
          <cell r="C119" t="str">
            <v>08L33-3BM-100A</v>
          </cell>
          <cell r="D119" t="str">
            <v>Rock Slider</v>
          </cell>
          <cell r="E119" t="str">
            <v>Barre de protection latérale</v>
          </cell>
          <cell r="F119" t="str">
            <v>Equip your Honda with these robust rock sliders, designed to protect your vehicle’s sides from rocks and obstacles while adding a rugged, off-road-ready look</v>
          </cell>
          <cell r="G119" t="str">
            <v>Équipez votre Honda de ces barres de protection latérales massives, conçues pour protéger les flancs de votre véhicule contre les rochers et les obstacles, tout en lui conférant un aspect robuste et prêt pour la conduite hors route.</v>
          </cell>
          <cell r="H119">
            <v>0.6</v>
          </cell>
          <cell r="J119">
            <v>1191</v>
          </cell>
          <cell r="K119">
            <v>1832</v>
          </cell>
          <cell r="L119">
            <v>1931</v>
          </cell>
          <cell r="P119" t="str">
            <v>N/A</v>
          </cell>
          <cell r="Q119" t="str">
            <v>N/A</v>
          </cell>
          <cell r="R119" t="str">
            <v>•</v>
          </cell>
          <cell r="S119" t="str">
            <v>N/A</v>
          </cell>
          <cell r="T119" t="str">
            <v>N/A</v>
          </cell>
          <cell r="U119" t="str">
            <v>Cannot be installed with Running Boards</v>
          </cell>
          <cell r="V119" t="str">
            <v>Ne peut être installée avec les marchepieds.</v>
          </cell>
        </row>
        <row r="120">
          <cell r="B120" t="str">
            <v>23PIL-TOW-B1 ou 23PIL-TOW-B2</v>
          </cell>
          <cell r="C120" t="str">
            <v>23PIL-TOW-B1</v>
          </cell>
          <cell r="D120" t="str">
            <v xml:space="preserve">Towing Package </v>
          </cell>
          <cell r="E120" t="str">
            <v>Ensemble de remorquage</v>
          </cell>
          <cell r="F120" t="str">
            <v>Package includes: Trailer Hitch, Hitch Harness, Hitch Panel, Ball (available in 47.625mm / 1-7/8” or 50.8mm / 2”), Ball Mount, Locking Pin and HFA Adapter. Packaged together with a 10% discount.</v>
          </cell>
          <cell r="G120" t="str">
            <v>L’ensemble comprend ce qui suit : attelage de remorque, faisceau pour attelage de remorque, capuchon d’attelage de remorque, rotule (de 47,625 mm / 1 7/8 po ou 50,8 mm / 2 po), monture de rotule, goupille de verrouillage et adaptateur d’accès mains libres pour attelage de remorque. Offerts en ensemble avec une réduction de 10 %.</v>
          </cell>
          <cell r="H120">
            <v>1.7999999999999998</v>
          </cell>
          <cell r="J120" t="e">
            <v>#N/A</v>
          </cell>
          <cell r="K120" t="e">
            <v>#N/A</v>
          </cell>
          <cell r="L120" t="e">
            <v>#N/A</v>
          </cell>
          <cell r="P120" t="str">
            <v>•</v>
          </cell>
          <cell r="Q120" t="str">
            <v>•</v>
          </cell>
          <cell r="R120" t="str">
            <v>N/A</v>
          </cell>
          <cell r="S120" t="str">
            <v>N/A</v>
          </cell>
          <cell r="T120" t="str">
            <v>N/A</v>
          </cell>
          <cell r="U120" t="str">
            <v>10% Discount Applied
ATF Cooler not needed for 23MY Pilot. Towing capacity is 5000lbs.
Sport Trim(Trailer Hitch Panel Black) :
   23PIL-TOW-B1: 1-7/8" Trailer Hitch Ball
   23PIL-TOW-B2: 2" Trailer Hitch Ball
EX-L Trim(Trailer Hitch Panel Silver):
   23PIL-TOW-S1: 1-7/8" Trailer Hitch Ball
   23PIL-TOW-S2: 2" Trailer Hitch Ball
Touring Trim**(Trailer Hitch Panel Silver):
   23PIL-TOW-SA1: 1-7/8" Trailer Hitch Ball
   23PIL-TOW-SA2: 2" Trailer Hitch Ball
Black Edition Trim**(Trailer Hitch Panel Black) : 
   23PIL-TOW-BA1: 1-7/8" Trailer Hitch Ball
   23PIL-TOW-BA2: 2" Trailer Hitch Ball
**Touring &amp; Black Edition requires HFA Adapter - 08L91-T90-300A</v>
          </cell>
          <cell r="V120" t="str">
            <v>Rabais de 10 % est appliqué
Refroidisseur de transmission non requis pour le Pilot 2023. La capacité de remorquage est de 5000 livres.
Sport version(Capuchon d’attelage de remorque noir): 
     23PIL-TOW-B1: comprend un attelage de remorque de 1 7/8 po boule.
     23PIL-TOW-B2: comprend attelage de remorque de 2 po boule.
EX-L version(Capuchon d’attelage de remorque argent):
     23PIL-TOW-S1: comprend un attelage de remorque de 1 7/8 po boule.
     23PIL-TOW-S2: comprend attelage de remorque de 2 po boule.
Touring version**(Capuchon d’attelage de remorque argent):
     23PIL-TOW-SA1: comprend un attelage de remorque de 1 7/8 po boule.
     23PIL-TOW-SA2: comprend attelage de remorque de 2 po boule.
Black Edition version**(Capuchon d’attelage de remorque noir):
     23PIL-TOW-BA1: comprend un attelage de remorque de 1 7/8 po boule.
     23PIL-TOW-BA2: comprend attelage de remorque de 2 po boule.
**Touring et Black Edition nécessitent un adaptateur d’accès mains libres pour attelage de remorque - 08L91-T90-300A</v>
          </cell>
        </row>
        <row r="121">
          <cell r="B121" t="str">
            <v>23PIL-TOW-SA1 or 23PIL-TOW-SA2</v>
          </cell>
          <cell r="C121" t="str">
            <v>23PIL-TOW-SA1</v>
          </cell>
          <cell r="D121" t="str">
            <v xml:space="preserve">Towing Package </v>
          </cell>
          <cell r="E121" t="str">
            <v>Ensemble de remorquage</v>
          </cell>
          <cell r="F121" t="str">
            <v>Package includes: Trailer Hitch, Hitch Harness, Hitch Panel, Ball (available in 47.625mm / 1-7/8” or 50.8mm / 2”), Ball Mount, Locking Pin and HFA Adapter. Packaged together with a 10% discount.</v>
          </cell>
          <cell r="G121" t="str">
            <v>L’ensemble comprend ce qui suit : attelage de remorque, faisceau pour attelage de remorque, capuchon d’attelage de remorque, rotule (de 47,625 mm / 1 7/8 po ou 50,8 mm / 2 po), monture de rotule, goupille de verrouillage et adaptateur d’accès mains libres pour attelage de remorque. Offerts en ensemble avec une réduction de 10 %.</v>
          </cell>
          <cell r="H121">
            <v>1.9</v>
          </cell>
          <cell r="J121" t="e">
            <v>#N/A</v>
          </cell>
          <cell r="K121" t="e">
            <v>#N/A</v>
          </cell>
          <cell r="L121" t="e">
            <v>#N/A</v>
          </cell>
          <cell r="P121" t="str">
            <v>N/A</v>
          </cell>
          <cell r="Q121" t="str">
            <v>N/A</v>
          </cell>
          <cell r="R121" t="str">
            <v>N/A</v>
          </cell>
          <cell r="S121" t="str">
            <v>•</v>
          </cell>
          <cell r="T121" t="str">
            <v>•</v>
          </cell>
          <cell r="U121" t="str">
            <v>10% Discount Applied
ATF Cooler not needed for 23MY Pilot. Towing capacity is 5000lbs.
Sport Trim(Trailer Hitch Panel Black) :
   23PIL-TOW-B1: 1-7/8" Trailer Hitch Ball
   23PIL-TOW-B2: 2" Trailer Hitch Ball
EX-L Trim(Trailer Hitch Panel Silver):
   23PIL-TOW-S1: 1-7/8" Trailer Hitch Ball
   23PIL-TOW-S2: 2" Trailer Hitch Ball
Touring Trim**(Trailer Hitch Panel Silver):
   23PIL-TOW-SA1: 1-7/8" Trailer Hitch Ball
   23PIL-TOW-SA2: 2" Trailer Hitch Ball
Black Edition Trim**(Trailer Hitch Panel Black) : 
   23PIL-TOW-BA1: 1-7/8" Trailer Hitch Ball
   23PIL-TOW-BA2: 2" Trailer Hitch Ball
**Touring &amp; Black Edition requires HFA Adapter - 08L91-T90-300A</v>
          </cell>
          <cell r="V121" t="str">
            <v>Rabais de 10 % est appliqué
Refroidisseur de transmission non requis pour le Pilot 2023. La capacité de remorquage est de 5000 livres.
Sport version(Capuchon d’attelage de remorque noir): 
     23PIL-TOW-B1: comprend un attelage de remorque de 1 7/8 po boule.
     23PIL-TOW-B2: comprend attelage de remorque de 2 po boule.
EX-L version(Capuchon d’attelage de remorque argent):
     23PIL-TOW-S1: comprend un attelage de remorque de 1 7/8 po boule.
     23PIL-TOW-S2: comprend attelage de remorque de 2 po boule.
Touring version**(Capuchon d’attelage de remorque argent):
     23PIL-TOW-SA1: comprend un attelage de remorque de 1 7/8 po boule.
     23PIL-TOW-SA2: comprend attelage de remorque de 2 po boule.
Black Edition version**(Capuchon d’attelage de remorque noir):
     23PIL-TOW-BA1: comprend un attelage de remorque de 1 7/8 po boule.
     23PIL-TOW-BA2: comprend attelage de remorque de 2 po boule.
**Touring et Black Edition nécessitent un adaptateur d’accès mains libres pour attelage de remorque - 08L91-T90-300A</v>
          </cell>
        </row>
        <row r="122">
          <cell r="B122" t="str">
            <v>25PIL-BLK-EM1</v>
          </cell>
          <cell r="C122" t="str">
            <v>25PIL-BLK-EM1</v>
          </cell>
          <cell r="D122" t="str">
            <v>Black Emblem Set</v>
          </cell>
          <cell r="E122" t="str">
            <v xml:space="preserve">Ensemble d’emblèmes noirs </v>
          </cell>
          <cell r="F122" t="str">
            <v xml:space="preserve">Includes Black Emblems Rear "H" mark, "Sport, and "AWD", packaged together with a 10% discount. </v>
          </cell>
          <cell r="G122" t="str">
            <v>L’ensemble inclut : Emblèmes noirs -  &lt; H &gt; arrière,  SPORT et AWD.  Offerts en ensemble avec une remise de 10 %.</v>
          </cell>
          <cell r="H122">
            <v>0.60000000000000009</v>
          </cell>
          <cell r="J122">
            <v>106.2</v>
          </cell>
          <cell r="K122">
            <v>176.4</v>
          </cell>
          <cell r="L122">
            <v>275.40000000000003</v>
          </cell>
          <cell r="P122" t="str">
            <v>N/A</v>
          </cell>
          <cell r="Q122" t="str">
            <v>N/A</v>
          </cell>
          <cell r="R122" t="str">
            <v>N/A</v>
          </cell>
          <cell r="S122" t="str">
            <v>N/A</v>
          </cell>
          <cell r="T122" t="str">
            <v>N/A</v>
          </cell>
          <cell r="U122" t="str">
            <v>10% Discount applied</v>
          </cell>
          <cell r="V122" t="str">
            <v>Rabais de 10 % est appliqué</v>
          </cell>
        </row>
        <row r="123">
          <cell r="B123" t="str">
            <v>25PIL-BLK-EM2</v>
          </cell>
          <cell r="C123" t="str">
            <v>25PIL-BLK-EM2</v>
          </cell>
          <cell r="D123" t="str">
            <v>Black Emblem Set</v>
          </cell>
          <cell r="E123" t="str">
            <v xml:space="preserve">Ensemble d’emblèmes noirs </v>
          </cell>
          <cell r="F123" t="str">
            <v xml:space="preserve">Includes Black Emblems Rear "H" mark and "AWD", packaged together with a 10% discount. </v>
          </cell>
          <cell r="G123" t="str">
            <v>L’ensemble inclut : Emblèmes noirs -  &lt; H &gt; arrière et AWD.  Offerts en ensemble avec une remise de 10 %.</v>
          </cell>
          <cell r="H123">
            <v>0.4</v>
          </cell>
          <cell r="J123">
            <v>68.400000000000006</v>
          </cell>
          <cell r="K123">
            <v>113.4</v>
          </cell>
          <cell r="L123">
            <v>179.4</v>
          </cell>
          <cell r="P123" t="str">
            <v>N/A</v>
          </cell>
          <cell r="Q123" t="str">
            <v>•</v>
          </cell>
          <cell r="R123" t="str">
            <v>•</v>
          </cell>
          <cell r="S123" t="str">
            <v>•</v>
          </cell>
          <cell r="T123" t="str">
            <v>•</v>
          </cell>
          <cell r="U123" t="str">
            <v>10% Discount applied</v>
          </cell>
          <cell r="V123" t="str">
            <v>Rabais de 10 % est appliqué</v>
          </cell>
        </row>
        <row r="124">
          <cell r="B124" t="str">
            <v>08F20-3V0-100B</v>
          </cell>
          <cell r="C124" t="str">
            <v>08F20-3V0-100B</v>
          </cell>
          <cell r="D124" t="str">
            <v>Sport</v>
          </cell>
          <cell r="E124" t="str">
            <v xml:space="preserve">Emblème, noirs lustré « Sport » </v>
          </cell>
          <cell r="F124" t="str">
            <v>If attention to detail is important to you, then you’re sure to love the look of the "Sport" Gloss Black Emblem. This bold feature not only completes the unique exterior style of your Pilot, but also accentuates it. Stylish appearance created by molded logo.</v>
          </cell>
          <cell r="G124" t="str">
            <v>Les lignes audacieuses des emblèmes noirs "Sport" lustrés complètent non seulement le style extérieur original et unique de votre Pilot, elles le mettent également en évidence.</v>
          </cell>
          <cell r="H124">
            <v>0.2</v>
          </cell>
          <cell r="J124">
            <v>42</v>
          </cell>
          <cell r="K124">
            <v>70</v>
          </cell>
          <cell r="L124">
            <v>103</v>
          </cell>
          <cell r="P124" t="str">
            <v>N/A</v>
          </cell>
          <cell r="Q124" t="str">
            <v>N/A</v>
          </cell>
          <cell r="R124" t="str">
            <v>N/A</v>
          </cell>
          <cell r="S124" t="str">
            <v>N/A</v>
          </cell>
          <cell r="T124" t="str">
            <v>N/A</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EDF5-2617-44EC-BD6D-1A9CEFFCAB4F}">
  <sheetPr codeName="Sheet1">
    <tabColor theme="1"/>
  </sheetPr>
  <dimension ref="A1:L45"/>
  <sheetViews>
    <sheetView showGridLines="0" tabSelected="1" zoomScaleNormal="100" workbookViewId="0">
      <selection activeCell="H27" sqref="H27"/>
    </sheetView>
  </sheetViews>
  <sheetFormatPr defaultColWidth="9.140625" defaultRowHeight="12.75" x14ac:dyDescent="0.25"/>
  <cols>
    <col min="1" max="1" width="49.42578125" style="4" customWidth="1"/>
    <col min="2" max="3" width="14.140625" style="4" customWidth="1"/>
    <col min="4" max="16384" width="9.140625" style="4"/>
  </cols>
  <sheetData>
    <row r="1" spans="1:12" ht="47.25" thickBot="1" x14ac:dyDescent="0.4">
      <c r="A1" s="1" t="s">
        <v>0</v>
      </c>
      <c r="B1" s="2" t="s">
        <v>1</v>
      </c>
      <c r="C1" s="3"/>
      <c r="G1" s="5"/>
      <c r="H1" s="5"/>
      <c r="I1" s="5"/>
      <c r="J1" s="5"/>
      <c r="K1" s="5"/>
    </row>
    <row r="2" spans="1:12" x14ac:dyDescent="0.25">
      <c r="A2" s="6"/>
      <c r="C2" s="3"/>
      <c r="F2" s="7"/>
      <c r="G2" s="8"/>
      <c r="H2" s="8"/>
      <c r="I2" s="8"/>
      <c r="J2" s="8"/>
      <c r="K2" s="8"/>
      <c r="L2" s="3"/>
    </row>
    <row r="3" spans="1:12" ht="13.5" thickBot="1" x14ac:dyDescent="0.3">
      <c r="A3" s="6"/>
      <c r="B3" s="8"/>
      <c r="C3" s="9"/>
      <c r="E3" s="10"/>
      <c r="F3" s="7"/>
      <c r="G3" s="8"/>
      <c r="H3" s="8"/>
      <c r="I3" s="8"/>
      <c r="J3" s="8"/>
      <c r="K3" s="8"/>
      <c r="L3" s="3"/>
    </row>
    <row r="4" spans="1:12" ht="15.75" thickBot="1" x14ac:dyDescent="0.3">
      <c r="A4" s="6"/>
      <c r="B4" s="11" t="s">
        <v>2</v>
      </c>
      <c r="C4" s="12"/>
      <c r="F4" s="7"/>
      <c r="G4" s="8"/>
      <c r="H4" s="8"/>
      <c r="I4" s="8"/>
      <c r="J4" s="8"/>
      <c r="K4" s="8"/>
      <c r="L4" s="3"/>
    </row>
    <row r="5" spans="1:12" ht="15" x14ac:dyDescent="0.25">
      <c r="B5" s="11" t="s">
        <v>3</v>
      </c>
      <c r="C5" s="12"/>
      <c r="F5" s="7"/>
      <c r="G5" s="8"/>
      <c r="H5" s="8"/>
      <c r="I5" s="8"/>
      <c r="J5" s="8"/>
      <c r="K5" s="8"/>
      <c r="L5" s="3"/>
    </row>
    <row r="6" spans="1:12" x14ac:dyDescent="0.2">
      <c r="A6" s="7"/>
      <c r="B6" s="13" t="s">
        <v>4</v>
      </c>
      <c r="C6" s="14">
        <v>162</v>
      </c>
      <c r="D6" s="3"/>
      <c r="F6" s="7"/>
      <c r="G6" s="8"/>
      <c r="H6" s="8"/>
      <c r="I6" s="8"/>
      <c r="J6" s="8"/>
      <c r="K6" s="8"/>
      <c r="L6" s="3"/>
    </row>
    <row r="7" spans="1:12" x14ac:dyDescent="0.2">
      <c r="A7" s="7"/>
      <c r="B7" s="13" t="s">
        <v>5</v>
      </c>
      <c r="C7" s="14">
        <v>165</v>
      </c>
      <c r="D7" s="3"/>
      <c r="F7" s="7"/>
      <c r="G7" s="8"/>
      <c r="H7" s="8"/>
      <c r="I7" s="8"/>
      <c r="J7" s="8"/>
      <c r="K7" s="8"/>
      <c r="L7" s="3"/>
    </row>
    <row r="8" spans="1:12" x14ac:dyDescent="0.2">
      <c r="A8" s="7"/>
      <c r="B8" s="13" t="s">
        <v>6</v>
      </c>
      <c r="C8" s="14">
        <v>155</v>
      </c>
      <c r="D8" s="3"/>
      <c r="F8" s="7"/>
      <c r="G8" s="8"/>
      <c r="H8" s="8"/>
      <c r="I8" s="8"/>
      <c r="J8" s="8"/>
      <c r="K8" s="8"/>
      <c r="L8" s="3"/>
    </row>
    <row r="9" spans="1:12" x14ac:dyDescent="0.2">
      <c r="A9" s="7"/>
      <c r="B9" s="13" t="s">
        <v>7</v>
      </c>
      <c r="C9" s="14">
        <v>129</v>
      </c>
      <c r="D9" s="3"/>
      <c r="F9" s="7"/>
      <c r="G9" s="8"/>
      <c r="H9" s="8"/>
      <c r="I9" s="8"/>
      <c r="J9" s="8"/>
      <c r="K9" s="8"/>
      <c r="L9" s="3"/>
    </row>
    <row r="10" spans="1:12" x14ac:dyDescent="0.2">
      <c r="A10" s="7"/>
      <c r="B10" s="13" t="s">
        <v>8</v>
      </c>
      <c r="C10" s="14">
        <v>129</v>
      </c>
      <c r="D10" s="3"/>
      <c r="F10" s="7"/>
      <c r="G10" s="8"/>
      <c r="H10" s="8"/>
      <c r="I10" s="8"/>
      <c r="J10" s="8"/>
      <c r="K10" s="8"/>
      <c r="L10" s="3"/>
    </row>
    <row r="11" spans="1:12" ht="13.5" thickBot="1" x14ac:dyDescent="0.25">
      <c r="A11" s="7"/>
      <c r="B11" s="13" t="s">
        <v>9</v>
      </c>
      <c r="C11" s="14">
        <v>129</v>
      </c>
      <c r="D11" s="3"/>
      <c r="F11" s="7"/>
      <c r="G11" s="8"/>
      <c r="H11" s="8"/>
      <c r="I11" s="8"/>
      <c r="J11" s="8"/>
      <c r="K11" s="8"/>
      <c r="L11" s="3"/>
    </row>
    <row r="12" spans="1:12" ht="13.5" thickBot="1" x14ac:dyDescent="0.25">
      <c r="A12" s="7"/>
      <c r="B12" s="13" t="s">
        <v>10</v>
      </c>
      <c r="C12" s="14">
        <v>149</v>
      </c>
      <c r="D12" s="3"/>
      <c r="F12" s="15" t="str">
        <f>prov_cd</f>
        <v>YT</v>
      </c>
      <c r="G12" s="8"/>
      <c r="H12" s="8"/>
      <c r="I12" s="8"/>
      <c r="J12" s="8"/>
      <c r="K12" s="8"/>
      <c r="L12" s="3"/>
    </row>
    <row r="13" spans="1:12" x14ac:dyDescent="0.2">
      <c r="A13" s="7"/>
      <c r="B13" s="13" t="s">
        <v>11</v>
      </c>
      <c r="C13" s="14">
        <v>123</v>
      </c>
      <c r="D13" s="3"/>
      <c r="F13" s="7"/>
      <c r="G13" s="8"/>
      <c r="H13" s="8"/>
      <c r="I13" s="8"/>
      <c r="J13" s="8"/>
      <c r="K13" s="8"/>
      <c r="L13" s="3"/>
    </row>
    <row r="14" spans="1:12" x14ac:dyDescent="0.2">
      <c r="A14" s="7"/>
      <c r="B14" s="13" t="s">
        <v>12</v>
      </c>
      <c r="C14" s="14">
        <v>140</v>
      </c>
      <c r="D14" s="3"/>
      <c r="F14" s="7"/>
      <c r="G14" s="8"/>
      <c r="H14" s="8"/>
      <c r="I14" s="8"/>
      <c r="J14" s="8"/>
      <c r="K14" s="8"/>
      <c r="L14" s="3"/>
    </row>
    <row r="15" spans="1:12" x14ac:dyDescent="0.2">
      <c r="A15" s="7"/>
      <c r="B15" s="13" t="s">
        <v>13</v>
      </c>
      <c r="C15" s="14">
        <v>155</v>
      </c>
      <c r="D15" s="3"/>
      <c r="F15" s="7"/>
      <c r="G15" s="8"/>
      <c r="H15" s="8"/>
      <c r="I15" s="8"/>
      <c r="J15" s="8"/>
      <c r="K15" s="8"/>
      <c r="L15" s="3"/>
    </row>
    <row r="16" spans="1:12" ht="13.5" thickBot="1" x14ac:dyDescent="0.25">
      <c r="A16" s="7"/>
      <c r="B16" s="16" t="s">
        <v>1</v>
      </c>
      <c r="C16" s="17">
        <v>165</v>
      </c>
      <c r="D16" s="3"/>
      <c r="F16" s="7"/>
      <c r="G16" s="8"/>
      <c r="H16" s="8"/>
      <c r="I16" s="8"/>
      <c r="J16" s="8"/>
      <c r="K16" s="8"/>
      <c r="L16" s="3"/>
    </row>
    <row r="17" spans="1:12" x14ac:dyDescent="0.25">
      <c r="A17" s="7"/>
      <c r="D17" s="3"/>
      <c r="F17" s="7"/>
      <c r="G17" s="8"/>
      <c r="H17" s="8"/>
      <c r="I17" s="8"/>
      <c r="J17" s="8"/>
      <c r="K17" s="8"/>
      <c r="L17" s="3"/>
    </row>
    <row r="18" spans="1:12" x14ac:dyDescent="0.25">
      <c r="B18" s="18"/>
      <c r="C18" s="18"/>
      <c r="F18" s="7"/>
      <c r="G18" s="8"/>
      <c r="H18" s="8"/>
      <c r="I18" s="8"/>
      <c r="J18" s="8"/>
      <c r="K18" s="8"/>
      <c r="L18" s="3"/>
    </row>
    <row r="19" spans="1:12" x14ac:dyDescent="0.25">
      <c r="F19" s="7"/>
      <c r="G19" s="8"/>
      <c r="H19" s="8"/>
      <c r="I19" s="8"/>
      <c r="J19" s="8"/>
      <c r="K19" s="8"/>
      <c r="L19" s="3"/>
    </row>
    <row r="20" spans="1:12" x14ac:dyDescent="0.25">
      <c r="F20" s="7"/>
      <c r="G20" s="8"/>
      <c r="H20" s="8"/>
      <c r="I20" s="8"/>
      <c r="J20" s="8"/>
      <c r="K20" s="8"/>
      <c r="L20" s="3"/>
    </row>
    <row r="21" spans="1:12" x14ac:dyDescent="0.25">
      <c r="F21" s="7"/>
      <c r="G21" s="8"/>
      <c r="H21" s="8"/>
      <c r="I21" s="8"/>
      <c r="J21" s="8"/>
      <c r="K21" s="8"/>
      <c r="L21" s="3"/>
    </row>
    <row r="22" spans="1:12" x14ac:dyDescent="0.25">
      <c r="F22" s="7"/>
      <c r="G22" s="8"/>
      <c r="H22" s="8"/>
      <c r="I22" s="8"/>
      <c r="J22" s="8"/>
      <c r="K22" s="8"/>
      <c r="L22" s="3"/>
    </row>
    <row r="23" spans="1:12" x14ac:dyDescent="0.25">
      <c r="A23" s="10" t="s">
        <v>14</v>
      </c>
      <c r="F23" s="7"/>
      <c r="G23" s="8"/>
      <c r="H23" s="8"/>
      <c r="I23" s="8"/>
      <c r="J23" s="8"/>
      <c r="K23" s="8"/>
      <c r="L23" s="3"/>
    </row>
    <row r="24" spans="1:12" x14ac:dyDescent="0.25">
      <c r="A24" s="10" t="s">
        <v>15</v>
      </c>
      <c r="F24" s="7"/>
      <c r="G24" s="8"/>
      <c r="H24" s="8"/>
      <c r="I24" s="8"/>
      <c r="J24" s="8"/>
      <c r="K24" s="8"/>
      <c r="L24" s="3"/>
    </row>
    <row r="25" spans="1:12" x14ac:dyDescent="0.25">
      <c r="F25" s="7"/>
      <c r="G25" s="8"/>
      <c r="H25" s="8"/>
      <c r="I25" s="8"/>
      <c r="J25" s="8"/>
      <c r="K25" s="8"/>
      <c r="L25" s="3"/>
    </row>
    <row r="26" spans="1:12" x14ac:dyDescent="0.25">
      <c r="A26" s="19"/>
      <c r="F26" s="7"/>
      <c r="G26" s="8"/>
      <c r="H26" s="8"/>
      <c r="I26" s="8"/>
      <c r="J26" s="8"/>
      <c r="K26" s="8"/>
      <c r="L26" s="3"/>
    </row>
    <row r="27" spans="1:12" x14ac:dyDescent="0.25">
      <c r="A27" s="19"/>
      <c r="F27" s="7"/>
      <c r="G27" s="8"/>
      <c r="H27" s="8"/>
      <c r="I27" s="8"/>
      <c r="J27" s="8"/>
      <c r="K27" s="8"/>
      <c r="L27" s="3"/>
    </row>
    <row r="28" spans="1:12" x14ac:dyDescent="0.25">
      <c r="F28" s="7"/>
      <c r="G28" s="8"/>
      <c r="H28" s="8"/>
      <c r="I28" s="8"/>
      <c r="J28" s="8"/>
      <c r="K28" s="8"/>
      <c r="L28" s="3"/>
    </row>
    <row r="29" spans="1:12" x14ac:dyDescent="0.25">
      <c r="F29" s="7"/>
      <c r="G29" s="8"/>
      <c r="H29" s="8"/>
      <c r="I29" s="8"/>
      <c r="J29" s="8"/>
      <c r="K29" s="8"/>
      <c r="L29" s="3"/>
    </row>
    <row r="30" spans="1:12" x14ac:dyDescent="0.25">
      <c r="F30" s="7"/>
      <c r="G30" s="8"/>
      <c r="H30" s="8"/>
      <c r="I30" s="8"/>
      <c r="J30" s="8"/>
      <c r="K30" s="8"/>
      <c r="L30" s="3"/>
    </row>
    <row r="31" spans="1:12" x14ac:dyDescent="0.25">
      <c r="F31" s="7"/>
      <c r="G31" s="8"/>
      <c r="H31" s="8"/>
      <c r="I31" s="8"/>
      <c r="J31" s="8"/>
      <c r="K31" s="8"/>
      <c r="L31" s="3"/>
    </row>
    <row r="32" spans="1:12" x14ac:dyDescent="0.25">
      <c r="F32" s="7"/>
      <c r="G32" s="8"/>
      <c r="H32" s="8"/>
      <c r="I32" s="8"/>
      <c r="J32" s="8"/>
      <c r="K32" s="8"/>
      <c r="L32" s="3"/>
    </row>
    <row r="33" spans="6:12" x14ac:dyDescent="0.25">
      <c r="F33" s="7"/>
      <c r="G33" s="8"/>
      <c r="H33" s="8"/>
      <c r="I33" s="8"/>
      <c r="J33" s="8"/>
      <c r="K33" s="8"/>
      <c r="L33" s="3"/>
    </row>
    <row r="34" spans="6:12" x14ac:dyDescent="0.25">
      <c r="F34" s="7"/>
      <c r="G34" s="8"/>
      <c r="H34" s="8"/>
      <c r="I34" s="8"/>
      <c r="J34" s="8"/>
      <c r="K34" s="8"/>
      <c r="L34" s="3"/>
    </row>
    <row r="35" spans="6:12" x14ac:dyDescent="0.25">
      <c r="F35" s="7"/>
      <c r="G35" s="8"/>
      <c r="H35" s="8"/>
      <c r="I35" s="8"/>
      <c r="J35" s="8"/>
      <c r="K35" s="8"/>
      <c r="L35" s="3"/>
    </row>
    <row r="36" spans="6:12" x14ac:dyDescent="0.25">
      <c r="F36" s="7"/>
      <c r="G36" s="8"/>
      <c r="H36" s="8"/>
      <c r="I36" s="8"/>
      <c r="J36" s="8"/>
      <c r="K36" s="8"/>
      <c r="L36" s="3"/>
    </row>
    <row r="37" spans="6:12" x14ac:dyDescent="0.25">
      <c r="F37" s="7"/>
      <c r="G37" s="8"/>
      <c r="H37" s="8"/>
      <c r="I37" s="8"/>
      <c r="J37" s="8"/>
      <c r="K37" s="8"/>
      <c r="L37" s="3"/>
    </row>
    <row r="38" spans="6:12" x14ac:dyDescent="0.25">
      <c r="F38" s="7"/>
      <c r="G38" s="8"/>
      <c r="H38" s="8"/>
      <c r="I38" s="8"/>
      <c r="J38" s="8"/>
      <c r="K38" s="8"/>
      <c r="L38" s="3"/>
    </row>
    <row r="39" spans="6:12" x14ac:dyDescent="0.25">
      <c r="G39" s="18"/>
      <c r="H39" s="18"/>
      <c r="I39" s="18"/>
      <c r="J39" s="6"/>
      <c r="K39" s="8"/>
      <c r="L39" s="3"/>
    </row>
    <row r="40" spans="6:12" x14ac:dyDescent="0.25">
      <c r="J40" s="7"/>
      <c r="K40" s="8"/>
      <c r="L40" s="3"/>
    </row>
    <row r="41" spans="6:12" x14ac:dyDescent="0.25">
      <c r="J41" s="7"/>
      <c r="K41" s="8"/>
      <c r="L41" s="3"/>
    </row>
    <row r="42" spans="6:12" x14ac:dyDescent="0.25">
      <c r="J42" s="7"/>
      <c r="K42" s="8"/>
      <c r="L42" s="3"/>
    </row>
    <row r="43" spans="6:12" x14ac:dyDescent="0.25">
      <c r="J43" s="7"/>
      <c r="K43" s="8"/>
      <c r="L43" s="3"/>
    </row>
    <row r="44" spans="6:12" x14ac:dyDescent="0.25">
      <c r="J44" s="7"/>
      <c r="K44" s="8"/>
      <c r="L44" s="3"/>
    </row>
    <row r="45" spans="6:12" x14ac:dyDescent="0.25">
      <c r="J45" s="7"/>
      <c r="K45" s="8"/>
      <c r="L45" s="3"/>
    </row>
  </sheetData>
  <dataValidations count="1">
    <dataValidation type="list" allowBlank="1" showInputMessage="1" showErrorMessage="1" sqref="B1" xr:uid="{612A0843-2F9E-4FD8-BE2B-F89BFBC70590}">
      <formula1>province_codes</formula1>
    </dataValidation>
  </dataValidations>
  <pageMargins left="0.7" right="0.7" top="0.75" bottom="0.75" header="0.3" footer="0.3"/>
  <pageSetup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A5D51-52AF-473C-8F85-0F083BFD2A6F}">
  <sheetPr codeName="Sheet4">
    <tabColor rgb="FFC8102E"/>
    <pageSetUpPr fitToPage="1"/>
  </sheetPr>
  <dimension ref="B2:T196"/>
  <sheetViews>
    <sheetView view="pageBreakPreview" zoomScale="85" zoomScaleNormal="60" zoomScaleSheetLayoutView="85" workbookViewId="0">
      <selection activeCell="F12" sqref="F12:F13"/>
    </sheetView>
  </sheetViews>
  <sheetFormatPr defaultColWidth="9.140625" defaultRowHeight="12.75" outlineLevelCol="1" x14ac:dyDescent="0.25"/>
  <cols>
    <col min="1" max="1" width="9.140625" style="28"/>
    <col min="2" max="2" width="16.140625" style="155" customWidth="1"/>
    <col min="3" max="3" width="42.85546875" style="28" customWidth="1"/>
    <col min="4" max="4" width="19.85546875" style="28" customWidth="1"/>
    <col min="5" max="5" width="10.85546875" style="28" customWidth="1" outlineLevel="1"/>
    <col min="6" max="6" width="10.85546875" style="28" customWidth="1"/>
    <col min="7" max="7" width="8.5703125" style="28" customWidth="1"/>
    <col min="8" max="8" width="13.5703125" style="28" customWidth="1"/>
    <col min="9" max="11" width="10.5703125" style="28" hidden="1" customWidth="1"/>
    <col min="12" max="16" width="10.5703125" style="28" customWidth="1"/>
    <col min="17" max="17" width="62.42578125" style="28" customWidth="1"/>
    <col min="18" max="18" width="9.140625" style="28" customWidth="1"/>
    <col min="19" max="16384" width="9.140625" style="28"/>
  </cols>
  <sheetData>
    <row r="2" spans="2:20" ht="35.25" customHeight="1" x14ac:dyDescent="0.25">
      <c r="B2" s="20" t="s">
        <v>16</v>
      </c>
      <c r="C2" s="21" t="s">
        <v>17</v>
      </c>
      <c r="D2" s="21"/>
      <c r="E2" s="22"/>
      <c r="F2" s="23"/>
      <c r="G2" s="24"/>
      <c r="H2" s="25"/>
      <c r="I2" s="25"/>
      <c r="J2" s="25"/>
      <c r="K2" s="25"/>
      <c r="L2" s="25"/>
      <c r="M2" s="26"/>
      <c r="N2" s="27"/>
      <c r="O2" s="26"/>
      <c r="P2" s="26"/>
      <c r="Q2" s="26"/>
    </row>
    <row r="3" spans="2:20" ht="26.25" x14ac:dyDescent="0.25">
      <c r="B3" s="20"/>
      <c r="C3" s="29" t="s">
        <v>18</v>
      </c>
      <c r="D3" s="30" t="str">
        <f>'[1]26MY_PILOT_DATA'!C2</f>
        <v>Pilot</v>
      </c>
      <c r="E3" s="31"/>
      <c r="F3" s="32"/>
      <c r="G3" s="24"/>
      <c r="H3" s="25"/>
      <c r="I3" s="25"/>
      <c r="J3" s="25"/>
      <c r="K3" s="25"/>
      <c r="L3" s="25"/>
      <c r="M3" s="33"/>
      <c r="O3" s="34"/>
      <c r="P3" s="26"/>
      <c r="Q3" s="26"/>
    </row>
    <row r="4" spans="2:20" ht="26.25" x14ac:dyDescent="0.25">
      <c r="B4" s="20"/>
      <c r="C4" s="29" t="s">
        <v>19</v>
      </c>
      <c r="D4" s="35">
        <f>'[1]26MY_PILOT_DATA'!$C$3</f>
        <v>2026</v>
      </c>
      <c r="E4" s="31"/>
      <c r="F4" s="32"/>
      <c r="G4" s="24"/>
      <c r="H4" s="25"/>
      <c r="I4" s="25"/>
      <c r="J4" s="25"/>
      <c r="K4" s="25"/>
      <c r="L4" s="25"/>
      <c r="M4" s="26"/>
      <c r="N4" s="36"/>
      <c r="O4" s="26"/>
      <c r="P4" s="26"/>
      <c r="Q4" s="26"/>
    </row>
    <row r="5" spans="2:20" x14ac:dyDescent="0.25">
      <c r="B5" s="20"/>
      <c r="C5" s="37" t="s">
        <v>20</v>
      </c>
      <c r="D5" s="37"/>
      <c r="E5" s="38"/>
      <c r="F5" s="38"/>
      <c r="G5" s="38"/>
      <c r="H5" s="38"/>
      <c r="I5" s="38"/>
      <c r="J5" s="38"/>
      <c r="K5" s="38"/>
      <c r="L5" s="38"/>
      <c r="M5" s="38"/>
      <c r="N5" s="38"/>
      <c r="O5" s="38"/>
      <c r="P5" s="38"/>
      <c r="Q5" s="39"/>
    </row>
    <row r="6" spans="2:20" x14ac:dyDescent="0.25">
      <c r="B6" s="20"/>
      <c r="C6" s="40" t="s">
        <v>21</v>
      </c>
      <c r="D6" s="40"/>
      <c r="E6" s="40"/>
      <c r="F6" s="40"/>
      <c r="G6" s="40"/>
      <c r="H6" s="40"/>
      <c r="I6" s="40"/>
      <c r="J6" s="40"/>
      <c r="K6" s="40"/>
      <c r="L6" s="40"/>
      <c r="M6" s="40"/>
      <c r="N6" s="40"/>
      <c r="O6" s="40"/>
      <c r="P6" s="38"/>
      <c r="Q6" s="39"/>
    </row>
    <row r="7" spans="2:20" x14ac:dyDescent="0.25">
      <c r="B7" s="20"/>
      <c r="C7" s="40" t="s">
        <v>22</v>
      </c>
      <c r="D7" s="40"/>
      <c r="E7" s="40"/>
      <c r="F7" s="40"/>
      <c r="G7" s="40"/>
      <c r="H7" s="40"/>
      <c r="I7" s="40"/>
      <c r="J7" s="40"/>
      <c r="K7" s="40"/>
      <c r="L7" s="40"/>
      <c r="M7" s="40"/>
      <c r="N7" s="40"/>
      <c r="O7" s="40"/>
      <c r="P7" s="38"/>
      <c r="Q7" s="39"/>
    </row>
    <row r="8" spans="2:20" x14ac:dyDescent="0.25">
      <c r="B8" s="20"/>
      <c r="C8" s="40" t="s">
        <v>23</v>
      </c>
      <c r="D8" s="40"/>
      <c r="E8" s="40"/>
      <c r="F8" s="40"/>
      <c r="G8" s="40"/>
      <c r="H8" s="41"/>
      <c r="I8" s="40"/>
      <c r="J8" s="40"/>
      <c r="K8" s="40"/>
      <c r="L8" s="40"/>
      <c r="M8" s="40"/>
      <c r="N8" s="40"/>
      <c r="O8" s="40"/>
      <c r="P8" s="38"/>
      <c r="Q8" s="39"/>
    </row>
    <row r="9" spans="2:20" x14ac:dyDescent="0.25">
      <c r="B9" s="20"/>
      <c r="C9" s="42"/>
      <c r="D9" s="42"/>
      <c r="E9" s="42"/>
      <c r="F9" s="42"/>
      <c r="G9" s="42"/>
      <c r="H9" s="42"/>
      <c r="I9" s="42"/>
      <c r="J9" s="42"/>
      <c r="K9" s="42"/>
      <c r="L9" s="42"/>
      <c r="M9" s="42"/>
      <c r="N9" s="42"/>
      <c r="O9" s="42"/>
      <c r="P9" s="43"/>
      <c r="Q9" s="44"/>
    </row>
    <row r="10" spans="2:20" ht="15" x14ac:dyDescent="0.2">
      <c r="B10" s="20"/>
      <c r="C10" s="45"/>
      <c r="D10" s="45"/>
      <c r="E10" s="45"/>
      <c r="F10" s="45"/>
      <c r="G10" s="45"/>
      <c r="H10" s="46" t="s">
        <v>24</v>
      </c>
      <c r="I10" s="45"/>
      <c r="J10" s="45"/>
      <c r="K10" s="45"/>
      <c r="L10" s="45"/>
      <c r="M10" s="45"/>
      <c r="N10" s="45"/>
      <c r="O10" s="45"/>
      <c r="P10" s="45"/>
      <c r="Q10" s="47"/>
    </row>
    <row r="11" spans="2:20" ht="18.75" x14ac:dyDescent="0.3">
      <c r="B11" s="20"/>
      <c r="C11" s="48" t="s">
        <v>25</v>
      </c>
      <c r="D11" s="49"/>
      <c r="E11" s="50"/>
      <c r="F11" s="50"/>
      <c r="G11" s="51"/>
      <c r="H11" s="52" t="str">
        <f>prov_cd</f>
        <v>YT</v>
      </c>
      <c r="I11" s="53"/>
      <c r="J11" s="53"/>
      <c r="K11" s="53"/>
      <c r="L11" s="45"/>
      <c r="M11" s="45"/>
      <c r="N11" s="45"/>
      <c r="O11" s="45"/>
      <c r="P11" s="45"/>
      <c r="Q11" s="45"/>
    </row>
    <row r="12" spans="2:20" ht="15" x14ac:dyDescent="0.25">
      <c r="B12" s="20"/>
      <c r="C12" s="54" t="s">
        <v>26</v>
      </c>
      <c r="D12" s="54" t="s">
        <v>27</v>
      </c>
      <c r="E12" s="54" t="s">
        <v>28</v>
      </c>
      <c r="F12" s="54" t="s">
        <v>29</v>
      </c>
      <c r="G12" s="54" t="s">
        <v>30</v>
      </c>
      <c r="H12" s="55" t="s">
        <v>31</v>
      </c>
      <c r="I12" s="54" t="s">
        <v>32</v>
      </c>
      <c r="J12" s="54"/>
      <c r="K12" s="54"/>
      <c r="L12" s="54"/>
      <c r="M12" s="54"/>
      <c r="N12" s="54"/>
      <c r="O12" s="54"/>
      <c r="P12" s="54"/>
      <c r="Q12" s="54" t="s">
        <v>33</v>
      </c>
    </row>
    <row r="13" spans="2:20" ht="29.1" customHeight="1" x14ac:dyDescent="0.25">
      <c r="B13" s="20"/>
      <c r="C13" s="54"/>
      <c r="D13" s="54"/>
      <c r="E13" s="54"/>
      <c r="F13" s="54"/>
      <c r="G13" s="54"/>
      <c r="H13" s="55"/>
      <c r="I13" s="56">
        <f>'[1]26MY_PILOT_DATA'!$M$7</f>
        <v>0</v>
      </c>
      <c r="J13" s="56">
        <f>'[1]26MY_PILOT_DATA'!$M$7</f>
        <v>0</v>
      </c>
      <c r="K13" s="56">
        <f>'[1]26MY_PILOT_DATA'!$M$7</f>
        <v>0</v>
      </c>
      <c r="L13" s="56" t="str">
        <f>'[1]26MY_PILOT_DATA'!$P$7</f>
        <v>Sport</v>
      </c>
      <c r="M13" s="56" t="str">
        <f>'[1]26MY_PILOT_DATA'!$Q$7</f>
        <v>EX-L</v>
      </c>
      <c r="N13" s="56" t="str">
        <f>'[1]26MY_PILOT_DATA'!$R$7</f>
        <v>TrailSport</v>
      </c>
      <c r="O13" s="56" t="str">
        <f>'[1]26MY_PILOT_DATA'!$S$7</f>
        <v>Touring</v>
      </c>
      <c r="P13" s="56" t="str">
        <f>'[1]26MY_PILOT_DATA'!$T$7</f>
        <v>Black Edition</v>
      </c>
      <c r="Q13" s="54"/>
    </row>
    <row r="14" spans="2:20" s="66" customFormat="1" ht="30" x14ac:dyDescent="0.25">
      <c r="B14" s="57" t="s">
        <v>34</v>
      </c>
      <c r="C14" s="58" t="str">
        <f>VLOOKUP(B14,'[1]26MY_PILOT_DATA'!B:V,3,FALSE)</f>
        <v xml:space="preserve">Protection Package </v>
      </c>
      <c r="D14" s="59" t="str">
        <f>B14</f>
        <v>23PIL-PRO-PK1 or 
23PIL-PRO-PK2</v>
      </c>
      <c r="E14" s="60">
        <f>VLOOKUP($B14,'[1]26MY_PILOT_DATA'!B:V,9,FALSE)</f>
        <v>298.8</v>
      </c>
      <c r="F14" s="60">
        <f>VLOOKUP(B14,'[1]26MY_PILOT_DATA'!B:V,10,FALSE)</f>
        <v>553</v>
      </c>
      <c r="G14" s="61">
        <f>VLOOKUP(B14,'[1]26MY_PILOT_DATA'!B:V,7,FALSE)</f>
        <v>0.2</v>
      </c>
      <c r="H14" s="62">
        <f>VLOOKUP(B14,'[1]26MY_PILOT_DATA'!B:V,11,FALSE)</f>
        <v>586</v>
      </c>
      <c r="I14" s="63">
        <f>VLOOKUP($B14,'[1]26MY_PILOT_DATA'!B:V,12,FALSE)</f>
        <v>0</v>
      </c>
      <c r="J14" s="63">
        <f>VLOOKUP($B14,'[1]26MY_PILOT_DATA'!B:V,13,FALSE)</f>
        <v>0</v>
      </c>
      <c r="K14" s="63">
        <f>VLOOKUP($B14,'[1]26MY_PILOT_DATA'!B:V,14,FALSE)</f>
        <v>0</v>
      </c>
      <c r="L14" s="63" t="str">
        <f>VLOOKUP(B14,'[1]26MY_PILOT_DATA'!B:V,15,FALSE)</f>
        <v>•</v>
      </c>
      <c r="M14" s="63" t="str">
        <f>VLOOKUP(B14,'[1]26MY_PILOT_DATA'!B:V,16,FALSE)</f>
        <v>•</v>
      </c>
      <c r="N14" s="63" t="str">
        <f>VLOOKUP(B14,'[1]26MY_PILOT_DATA'!B:V,17,FALSE)</f>
        <v>•</v>
      </c>
      <c r="O14" s="63" t="str">
        <f>VLOOKUP(B14,'[1]26MY_PILOT_DATA'!B:V,18,FALSE)</f>
        <v>•</v>
      </c>
      <c r="P14" s="63" t="str">
        <f>VLOOKUP(B14,'[1]26MY_PILOT_DATA'!B:V,19,FALSE)</f>
        <v>•</v>
      </c>
      <c r="Q14" s="64" t="str">
        <f>IF(VLOOKUP(B14,'[1]26MY_PILOT_DATA'!B:V,20,FALSE)="","",VLOOKUP(B14,'[1]26MY_PILOT_DATA'!B:V,20,FALSE))</f>
        <v xml:space="preserve">23PIL-PRO-PK1: applicable for Sport, EX-L, Touring, and Black Ed. trims
23PIL-PRO-PK2: applicable for TrailSport trim </v>
      </c>
      <c r="R14" s="65"/>
      <c r="S14" s="65"/>
      <c r="T14" s="65"/>
    </row>
    <row r="15" spans="2:20" s="66" customFormat="1" ht="30" x14ac:dyDescent="0.25">
      <c r="B15" s="57" t="s">
        <v>35</v>
      </c>
      <c r="C15" s="67" t="str">
        <f>VLOOKUP(B15,'[1]26MY_PILOT_DATA'!B:V,3,FALSE)</f>
        <v>All Season Floor Mats</v>
      </c>
      <c r="D15" s="68" t="str">
        <f>B15</f>
        <v>08P17-T90-110 or 
08P17-T90-300C</v>
      </c>
      <c r="E15" s="60"/>
      <c r="F15" s="60"/>
      <c r="G15" s="61"/>
      <c r="H15" s="62"/>
      <c r="I15" s="63"/>
      <c r="J15" s="63"/>
      <c r="K15" s="63"/>
      <c r="L15" s="63"/>
      <c r="M15" s="63"/>
      <c r="N15" s="63"/>
      <c r="O15" s="63"/>
      <c r="P15" s="63"/>
      <c r="Q15" s="64"/>
      <c r="R15" s="65"/>
      <c r="S15" s="65"/>
      <c r="T15" s="65"/>
    </row>
    <row r="16" spans="2:20" s="66" customFormat="1" ht="15" customHeight="1" x14ac:dyDescent="0.25">
      <c r="B16" s="69" t="s">
        <v>36</v>
      </c>
      <c r="C16" s="67" t="str">
        <f>VLOOKUP(B16,'[1]26MY_PILOT_DATA'!B:V,3,FALSE)</f>
        <v>Cargo Tray</v>
      </c>
      <c r="D16" s="70" t="str">
        <f>B16</f>
        <v>08U45-T90-100</v>
      </c>
      <c r="E16" s="60"/>
      <c r="F16" s="60"/>
      <c r="G16" s="61"/>
      <c r="H16" s="62"/>
      <c r="I16" s="63"/>
      <c r="J16" s="63"/>
      <c r="K16" s="63"/>
      <c r="L16" s="63"/>
      <c r="M16" s="63"/>
      <c r="N16" s="63"/>
      <c r="O16" s="63"/>
      <c r="P16" s="63"/>
      <c r="Q16" s="64"/>
      <c r="R16" s="65"/>
      <c r="S16" s="65"/>
      <c r="T16" s="65"/>
    </row>
    <row r="17" spans="2:20" s="66" customFormat="1" ht="6.95" customHeight="1" x14ac:dyDescent="0.25">
      <c r="B17" s="69"/>
      <c r="C17" s="71"/>
      <c r="D17" s="72"/>
      <c r="E17" s="72"/>
      <c r="F17" s="72"/>
      <c r="G17" s="72"/>
      <c r="H17" s="72"/>
      <c r="I17" s="72"/>
      <c r="J17" s="72"/>
      <c r="K17" s="72"/>
      <c r="L17" s="72"/>
      <c r="M17" s="72"/>
      <c r="N17" s="72"/>
      <c r="O17" s="72"/>
      <c r="P17" s="72"/>
      <c r="Q17" s="73"/>
      <c r="R17" s="65"/>
      <c r="S17" s="65"/>
    </row>
    <row r="18" spans="2:20" s="66" customFormat="1" ht="15" customHeight="1" x14ac:dyDescent="0.25">
      <c r="B18" s="69" t="s">
        <v>37</v>
      </c>
      <c r="C18" s="58" t="str">
        <f>VLOOKUP(B18,'[1]26MY_PILOT_DATA'!B:V,3,FALSE)</f>
        <v>Protection Package Advance</v>
      </c>
      <c r="D18" s="59" t="str">
        <f>B18</f>
        <v>23PIL-PRO-PKA1</v>
      </c>
      <c r="E18" s="74">
        <f>VLOOKUP($B18,'[1]26MY_PILOT_DATA'!B:V,9,FALSE)</f>
        <v>791.1</v>
      </c>
      <c r="F18" s="74">
        <f>VLOOKUP(B18,'[1]26MY_PILOT_DATA'!B:V,10,FALSE)</f>
        <v>1318.5</v>
      </c>
      <c r="G18" s="75">
        <f>VLOOKUP(B18,'[1]26MY_PILOT_DATA'!B:V,7,FALSE)</f>
        <v>1.2</v>
      </c>
      <c r="H18" s="76">
        <f>VLOOKUP(B18,'[1]26MY_PILOT_DATA'!B:V,11,FALSE)</f>
        <v>1516.5</v>
      </c>
      <c r="I18" s="77">
        <f>VLOOKUP($B18,'[1]26MY_PILOT_DATA'!B:V,12,FALSE)</f>
        <v>0</v>
      </c>
      <c r="J18" s="77">
        <f>VLOOKUP($B18,'[1]26MY_PILOT_DATA'!B:V,13,FALSE)</f>
        <v>0</v>
      </c>
      <c r="K18" s="77">
        <f>VLOOKUP($B18,'[1]26MY_PILOT_DATA'!B:V,14,FALSE)</f>
        <v>0</v>
      </c>
      <c r="L18" s="77" t="str">
        <f>VLOOKUP(B18,'[1]26MY_PILOT_DATA'!B:V,15,FALSE)</f>
        <v>•</v>
      </c>
      <c r="M18" s="77" t="str">
        <f>VLOOKUP(B18,'[1]26MY_PILOT_DATA'!B:V,16,FALSE)</f>
        <v>•</v>
      </c>
      <c r="N18" s="77" t="str">
        <f>VLOOKUP(B18,'[1]26MY_PILOT_DATA'!B:V,17,FALSE)</f>
        <v>N/A</v>
      </c>
      <c r="O18" s="77" t="str">
        <f>VLOOKUP(B18,'[1]26MY_PILOT_DATA'!B:V,18,FALSE)</f>
        <v>•</v>
      </c>
      <c r="P18" s="77" t="str">
        <f>VLOOKUP(B18,'[1]26MY_PILOT_DATA'!B:V,19,FALSE)</f>
        <v>•</v>
      </c>
      <c r="Q18" s="78" t="str">
        <f>IF(VLOOKUP(B18,'[1]26MY_PILOT_DATA'!B:V,20,FALSE)="","",VLOOKUP(B18,'[1]26MY_PILOT_DATA'!B:V,20,FALSE))</f>
        <v>10% Discount applied
23PIL-PRO-PKA1: applicable for Sport, EX-L, Touring, and Black Ed. Trims
23PIL-PRO-PKA2: applicable for TrailSport trim.</v>
      </c>
      <c r="R18" s="65"/>
      <c r="S18" s="65"/>
      <c r="T18" s="65"/>
    </row>
    <row r="19" spans="2:20" s="66" customFormat="1" ht="15" x14ac:dyDescent="0.25">
      <c r="B19" s="57" t="s">
        <v>38</v>
      </c>
      <c r="C19" s="79" t="str">
        <f>VLOOKUP(B19,'[1]26MY_PILOT_DATA'!B:V,3,FALSE)</f>
        <v>All Season Floor Mats</v>
      </c>
      <c r="D19" s="68" t="str">
        <f t="shared" ref="D19:D23" si="0">B19</f>
        <v>08P17-T90-110</v>
      </c>
      <c r="E19" s="80"/>
      <c r="F19" s="80"/>
      <c r="G19" s="81"/>
      <c r="H19" s="82"/>
      <c r="I19" s="83"/>
      <c r="J19" s="83"/>
      <c r="K19" s="83"/>
      <c r="L19" s="83"/>
      <c r="M19" s="83"/>
      <c r="N19" s="83"/>
      <c r="O19" s="83"/>
      <c r="P19" s="83"/>
      <c r="Q19" s="84"/>
      <c r="R19" s="65"/>
      <c r="S19" s="65"/>
      <c r="T19" s="65"/>
    </row>
    <row r="20" spans="2:20" s="66" customFormat="1" ht="15" x14ac:dyDescent="0.25">
      <c r="B20" s="69" t="s">
        <v>36</v>
      </c>
      <c r="C20" s="79" t="str">
        <f>VLOOKUP(B20,'[1]26MY_PILOT_DATA'!B:V,3,FALSE)</f>
        <v>Cargo Tray</v>
      </c>
      <c r="D20" s="68" t="str">
        <f t="shared" si="0"/>
        <v>08U45-T90-100</v>
      </c>
      <c r="E20" s="80"/>
      <c r="F20" s="80"/>
      <c r="G20" s="81"/>
      <c r="H20" s="82"/>
      <c r="I20" s="83"/>
      <c r="J20" s="83"/>
      <c r="K20" s="83"/>
      <c r="L20" s="83"/>
      <c r="M20" s="83"/>
      <c r="N20" s="83"/>
      <c r="O20" s="83"/>
      <c r="P20" s="83"/>
      <c r="Q20" s="84"/>
      <c r="R20" s="65"/>
      <c r="S20" s="65"/>
      <c r="T20" s="65"/>
    </row>
    <row r="21" spans="2:20" s="66" customFormat="1" ht="15" x14ac:dyDescent="0.25">
      <c r="B21" s="69" t="s">
        <v>39</v>
      </c>
      <c r="C21" s="79" t="str">
        <f>VLOOKUP(B21,'[1]26MY_PILOT_DATA'!B:V,3,FALSE)</f>
        <v>Cargo Cover</v>
      </c>
      <c r="D21" s="68" t="str">
        <f t="shared" si="0"/>
        <v>08U35-T90-110</v>
      </c>
      <c r="E21" s="80"/>
      <c r="F21" s="80"/>
      <c r="G21" s="81"/>
      <c r="H21" s="82"/>
      <c r="I21" s="83"/>
      <c r="J21" s="83"/>
      <c r="K21" s="83"/>
      <c r="L21" s="83"/>
      <c r="M21" s="83"/>
      <c r="N21" s="83"/>
      <c r="O21" s="83"/>
      <c r="P21" s="83"/>
      <c r="Q21" s="84"/>
      <c r="R21" s="65"/>
      <c r="S21" s="65"/>
      <c r="T21" s="65"/>
    </row>
    <row r="22" spans="2:20" s="66" customFormat="1" ht="15" x14ac:dyDescent="0.25">
      <c r="B22" s="57" t="s">
        <v>40</v>
      </c>
      <c r="C22" s="79" t="str">
        <f>VLOOKUP(B22,'[1]26MY_PILOT_DATA'!B:V,3,FALSE)</f>
        <v>Seat Back Protector</v>
      </c>
      <c r="D22" s="68" t="str">
        <f t="shared" si="0"/>
        <v>08P42-T90-100B</v>
      </c>
      <c r="E22" s="80"/>
      <c r="F22" s="80"/>
      <c r="G22" s="81"/>
      <c r="H22" s="82"/>
      <c r="I22" s="83"/>
      <c r="J22" s="83"/>
      <c r="K22" s="83"/>
      <c r="L22" s="83"/>
      <c r="M22" s="83"/>
      <c r="N22" s="83"/>
      <c r="O22" s="83"/>
      <c r="P22" s="83"/>
      <c r="Q22" s="84"/>
      <c r="R22" s="65"/>
      <c r="S22" s="65"/>
      <c r="T22" s="65"/>
    </row>
    <row r="23" spans="2:20" s="66" customFormat="1" ht="15" customHeight="1" x14ac:dyDescent="0.25">
      <c r="B23" s="69" t="s">
        <v>41</v>
      </c>
      <c r="C23" s="67" t="str">
        <f>VLOOKUP(B23,'[1]26MY_PILOT_DATA'!B:V,3,FALSE)</f>
        <v>Side Lining Protectors</v>
      </c>
      <c r="D23" s="70" t="str">
        <f t="shared" si="0"/>
        <v>08P42-T90-100A</v>
      </c>
      <c r="E23" s="85"/>
      <c r="F23" s="85"/>
      <c r="G23" s="86"/>
      <c r="H23" s="87"/>
      <c r="I23" s="88"/>
      <c r="J23" s="88"/>
      <c r="K23" s="88"/>
      <c r="L23" s="88"/>
      <c r="M23" s="88"/>
      <c r="N23" s="88"/>
      <c r="O23" s="88"/>
      <c r="P23" s="88"/>
      <c r="Q23" s="84"/>
      <c r="R23" s="65"/>
      <c r="S23" s="65"/>
      <c r="T23" s="65"/>
    </row>
    <row r="24" spans="2:20" s="66" customFormat="1" ht="5.0999999999999996" customHeight="1" x14ac:dyDescent="0.25">
      <c r="B24" s="69"/>
      <c r="C24" s="71"/>
      <c r="D24" s="72"/>
      <c r="E24" s="72"/>
      <c r="F24" s="72"/>
      <c r="G24" s="72"/>
      <c r="H24" s="72"/>
      <c r="I24" s="72"/>
      <c r="J24" s="72"/>
      <c r="K24" s="72"/>
      <c r="L24" s="72"/>
      <c r="M24" s="72"/>
      <c r="N24" s="72"/>
      <c r="O24" s="72"/>
      <c r="P24" s="72"/>
      <c r="Q24" s="84"/>
      <c r="R24" s="65"/>
      <c r="S24" s="65"/>
    </row>
    <row r="25" spans="2:20" s="66" customFormat="1" ht="15" x14ac:dyDescent="0.25">
      <c r="B25" s="69" t="s">
        <v>42</v>
      </c>
      <c r="C25" s="58" t="str">
        <f>VLOOKUP(B25,'[1]26MY_PILOT_DATA'!B:V,3,FALSE)</f>
        <v>Protection Package Advance</v>
      </c>
      <c r="D25" s="59" t="str">
        <f>B25</f>
        <v>23PIL-PRO-PKA2</v>
      </c>
      <c r="E25" s="74">
        <f>VLOOKUP($B25,'[1]26MY_PILOT_DATA'!B:V,9,FALSE)</f>
        <v>776.7</v>
      </c>
      <c r="F25" s="74">
        <f>VLOOKUP(B25,'[1]26MY_PILOT_DATA'!B:V,10,FALSE)</f>
        <v>1284.3</v>
      </c>
      <c r="G25" s="75">
        <f>VLOOKUP(B25,'[1]26MY_PILOT_DATA'!B:V,7,FALSE)</f>
        <v>1.1000000000000001</v>
      </c>
      <c r="H25" s="76">
        <f>VLOOKUP(B25,'[1]26MY_PILOT_DATA'!B:V,11,FALSE)</f>
        <v>1465.8</v>
      </c>
      <c r="I25" s="77">
        <f>VLOOKUP($B25,'[1]26MY_PILOT_DATA'!B:V,12,FALSE)</f>
        <v>0</v>
      </c>
      <c r="J25" s="77">
        <f>VLOOKUP($B25,'[1]26MY_PILOT_DATA'!B:V,13,FALSE)</f>
        <v>0</v>
      </c>
      <c r="K25" s="77">
        <f>VLOOKUP($B25,'[1]26MY_PILOT_DATA'!B:V,14,FALSE)</f>
        <v>0</v>
      </c>
      <c r="L25" s="77" t="str">
        <f>VLOOKUP(B25,'[1]26MY_PILOT_DATA'!B:V,15,FALSE)</f>
        <v>N/A</v>
      </c>
      <c r="M25" s="77" t="str">
        <f>VLOOKUP(B25,'[1]26MY_PILOT_DATA'!B:V,16,FALSE)</f>
        <v>N/A</v>
      </c>
      <c r="N25" s="77" t="str">
        <f>VLOOKUP(B25,'[1]26MY_PILOT_DATA'!B:V,17,FALSE)</f>
        <v>•</v>
      </c>
      <c r="O25" s="77" t="str">
        <f>VLOOKUP(B25,'[1]26MY_PILOT_DATA'!B:V,18,FALSE)</f>
        <v>N/A</v>
      </c>
      <c r="P25" s="77" t="str">
        <f>VLOOKUP(B25,'[1]26MY_PILOT_DATA'!B:V,19,FALSE)</f>
        <v>N/A</v>
      </c>
      <c r="Q25" s="84"/>
      <c r="R25" s="65"/>
      <c r="S25" s="65"/>
      <c r="T25" s="65"/>
    </row>
    <row r="26" spans="2:20" s="66" customFormat="1" ht="15" x14ac:dyDescent="0.25">
      <c r="B26" s="57" t="s">
        <v>43</v>
      </c>
      <c r="C26" s="79" t="str">
        <f>VLOOKUP(B26,'[1]26MY_PILOT_DATA'!B:V,3,FALSE)</f>
        <v>All Season Floor Mats TrailSport</v>
      </c>
      <c r="D26" s="68" t="str">
        <f t="shared" ref="D26:D30" si="1">B26</f>
        <v>08P17-T90-310C</v>
      </c>
      <c r="E26" s="80"/>
      <c r="F26" s="80"/>
      <c r="G26" s="81"/>
      <c r="H26" s="82"/>
      <c r="I26" s="83"/>
      <c r="J26" s="83"/>
      <c r="K26" s="83"/>
      <c r="L26" s="83"/>
      <c r="M26" s="83"/>
      <c r="N26" s="83"/>
      <c r="O26" s="83"/>
      <c r="P26" s="83"/>
      <c r="Q26" s="84"/>
      <c r="R26" s="65"/>
      <c r="S26" s="65"/>
      <c r="T26" s="65"/>
    </row>
    <row r="27" spans="2:20" s="66" customFormat="1" ht="15" x14ac:dyDescent="0.25">
      <c r="B27" s="69" t="s">
        <v>36</v>
      </c>
      <c r="C27" s="79" t="str">
        <f>VLOOKUP(B27,'[1]26MY_PILOT_DATA'!B:V,3,FALSE)</f>
        <v>Cargo Tray</v>
      </c>
      <c r="D27" s="68" t="str">
        <f t="shared" si="1"/>
        <v>08U45-T90-100</v>
      </c>
      <c r="E27" s="80"/>
      <c r="F27" s="80"/>
      <c r="G27" s="81"/>
      <c r="H27" s="82"/>
      <c r="I27" s="83"/>
      <c r="J27" s="83"/>
      <c r="K27" s="83"/>
      <c r="L27" s="83"/>
      <c r="M27" s="83"/>
      <c r="N27" s="83"/>
      <c r="O27" s="83"/>
      <c r="P27" s="83"/>
      <c r="Q27" s="84"/>
      <c r="R27" s="65"/>
      <c r="S27" s="65"/>
      <c r="T27" s="65"/>
    </row>
    <row r="28" spans="2:20" s="66" customFormat="1" ht="15" x14ac:dyDescent="0.25">
      <c r="B28" s="69" t="s">
        <v>39</v>
      </c>
      <c r="C28" s="79" t="str">
        <f>VLOOKUP(B28,'[1]26MY_PILOT_DATA'!B:V,3,FALSE)</f>
        <v>Cargo Cover</v>
      </c>
      <c r="D28" s="68" t="str">
        <f t="shared" si="1"/>
        <v>08U35-T90-110</v>
      </c>
      <c r="E28" s="80"/>
      <c r="F28" s="80"/>
      <c r="G28" s="81"/>
      <c r="H28" s="82"/>
      <c r="I28" s="83"/>
      <c r="J28" s="83"/>
      <c r="K28" s="83"/>
      <c r="L28" s="83"/>
      <c r="M28" s="83"/>
      <c r="N28" s="83"/>
      <c r="O28" s="83"/>
      <c r="P28" s="83"/>
      <c r="Q28" s="84"/>
      <c r="R28" s="65"/>
      <c r="S28" s="65"/>
      <c r="T28" s="65"/>
    </row>
    <row r="29" spans="2:20" s="66" customFormat="1" ht="15" x14ac:dyDescent="0.25">
      <c r="B29" s="57" t="s">
        <v>44</v>
      </c>
      <c r="C29" s="79" t="str">
        <f>VLOOKUP(B29,'[1]26MY_PILOT_DATA'!B:V,3,FALSE)</f>
        <v xml:space="preserve">Seat Back Protector </v>
      </c>
      <c r="D29" s="68" t="str">
        <f t="shared" si="1"/>
        <v>08P42-T90-100C</v>
      </c>
      <c r="E29" s="80"/>
      <c r="F29" s="80"/>
      <c r="G29" s="81"/>
      <c r="H29" s="82"/>
      <c r="I29" s="83"/>
      <c r="J29" s="83"/>
      <c r="K29" s="83"/>
      <c r="L29" s="83"/>
      <c r="M29" s="83"/>
      <c r="N29" s="83"/>
      <c r="O29" s="83"/>
      <c r="P29" s="83"/>
      <c r="Q29" s="84"/>
      <c r="R29" s="65"/>
      <c r="S29" s="65"/>
      <c r="T29" s="65"/>
    </row>
    <row r="30" spans="2:20" s="66" customFormat="1" ht="15" customHeight="1" x14ac:dyDescent="0.25">
      <c r="B30" s="69" t="s">
        <v>41</v>
      </c>
      <c r="C30" s="67" t="str">
        <f>VLOOKUP(B30,'[1]26MY_PILOT_DATA'!B:V,3,FALSE)</f>
        <v>Side Lining Protectors</v>
      </c>
      <c r="D30" s="70" t="str">
        <f t="shared" si="1"/>
        <v>08P42-T90-100A</v>
      </c>
      <c r="E30" s="85"/>
      <c r="F30" s="85"/>
      <c r="G30" s="86"/>
      <c r="H30" s="87"/>
      <c r="I30" s="88"/>
      <c r="J30" s="88"/>
      <c r="K30" s="88"/>
      <c r="L30" s="88"/>
      <c r="M30" s="88"/>
      <c r="N30" s="88"/>
      <c r="O30" s="88"/>
      <c r="P30" s="88"/>
      <c r="Q30" s="89"/>
      <c r="R30" s="65"/>
      <c r="S30" s="65"/>
      <c r="T30" s="65"/>
    </row>
    <row r="31" spans="2:20" s="66" customFormat="1" ht="6.95" customHeight="1" x14ac:dyDescent="0.25">
      <c r="B31" s="69"/>
      <c r="C31" s="71"/>
      <c r="D31" s="72"/>
      <c r="E31" s="72"/>
      <c r="F31" s="72"/>
      <c r="G31" s="72"/>
      <c r="H31" s="72"/>
      <c r="I31" s="72"/>
      <c r="J31" s="72"/>
      <c r="K31" s="72"/>
      <c r="L31" s="72"/>
      <c r="M31" s="72"/>
      <c r="N31" s="72"/>
      <c r="O31" s="72"/>
      <c r="P31" s="72"/>
      <c r="Q31" s="73"/>
      <c r="R31" s="65"/>
      <c r="S31" s="65"/>
    </row>
    <row r="32" spans="2:20" s="66" customFormat="1" ht="29.1" customHeight="1" x14ac:dyDescent="0.25">
      <c r="B32" s="90" t="s">
        <v>45</v>
      </c>
      <c r="C32" s="58" t="str">
        <f>VLOOKUP(B32,'[1]26MY_PILOT_DATA'!B:V,3,FALSE)</f>
        <v xml:space="preserve">Towing Package </v>
      </c>
      <c r="D32" s="59" t="s">
        <v>46</v>
      </c>
      <c r="E32" s="74">
        <f>VLOOKUP($B32,'[1]26MY_PILOT_DATA'!B:V,9,FALSE)</f>
        <v>998.1</v>
      </c>
      <c r="F32" s="74">
        <f>VLOOKUP(B32,'[1]26MY_PILOT_DATA'!B:V,10,FALSE)</f>
        <v>1651.5</v>
      </c>
      <c r="G32" s="75">
        <f>VLOOKUP(B32,'[1]26MY_PILOT_DATA'!B:V,7,FALSE)</f>
        <v>1.7999999999999998</v>
      </c>
      <c r="H32" s="76">
        <f>VLOOKUP(B32,'[1]26MY_PILOT_DATA'!B:V,11,FALSE)</f>
        <v>1948.5</v>
      </c>
      <c r="I32" s="77">
        <f>VLOOKUP($B32,'[1]26MY_PILOT_DATA'!B:V,12,FALSE)</f>
        <v>0</v>
      </c>
      <c r="J32" s="77">
        <f>VLOOKUP($B32,'[1]26MY_PILOT_DATA'!B:V,13,FALSE)</f>
        <v>0</v>
      </c>
      <c r="K32" s="77">
        <f>VLOOKUP($B32,'[1]26MY_PILOT_DATA'!B:V,14,FALSE)</f>
        <v>0</v>
      </c>
      <c r="L32" s="77" t="str">
        <f>VLOOKUP(B32,'[1]26MY_PILOT_DATA'!B:V,15,FALSE)</f>
        <v>•</v>
      </c>
      <c r="M32" s="77" t="str">
        <f>VLOOKUP(B32,'[1]26MY_PILOT_DATA'!B:V,16,FALSE)</f>
        <v>•</v>
      </c>
      <c r="N32" s="77" t="str">
        <f>VLOOKUP(B32,'[1]26MY_PILOT_DATA'!B:V,17,FALSE)</f>
        <v>N/A</v>
      </c>
      <c r="O32" s="77" t="str">
        <f>VLOOKUP(B32,'[1]26MY_PILOT_DATA'!B:V,18,FALSE)</f>
        <v>N/A</v>
      </c>
      <c r="P32" s="77" t="str">
        <f>VLOOKUP(B32,'[1]26MY_PILOT_DATA'!B:V,19,FALSE)</f>
        <v>N/A</v>
      </c>
      <c r="Q32" s="78" t="str">
        <f>IF(VLOOKUP(B32,'[1]26MY_PILOT_DATA'!B:V,20,FALSE)="","",VLOOKUP(B32,'[1]26MY_PILOT_DATA'!B:V,20,FALSE))</f>
        <v>10% Discount Applied
ATF Cooler not needed for 23MY Pilot. Towing capacity is 5000lbs.
Sport Trim(Trailer Hitch Panel Black) :
   26PIL-TOW-B1: 1-7/8" Trailer Hitch Ball
   26PIL-TOW-B2: 2" Trailer Hitch Ball
EX-L Trim(Trailer Hitch Panel Silver):
   26PIL-TOW-S1: 1-7/8" Trailer Hitch Ball
   26PIL-TOW-S2: 2" Trailer Hitch Ball
Touring Trim**(Trailer Hitch Panel Silver):
   26PIL-TOW-SA1: 1-7/8" Trailer Hitch Ball
   26PIL-TOW-SA2: 2" Trailer Hitch Ball
Black Edition Trim**(Trailer Hitch Panel Black) : 
   26PIL-TOW-BA1: 1-7/8" Trailer Hitch Ball
   26PIL-TOW-BA2: 2" Trailer Hitch Ball
**Touring &amp; Black Edition requires HFA Adapter - 08L91-T90-300A</v>
      </c>
      <c r="R32" s="65"/>
      <c r="S32" s="65"/>
      <c r="T32" s="65"/>
    </row>
    <row r="33" spans="2:20" s="66" customFormat="1" ht="15" x14ac:dyDescent="0.25">
      <c r="B33" s="69" t="s">
        <v>47</v>
      </c>
      <c r="C33" s="79" t="str">
        <f>VLOOKUP(B33,'[1]26MY_PILOT_DATA'!B:V,3,FALSE)</f>
        <v>Trailer Hitch</v>
      </c>
      <c r="D33" s="68" t="str">
        <f t="shared" ref="D33:D38" si="2">B33</f>
        <v>08L92-T90-100</v>
      </c>
      <c r="E33" s="80"/>
      <c r="F33" s="80"/>
      <c r="G33" s="81"/>
      <c r="H33" s="82"/>
      <c r="I33" s="83"/>
      <c r="J33" s="83"/>
      <c r="K33" s="83"/>
      <c r="L33" s="83"/>
      <c r="M33" s="83"/>
      <c r="N33" s="83"/>
      <c r="O33" s="83"/>
      <c r="P33" s="83"/>
      <c r="Q33" s="84"/>
      <c r="R33" s="65"/>
      <c r="S33" s="65"/>
      <c r="T33" s="65"/>
    </row>
    <row r="34" spans="2:20" s="66" customFormat="1" ht="15" x14ac:dyDescent="0.25">
      <c r="B34" s="69" t="s">
        <v>48</v>
      </c>
      <c r="C34" s="67" t="str">
        <f>VLOOKUP(B34,'[1]26MY_PILOT_DATA'!B:V,3,FALSE)</f>
        <v>Trailer Hitch Harness</v>
      </c>
      <c r="D34" s="68" t="str">
        <f t="shared" si="2"/>
        <v>08L91-T90-300B</v>
      </c>
      <c r="E34" s="80"/>
      <c r="F34" s="80"/>
      <c r="G34" s="81"/>
      <c r="H34" s="82"/>
      <c r="I34" s="83"/>
      <c r="J34" s="83"/>
      <c r="K34" s="83"/>
      <c r="L34" s="83"/>
      <c r="M34" s="83"/>
      <c r="N34" s="83"/>
      <c r="O34" s="83"/>
      <c r="P34" s="83"/>
      <c r="Q34" s="84"/>
      <c r="R34" s="65"/>
      <c r="S34" s="65"/>
      <c r="T34" s="65"/>
    </row>
    <row r="35" spans="2:20" s="66" customFormat="1" ht="30" x14ac:dyDescent="0.25">
      <c r="B35" s="57" t="s">
        <v>49</v>
      </c>
      <c r="C35" s="67" t="str">
        <f>VLOOKUP(B35,'[1]26MY_PILOT_DATA'!B:V,3,FALSE)</f>
        <v>Trailer Hitch Panel Black or Silver</v>
      </c>
      <c r="D35" s="68" t="str">
        <f t="shared" si="2"/>
        <v>08L92-T90-300D or 
08L92-T90-300E</v>
      </c>
      <c r="E35" s="80"/>
      <c r="F35" s="80"/>
      <c r="G35" s="81"/>
      <c r="H35" s="82"/>
      <c r="I35" s="83"/>
      <c r="J35" s="83"/>
      <c r="K35" s="83"/>
      <c r="L35" s="83"/>
      <c r="M35" s="83"/>
      <c r="N35" s="83"/>
      <c r="O35" s="83"/>
      <c r="P35" s="83"/>
      <c r="Q35" s="84"/>
      <c r="R35" s="65"/>
      <c r="S35" s="65"/>
      <c r="T35" s="65"/>
    </row>
    <row r="36" spans="2:20" s="66" customFormat="1" ht="15" x14ac:dyDescent="0.25">
      <c r="B36" s="69" t="s">
        <v>50</v>
      </c>
      <c r="C36" s="67" t="str">
        <f>VLOOKUP(B36,'[1]26MY_PILOT_DATA'!B:V,3,FALSE)</f>
        <v>Trailer Hitch Ball Mount</v>
      </c>
      <c r="D36" s="68" t="str">
        <f t="shared" si="2"/>
        <v>08L92-T90-100A</v>
      </c>
      <c r="E36" s="80"/>
      <c r="F36" s="80"/>
      <c r="G36" s="81"/>
      <c r="H36" s="82"/>
      <c r="I36" s="83"/>
      <c r="J36" s="83"/>
      <c r="K36" s="83"/>
      <c r="L36" s="83"/>
      <c r="M36" s="83"/>
      <c r="N36" s="83"/>
      <c r="O36" s="83"/>
      <c r="P36" s="83"/>
      <c r="Q36" s="84"/>
      <c r="R36" s="65"/>
      <c r="S36" s="65"/>
      <c r="T36" s="65"/>
    </row>
    <row r="37" spans="2:20" s="66" customFormat="1" ht="30" x14ac:dyDescent="0.25">
      <c r="B37" s="57" t="s">
        <v>51</v>
      </c>
      <c r="C37" s="67" t="str">
        <f>VLOOKUP(B37,'[1]26MY_PILOT_DATA'!B:V,3,FALSE)</f>
        <v xml:space="preserve">Trailer Hitch Ball - 1-7/8" or 2" </v>
      </c>
      <c r="D37" s="68" t="str">
        <f t="shared" si="2"/>
        <v>08L92-S9V-300G or 
08L92-S9V-300H</v>
      </c>
      <c r="E37" s="80"/>
      <c r="F37" s="80"/>
      <c r="G37" s="81"/>
      <c r="H37" s="82"/>
      <c r="I37" s="83"/>
      <c r="J37" s="83"/>
      <c r="K37" s="83"/>
      <c r="L37" s="83"/>
      <c r="M37" s="83"/>
      <c r="N37" s="83"/>
      <c r="O37" s="83"/>
      <c r="P37" s="83"/>
      <c r="Q37" s="84"/>
      <c r="R37" s="65"/>
      <c r="S37" s="65"/>
      <c r="T37" s="65"/>
    </row>
    <row r="38" spans="2:20" s="66" customFormat="1" ht="15" x14ac:dyDescent="0.25">
      <c r="B38" s="69" t="s">
        <v>52</v>
      </c>
      <c r="C38" s="67" t="str">
        <f>VLOOKUP(B38,'[1]26MY_PILOT_DATA'!B:V,3,FALSE)</f>
        <v>Trailer Hitch Locking Pin</v>
      </c>
      <c r="D38" s="68" t="str">
        <f t="shared" si="2"/>
        <v>08L92-SJC-300A</v>
      </c>
      <c r="E38" s="85"/>
      <c r="F38" s="85"/>
      <c r="G38" s="86"/>
      <c r="H38" s="87"/>
      <c r="I38" s="88"/>
      <c r="J38" s="88"/>
      <c r="K38" s="88"/>
      <c r="L38" s="88"/>
      <c r="M38" s="88"/>
      <c r="N38" s="88"/>
      <c r="O38" s="88"/>
      <c r="P38" s="88"/>
      <c r="Q38" s="84"/>
      <c r="R38" s="65"/>
      <c r="S38" s="65"/>
      <c r="T38" s="65"/>
    </row>
    <row r="39" spans="2:20" s="66" customFormat="1" ht="6" customHeight="1" x14ac:dyDescent="0.25">
      <c r="B39" s="69"/>
      <c r="C39" s="71"/>
      <c r="D39" s="72"/>
      <c r="E39" s="72"/>
      <c r="F39" s="72"/>
      <c r="G39" s="72"/>
      <c r="H39" s="72"/>
      <c r="I39" s="72"/>
      <c r="J39" s="72"/>
      <c r="K39" s="72"/>
      <c r="L39" s="72"/>
      <c r="M39" s="72"/>
      <c r="N39" s="72"/>
      <c r="O39" s="72"/>
      <c r="P39" s="72"/>
      <c r="Q39" s="84"/>
      <c r="R39" s="65"/>
      <c r="S39" s="65"/>
    </row>
    <row r="40" spans="2:20" s="66" customFormat="1" ht="29.1" customHeight="1" x14ac:dyDescent="0.25">
      <c r="B40" s="69" t="s">
        <v>53</v>
      </c>
      <c r="C40" s="58" t="str">
        <f>VLOOKUP(B40,'[1]26MY_PILOT_DATA'!B:V,3,FALSE)</f>
        <v xml:space="preserve">Towing Package </v>
      </c>
      <c r="D40" s="59" t="s">
        <v>46</v>
      </c>
      <c r="E40" s="74">
        <f>VLOOKUP($B40,'[1]26MY_PILOT_DATA'!B:V,9,FALSE)</f>
        <v>1292.4000000000001</v>
      </c>
      <c r="F40" s="74">
        <f>VLOOKUP(B40,'[1]26MY_PILOT_DATA'!B:V,10,FALSE)</f>
        <v>2071.8000000000002</v>
      </c>
      <c r="G40" s="75">
        <f>VLOOKUP(B40,'[1]26MY_PILOT_DATA'!B:V,7,FALSE)</f>
        <v>1.9</v>
      </c>
      <c r="H40" s="76">
        <f>VLOOKUP(B40,'[1]26MY_PILOT_DATA'!B:V,11,FALSE)</f>
        <v>2385.3000000000002</v>
      </c>
      <c r="I40" s="77">
        <f>VLOOKUP($B40,'[1]26MY_PILOT_DATA'!B:V,12,FALSE)</f>
        <v>0</v>
      </c>
      <c r="J40" s="77">
        <f>VLOOKUP($B40,'[1]26MY_PILOT_DATA'!B:V,13,FALSE)</f>
        <v>0</v>
      </c>
      <c r="K40" s="77">
        <f>VLOOKUP($B40,'[1]26MY_PILOT_DATA'!B:V,14,FALSE)</f>
        <v>0</v>
      </c>
      <c r="L40" s="77" t="str">
        <f>VLOOKUP(B40,'[1]26MY_PILOT_DATA'!B:V,15,FALSE)</f>
        <v>N/A</v>
      </c>
      <c r="M40" s="77" t="str">
        <f>VLOOKUP(B40,'[1]26MY_PILOT_DATA'!B:V,16,FALSE)</f>
        <v>N/A</v>
      </c>
      <c r="N40" s="77" t="str">
        <f>VLOOKUP(B40,'[1]26MY_PILOT_DATA'!B:V,17,FALSE)</f>
        <v>N/A</v>
      </c>
      <c r="O40" s="77" t="str">
        <f>VLOOKUP(B40,'[1]26MY_PILOT_DATA'!B:V,18,FALSE)</f>
        <v>•</v>
      </c>
      <c r="P40" s="77" t="str">
        <f>VLOOKUP(B40,'[1]26MY_PILOT_DATA'!B:V,19,FALSE)</f>
        <v>•</v>
      </c>
      <c r="Q40" s="84"/>
      <c r="R40" s="65"/>
      <c r="S40" s="65"/>
      <c r="T40" s="65"/>
    </row>
    <row r="41" spans="2:20" s="66" customFormat="1" ht="15" x14ac:dyDescent="0.25">
      <c r="B41" s="69" t="s">
        <v>47</v>
      </c>
      <c r="C41" s="67" t="str">
        <f>VLOOKUP(B41,'[1]26MY_PILOT_DATA'!B:V,3,FALSE)</f>
        <v>Trailer Hitch</v>
      </c>
      <c r="D41" s="70" t="str">
        <f t="shared" ref="D41:D47" si="3">B41</f>
        <v>08L92-T90-100</v>
      </c>
      <c r="E41" s="80"/>
      <c r="F41" s="80"/>
      <c r="G41" s="81"/>
      <c r="H41" s="82"/>
      <c r="I41" s="83"/>
      <c r="J41" s="83"/>
      <c r="K41" s="83"/>
      <c r="L41" s="83"/>
      <c r="M41" s="83"/>
      <c r="N41" s="83"/>
      <c r="O41" s="83"/>
      <c r="P41" s="83"/>
      <c r="Q41" s="84"/>
      <c r="R41" s="65"/>
      <c r="S41" s="65"/>
      <c r="T41" s="65"/>
    </row>
    <row r="42" spans="2:20" s="66" customFormat="1" ht="15" x14ac:dyDescent="0.25">
      <c r="B42" s="69" t="s">
        <v>48</v>
      </c>
      <c r="C42" s="67" t="str">
        <f>VLOOKUP(B42,'[1]26MY_PILOT_DATA'!B:V,3,FALSE)</f>
        <v>Trailer Hitch Harness</v>
      </c>
      <c r="D42" s="70" t="str">
        <f t="shared" si="3"/>
        <v>08L91-T90-300B</v>
      </c>
      <c r="E42" s="80"/>
      <c r="F42" s="80"/>
      <c r="G42" s="81"/>
      <c r="H42" s="82"/>
      <c r="I42" s="83"/>
      <c r="J42" s="83"/>
      <c r="K42" s="83"/>
      <c r="L42" s="83"/>
      <c r="M42" s="83"/>
      <c r="N42" s="83"/>
      <c r="O42" s="83"/>
      <c r="P42" s="83"/>
      <c r="Q42" s="84"/>
      <c r="R42" s="65"/>
      <c r="S42" s="65"/>
      <c r="T42" s="65"/>
    </row>
    <row r="43" spans="2:20" s="66" customFormat="1" ht="30" x14ac:dyDescent="0.25">
      <c r="B43" s="57" t="s">
        <v>49</v>
      </c>
      <c r="C43" s="67" t="str">
        <f>VLOOKUP(B43,'[1]26MY_PILOT_DATA'!B:V,3,FALSE)</f>
        <v>Trailer Hitch Panel Black or Silver</v>
      </c>
      <c r="D43" s="68" t="str">
        <f t="shared" si="3"/>
        <v>08L92-T90-300D or 
08L92-T90-300E</v>
      </c>
      <c r="E43" s="80"/>
      <c r="F43" s="80"/>
      <c r="G43" s="81"/>
      <c r="H43" s="82"/>
      <c r="I43" s="83"/>
      <c r="J43" s="83"/>
      <c r="K43" s="83"/>
      <c r="L43" s="83"/>
      <c r="M43" s="83"/>
      <c r="N43" s="83"/>
      <c r="O43" s="83"/>
      <c r="P43" s="83"/>
      <c r="Q43" s="84"/>
      <c r="R43" s="65"/>
      <c r="S43" s="65"/>
      <c r="T43" s="65"/>
    </row>
    <row r="44" spans="2:20" s="66" customFormat="1" ht="15" x14ac:dyDescent="0.25">
      <c r="B44" s="69" t="s">
        <v>50</v>
      </c>
      <c r="C44" s="67" t="str">
        <f>VLOOKUP(B44,'[1]26MY_PILOT_DATA'!B:V,3,FALSE)</f>
        <v>Trailer Hitch Ball Mount</v>
      </c>
      <c r="D44" s="70" t="str">
        <f t="shared" si="3"/>
        <v>08L92-T90-100A</v>
      </c>
      <c r="E44" s="80"/>
      <c r="F44" s="80"/>
      <c r="G44" s="81"/>
      <c r="H44" s="82"/>
      <c r="I44" s="83"/>
      <c r="J44" s="83"/>
      <c r="K44" s="83"/>
      <c r="L44" s="83"/>
      <c r="M44" s="83"/>
      <c r="N44" s="83"/>
      <c r="O44" s="83"/>
      <c r="P44" s="83"/>
      <c r="Q44" s="84"/>
      <c r="R44" s="65"/>
      <c r="S44" s="65"/>
      <c r="T44" s="65"/>
    </row>
    <row r="45" spans="2:20" s="66" customFormat="1" ht="30" x14ac:dyDescent="0.25">
      <c r="B45" s="69" t="s">
        <v>51</v>
      </c>
      <c r="C45" s="67" t="str">
        <f>VLOOKUP(B45,'[1]26MY_PILOT_DATA'!B:V,3,FALSE)</f>
        <v xml:space="preserve">Trailer Hitch Ball - 1-7/8" or 2" </v>
      </c>
      <c r="D45" s="68" t="str">
        <f t="shared" si="3"/>
        <v>08L92-S9V-300G or 
08L92-S9V-300H</v>
      </c>
      <c r="E45" s="80"/>
      <c r="F45" s="80"/>
      <c r="G45" s="81"/>
      <c r="H45" s="82"/>
      <c r="I45" s="83"/>
      <c r="J45" s="83"/>
      <c r="K45" s="83"/>
      <c r="L45" s="83"/>
      <c r="M45" s="83"/>
      <c r="N45" s="83"/>
      <c r="O45" s="83"/>
      <c r="P45" s="83"/>
      <c r="Q45" s="84"/>
      <c r="R45" s="65"/>
      <c r="S45" s="65"/>
      <c r="T45" s="65"/>
    </row>
    <row r="46" spans="2:20" s="66" customFormat="1" ht="15" x14ac:dyDescent="0.25">
      <c r="B46" s="69" t="s">
        <v>52</v>
      </c>
      <c r="C46" s="67" t="str">
        <f>VLOOKUP(B46,'[1]26MY_PILOT_DATA'!B:V,3,FALSE)</f>
        <v>Trailer Hitch Locking Pin</v>
      </c>
      <c r="D46" s="70" t="str">
        <f t="shared" si="3"/>
        <v>08L92-SJC-300A</v>
      </c>
      <c r="E46" s="80"/>
      <c r="F46" s="80"/>
      <c r="G46" s="81"/>
      <c r="H46" s="82"/>
      <c r="I46" s="83"/>
      <c r="J46" s="83"/>
      <c r="K46" s="83"/>
      <c r="L46" s="83"/>
      <c r="M46" s="83"/>
      <c r="N46" s="83"/>
      <c r="O46" s="83"/>
      <c r="P46" s="83"/>
      <c r="Q46" s="84"/>
      <c r="R46" s="65"/>
      <c r="S46" s="65"/>
      <c r="T46" s="65"/>
    </row>
    <row r="47" spans="2:20" s="66" customFormat="1" ht="15" x14ac:dyDescent="0.25">
      <c r="B47" s="69" t="s">
        <v>54</v>
      </c>
      <c r="C47" s="67" t="str">
        <f>VLOOKUP(B47,'[1]26MY_PILOT_DATA'!B:V,3,FALSE)</f>
        <v>Trailer Hitch HFA Adapter</v>
      </c>
      <c r="D47" s="68" t="str">
        <f t="shared" si="3"/>
        <v>08L91-T90-300A</v>
      </c>
      <c r="E47" s="85"/>
      <c r="F47" s="85"/>
      <c r="G47" s="86"/>
      <c r="H47" s="87"/>
      <c r="I47" s="88"/>
      <c r="J47" s="88"/>
      <c r="K47" s="88"/>
      <c r="L47" s="88"/>
      <c r="M47" s="88"/>
      <c r="N47" s="88"/>
      <c r="O47" s="88"/>
      <c r="P47" s="88"/>
      <c r="Q47" s="89"/>
      <c r="R47" s="65"/>
      <c r="S47" s="65"/>
      <c r="T47" s="65"/>
    </row>
    <row r="48" spans="2:20" s="66" customFormat="1" ht="6.95" customHeight="1" x14ac:dyDescent="0.25">
      <c r="B48" s="69"/>
      <c r="C48" s="71"/>
      <c r="D48" s="72"/>
      <c r="E48" s="72"/>
      <c r="F48" s="72"/>
      <c r="G48" s="72"/>
      <c r="H48" s="72"/>
      <c r="I48" s="72"/>
      <c r="J48" s="72"/>
      <c r="K48" s="72"/>
      <c r="L48" s="72"/>
      <c r="M48" s="72"/>
      <c r="N48" s="72"/>
      <c r="O48" s="72"/>
      <c r="P48" s="72"/>
      <c r="Q48" s="73"/>
      <c r="R48" s="65"/>
      <c r="S48" s="65"/>
    </row>
    <row r="49" spans="2:20" s="66" customFormat="1" ht="58.15" customHeight="1" x14ac:dyDescent="0.25">
      <c r="B49" s="57" t="s">
        <v>55</v>
      </c>
      <c r="C49" s="58" t="str">
        <f>VLOOKUP(B49,'[1]26MY_PILOT_DATA'!B:V,3,FALSE)</f>
        <v>Towing Package - TrailSport</v>
      </c>
      <c r="D49" s="59" t="str">
        <f>B49</f>
        <v>26PIL-TOW-TS1 or 26PIL-TOW-TS2</v>
      </c>
      <c r="E49" s="74">
        <f>VLOOKUP($B49,'[1]26MY_PILOT_DATA'!B:V,9,FALSE)</f>
        <v>500.65</v>
      </c>
      <c r="F49" s="74">
        <f>VLOOKUP(B49,'[1]26MY_PILOT_DATA'!B:V,10,FALSE)</f>
        <v>821.75</v>
      </c>
      <c r="G49" s="75">
        <f>VLOOKUP(B49,'[1]26MY_PILOT_DATA'!B:V,7,FALSE)</f>
        <v>1.2</v>
      </c>
      <c r="H49" s="76">
        <f>VLOOKUP(B49,'[1]26MY_PILOT_DATA'!B:V,11,FALSE)</f>
        <v>1019.75</v>
      </c>
      <c r="I49" s="77">
        <f>VLOOKUP($B49,'[1]26MY_PILOT_DATA'!B:V,12,FALSE)</f>
        <v>0</v>
      </c>
      <c r="J49" s="77">
        <f>VLOOKUP($B49,'[1]26MY_PILOT_DATA'!B:V,13,FALSE)</f>
        <v>0</v>
      </c>
      <c r="K49" s="77">
        <f>VLOOKUP($B49,'[1]26MY_PILOT_DATA'!B:V,14,FALSE)</f>
        <v>0</v>
      </c>
      <c r="L49" s="77" t="str">
        <f>VLOOKUP(B49,'[1]26MY_PILOT_DATA'!B:V,15,FALSE)</f>
        <v>N/A</v>
      </c>
      <c r="M49" s="77" t="str">
        <f>VLOOKUP(B49,'[1]26MY_PILOT_DATA'!B:V,16,FALSE)</f>
        <v>N/A</v>
      </c>
      <c r="N49" s="77" t="str">
        <f>VLOOKUP(B49,'[1]26MY_PILOT_DATA'!B:V,17,FALSE)</f>
        <v>•</v>
      </c>
      <c r="O49" s="77" t="str">
        <f>VLOOKUP(B49,'[1]26MY_PILOT_DATA'!B:V,18,FALSE)</f>
        <v>N/A</v>
      </c>
      <c r="P49" s="77" t="str">
        <f>VLOOKUP(B49,'[1]26MY_PILOT_DATA'!B:V,19,FALSE)</f>
        <v>N/A</v>
      </c>
      <c r="Q49" s="91" t="str">
        <f>IF(VLOOKUP(B49,'[1]26MY_PILOT_DATA'!B:V,20,FALSE)="","",VLOOKUP(B49,'[1]26MY_PILOT_DATA'!B:V,20,FALSE))</f>
        <v>5% Discount applied
ATF Cooler not needed for 26MY Pilot. Towing capacity is 5000lbs.
26PIL-TOW-TS1: 1-7/8" Trailer Hitch Ball
26PIL-TOW-TS2: 2" Trailer Hitch Ball</v>
      </c>
      <c r="R49" s="65"/>
      <c r="S49" s="65"/>
      <c r="T49" s="65"/>
    </row>
    <row r="50" spans="2:20" s="66" customFormat="1" ht="15" x14ac:dyDescent="0.25">
      <c r="B50" s="69" t="s">
        <v>56</v>
      </c>
      <c r="C50" s="67" t="str">
        <f>VLOOKUP(B50,'[1]26MY_PILOT_DATA'!B:V,3,FALSE)</f>
        <v>Trailer Hitch Harness - TrailSport</v>
      </c>
      <c r="D50" s="70" t="str">
        <f>D42</f>
        <v>08L91-T90-300B</v>
      </c>
      <c r="E50" s="80"/>
      <c r="F50" s="80"/>
      <c r="G50" s="81"/>
      <c r="H50" s="82"/>
      <c r="I50" s="83"/>
      <c r="J50" s="83"/>
      <c r="K50" s="83"/>
      <c r="L50" s="83"/>
      <c r="M50" s="83"/>
      <c r="N50" s="83"/>
      <c r="O50" s="83"/>
      <c r="P50" s="83"/>
      <c r="Q50" s="92"/>
      <c r="R50" s="65"/>
      <c r="S50" s="65"/>
      <c r="T50" s="65"/>
    </row>
    <row r="51" spans="2:20" s="66" customFormat="1" ht="15" x14ac:dyDescent="0.25">
      <c r="B51" s="69" t="s">
        <v>50</v>
      </c>
      <c r="C51" s="67" t="str">
        <f>VLOOKUP(B51,'[1]26MY_PILOT_DATA'!B:V,3,FALSE)</f>
        <v>Trailer Hitch Ball Mount</v>
      </c>
      <c r="D51" s="70" t="str">
        <f t="shared" ref="D51:D54" si="4">B51</f>
        <v>08L92-T90-100A</v>
      </c>
      <c r="E51" s="80"/>
      <c r="F51" s="80"/>
      <c r="G51" s="81"/>
      <c r="H51" s="82"/>
      <c r="I51" s="83"/>
      <c r="J51" s="83"/>
      <c r="K51" s="83"/>
      <c r="L51" s="83"/>
      <c r="M51" s="83"/>
      <c r="N51" s="83"/>
      <c r="O51" s="83"/>
      <c r="P51" s="83"/>
      <c r="Q51" s="92"/>
      <c r="R51" s="65"/>
      <c r="S51" s="65"/>
      <c r="T51" s="65"/>
    </row>
    <row r="52" spans="2:20" s="66" customFormat="1" ht="30" x14ac:dyDescent="0.25">
      <c r="B52" s="57" t="s">
        <v>51</v>
      </c>
      <c r="C52" s="67" t="str">
        <f>VLOOKUP(B52,'[1]26MY_PILOT_DATA'!B:V,3,FALSE)</f>
        <v xml:space="preserve">Trailer Hitch Ball - 1-7/8" or 2" </v>
      </c>
      <c r="D52" s="68" t="str">
        <f t="shared" si="4"/>
        <v>08L92-S9V-300G or 
08L92-S9V-300H</v>
      </c>
      <c r="E52" s="80"/>
      <c r="F52" s="80"/>
      <c r="G52" s="81"/>
      <c r="H52" s="82"/>
      <c r="I52" s="83"/>
      <c r="J52" s="83"/>
      <c r="K52" s="83"/>
      <c r="L52" s="83"/>
      <c r="M52" s="83"/>
      <c r="N52" s="83"/>
      <c r="O52" s="83"/>
      <c r="P52" s="83"/>
      <c r="Q52" s="92"/>
      <c r="R52" s="65"/>
      <c r="S52" s="65"/>
      <c r="T52" s="65"/>
    </row>
    <row r="53" spans="2:20" s="66" customFormat="1" ht="15" x14ac:dyDescent="0.25">
      <c r="B53" s="69" t="s">
        <v>52</v>
      </c>
      <c r="C53" s="67" t="str">
        <f>VLOOKUP(B53,'[1]26MY_PILOT_DATA'!B:V,3,FALSE)</f>
        <v>Trailer Hitch Locking Pin</v>
      </c>
      <c r="D53" s="68" t="str">
        <f t="shared" si="4"/>
        <v>08L92-SJC-300A</v>
      </c>
      <c r="E53" s="85"/>
      <c r="F53" s="85"/>
      <c r="G53" s="86"/>
      <c r="H53" s="87"/>
      <c r="I53" s="88"/>
      <c r="J53" s="88"/>
      <c r="K53" s="88"/>
      <c r="L53" s="88"/>
      <c r="M53" s="88"/>
      <c r="N53" s="88"/>
      <c r="O53" s="88"/>
      <c r="P53" s="88"/>
      <c r="Q53" s="93"/>
      <c r="R53" s="65"/>
      <c r="S53" s="65"/>
      <c r="T53" s="65"/>
    </row>
    <row r="54" spans="2:20" s="66" customFormat="1" ht="6.95" customHeight="1" x14ac:dyDescent="0.25">
      <c r="B54" s="69"/>
      <c r="C54" s="71"/>
      <c r="D54" s="72"/>
      <c r="E54" s="72"/>
      <c r="F54" s="72"/>
      <c r="G54" s="72"/>
      <c r="H54" s="72"/>
      <c r="I54" s="72"/>
      <c r="J54" s="72"/>
      <c r="K54" s="72"/>
      <c r="L54" s="72"/>
      <c r="M54" s="72"/>
      <c r="N54" s="72"/>
      <c r="O54" s="72"/>
      <c r="P54" s="72"/>
      <c r="Q54" s="73"/>
      <c r="R54" s="65"/>
      <c r="S54" s="65"/>
    </row>
    <row r="55" spans="2:20" s="66" customFormat="1" ht="15" x14ac:dyDescent="0.25">
      <c r="B55" s="57" t="s">
        <v>57</v>
      </c>
      <c r="C55" s="58" t="str">
        <f>VLOOKUP(B55,'[1]26MY_PILOT_DATA'!B:V,3,FALSE)</f>
        <v>Cold Weather Package</v>
      </c>
      <c r="D55" s="59" t="str">
        <f>B55</f>
        <v>23PIL-COLD-PK</v>
      </c>
      <c r="E55" s="60">
        <f>VLOOKUP($B55,'[1]26MY_PILOT_DATA'!B:V,9,FALSE)</f>
        <v>224.2</v>
      </c>
      <c r="F55" s="60">
        <f>VLOOKUP(B55,'[1]26MY_PILOT_DATA'!B:V,10,FALSE)</f>
        <v>374.29999999999995</v>
      </c>
      <c r="G55" s="61">
        <f>VLOOKUP(B55,'[1]26MY_PILOT_DATA'!B:V,7,FALSE)</f>
        <v>1.4</v>
      </c>
      <c r="H55" s="62">
        <f>VLOOKUP(B55,'[1]26MY_PILOT_DATA'!B:V,11,FALSE)</f>
        <v>605.29999999999995</v>
      </c>
      <c r="I55" s="63">
        <f>VLOOKUP($B55,'[1]26MY_PILOT_DATA'!B:V,12,FALSE)</f>
        <v>0</v>
      </c>
      <c r="J55" s="63">
        <f>VLOOKUP($B55,'[1]26MY_PILOT_DATA'!B:V,13,FALSE)</f>
        <v>0</v>
      </c>
      <c r="K55" s="63">
        <f>VLOOKUP($B55,'[1]26MY_PILOT_DATA'!B:V,14,FALSE)</f>
        <v>0</v>
      </c>
      <c r="L55" s="63" t="str">
        <f>VLOOKUP(B55,'[1]26MY_PILOT_DATA'!B:V,15,FALSE)</f>
        <v>•</v>
      </c>
      <c r="M55" s="63" t="str">
        <f>VLOOKUP(B55,'[1]26MY_PILOT_DATA'!B:V,16,FALSE)</f>
        <v>•</v>
      </c>
      <c r="N55" s="63" t="str">
        <f>VLOOKUP(B55,'[1]26MY_PILOT_DATA'!B:V,17,FALSE)</f>
        <v>•</v>
      </c>
      <c r="O55" s="63" t="str">
        <f>VLOOKUP(B55,'[1]26MY_PILOT_DATA'!B:V,18,FALSE)</f>
        <v>•</v>
      </c>
      <c r="P55" s="63" t="str">
        <f>VLOOKUP(B55,'[1]26MY_PILOT_DATA'!B:V,19,FALSE)</f>
        <v>•</v>
      </c>
      <c r="Q55" s="64" t="str">
        <f>IF(VLOOKUP(B55,'[1]26MY_PILOT_DATA'!B:V,20,FALSE)="","",VLOOKUP(B55,'[1]26MY_PILOT_DATA'!B:V,20,FALSE))</f>
        <v>5% Discount Applied</v>
      </c>
      <c r="R55" s="65"/>
      <c r="S55" s="65"/>
      <c r="T55" s="65"/>
    </row>
    <row r="56" spans="2:20" s="66" customFormat="1" ht="15" x14ac:dyDescent="0.25">
      <c r="B56" s="57" t="s">
        <v>58</v>
      </c>
      <c r="C56" s="67" t="str">
        <f>VLOOKUP(B56,'[1]26MY_PILOT_DATA'!B:V,3,FALSE)</f>
        <v>Engine Block Heater</v>
      </c>
      <c r="D56" s="68" t="str">
        <f>B56</f>
        <v>08T44-SNA-302</v>
      </c>
      <c r="E56" s="60"/>
      <c r="F56" s="60"/>
      <c r="G56" s="61"/>
      <c r="H56" s="62"/>
      <c r="I56" s="63"/>
      <c r="J56" s="63"/>
      <c r="K56" s="63"/>
      <c r="L56" s="63"/>
      <c r="M56" s="63"/>
      <c r="N56" s="63"/>
      <c r="O56" s="63"/>
      <c r="P56" s="63"/>
      <c r="Q56" s="64"/>
      <c r="R56" s="65"/>
      <c r="S56" s="65"/>
      <c r="T56" s="65"/>
    </row>
    <row r="57" spans="2:20" s="66" customFormat="1" ht="15" customHeight="1" x14ac:dyDescent="0.25">
      <c r="B57" s="69" t="s">
        <v>59</v>
      </c>
      <c r="C57" s="67" t="str">
        <f>VLOOKUP(B57,'[1]26MY_PILOT_DATA'!B:V,3,FALSE)</f>
        <v>Optimate 12V Auto Battery Charger/Maintainer</v>
      </c>
      <c r="D57" s="70" t="str">
        <f>B57</f>
        <v>31670-BMS-004H</v>
      </c>
      <c r="E57" s="60"/>
      <c r="F57" s="60"/>
      <c r="G57" s="61"/>
      <c r="H57" s="62"/>
      <c r="I57" s="63"/>
      <c r="J57" s="63"/>
      <c r="K57" s="63"/>
      <c r="L57" s="63"/>
      <c r="M57" s="63"/>
      <c r="N57" s="63"/>
      <c r="O57" s="63"/>
      <c r="P57" s="63"/>
      <c r="Q57" s="64"/>
      <c r="R57" s="65"/>
      <c r="S57" s="65"/>
      <c r="T57" s="65"/>
    </row>
    <row r="58" spans="2:20" s="66" customFormat="1" ht="6.95" customHeight="1" x14ac:dyDescent="0.25">
      <c r="B58" s="69"/>
      <c r="C58" s="71"/>
      <c r="D58" s="72"/>
      <c r="E58" s="72"/>
      <c r="F58" s="72"/>
      <c r="G58" s="72"/>
      <c r="H58" s="72"/>
      <c r="I58" s="72"/>
      <c r="J58" s="72"/>
      <c r="K58" s="72"/>
      <c r="L58" s="72"/>
      <c r="M58" s="72"/>
      <c r="N58" s="72"/>
      <c r="O58" s="72"/>
      <c r="P58" s="72"/>
      <c r="Q58" s="73"/>
      <c r="R58" s="65"/>
      <c r="S58" s="65"/>
    </row>
    <row r="59" spans="2:20" s="66" customFormat="1" ht="15" x14ac:dyDescent="0.25">
      <c r="B59" s="57" t="s">
        <v>60</v>
      </c>
      <c r="C59" s="58" t="str">
        <f>VLOOKUP(B59,'[1]26MY_PILOT_DATA'!B:V,3,FALSE)</f>
        <v>Black Emblem Set</v>
      </c>
      <c r="D59" s="59" t="str">
        <f>B59</f>
        <v>26PIL-BLK-EM1</v>
      </c>
      <c r="E59" s="74">
        <f>VLOOKUP($B59,'[1]26MY_PILOT_DATA'!B:V,9,FALSE)</f>
        <v>134.1</v>
      </c>
      <c r="F59" s="74">
        <f>VLOOKUP(B59,'[1]26MY_PILOT_DATA'!B:V,10,FALSE)</f>
        <v>223.20000000000002</v>
      </c>
      <c r="G59" s="75">
        <f>VLOOKUP(B59,'[1]26MY_PILOT_DATA'!B:V,7,FALSE)</f>
        <v>0.7</v>
      </c>
      <c r="H59" s="76">
        <f>VLOOKUP(B59,'[1]26MY_PILOT_DATA'!B:V,11,FALSE)</f>
        <v>338.7</v>
      </c>
      <c r="I59" s="77">
        <f>VLOOKUP($B59,'[1]26MY_PILOT_DATA'!B:V,12,FALSE)</f>
        <v>0</v>
      </c>
      <c r="J59" s="77">
        <f>VLOOKUP($B59,'[1]26MY_PILOT_DATA'!B:V,13,FALSE)</f>
        <v>0</v>
      </c>
      <c r="K59" s="77">
        <f>VLOOKUP($B59,'[1]26MY_PILOT_DATA'!B:V,14,FALSE)</f>
        <v>0</v>
      </c>
      <c r="L59" s="77" t="str">
        <f>VLOOKUP(B59,'[1]26MY_PILOT_DATA'!B:V,15,FALSE)</f>
        <v>N/A</v>
      </c>
      <c r="M59" s="77" t="str">
        <f>VLOOKUP(B59,'[1]26MY_PILOT_DATA'!B:V,16,FALSE)</f>
        <v>•</v>
      </c>
      <c r="N59" s="77" t="str">
        <f>VLOOKUP(B59,'[1]26MY_PILOT_DATA'!B:V,17,FALSE)</f>
        <v>N/A</v>
      </c>
      <c r="O59" s="77" t="str">
        <f>VLOOKUP(B59,'[1]26MY_PILOT_DATA'!B:V,18,FALSE)</f>
        <v>N/A</v>
      </c>
      <c r="P59" s="77" t="str">
        <f>VLOOKUP(B59,'[1]26MY_PILOT_DATA'!B:V,19,FALSE)</f>
        <v>N/A</v>
      </c>
      <c r="Q59" s="91" t="str">
        <f>IF(VLOOKUP(B59,'[1]26MY_PILOT_DATA'!B:V,20,FALSE)="","",VLOOKUP(B59,'[1]26MY_PILOT_DATA'!B:V,20,FALSE))</f>
        <v>10% Discount applied</v>
      </c>
      <c r="R59" s="65"/>
      <c r="S59" s="65"/>
      <c r="T59" s="65"/>
    </row>
    <row r="60" spans="2:20" s="66" customFormat="1" ht="15" x14ac:dyDescent="0.25">
      <c r="B60" s="57" t="s">
        <v>61</v>
      </c>
      <c r="C60" s="67" t="str">
        <f>VLOOKUP(B60,'[1]26MY_PILOT_DATA'!B:V,3,FALSE)</f>
        <v>Rear "H" mark</v>
      </c>
      <c r="D60" s="68" t="str">
        <f>B60</f>
        <v>08F20-T90-100</v>
      </c>
      <c r="E60" s="80"/>
      <c r="F60" s="80"/>
      <c r="G60" s="81"/>
      <c r="H60" s="82"/>
      <c r="I60" s="83"/>
      <c r="J60" s="83"/>
      <c r="K60" s="83"/>
      <c r="L60" s="83"/>
      <c r="M60" s="83"/>
      <c r="N60" s="83"/>
      <c r="O60" s="83"/>
      <c r="P60" s="83"/>
      <c r="Q60" s="92"/>
      <c r="R60" s="65"/>
      <c r="S60" s="65"/>
      <c r="T60" s="65"/>
    </row>
    <row r="61" spans="2:20" s="66" customFormat="1" ht="15" x14ac:dyDescent="0.25">
      <c r="B61" s="57" t="s">
        <v>62</v>
      </c>
      <c r="C61" s="67" t="str">
        <f>VLOOKUP(B61,'[1]26MY_PILOT_DATA'!B:V,3,FALSE)</f>
        <v>Pilot</v>
      </c>
      <c r="D61" s="68" t="str">
        <f t="shared" ref="D61:D62" si="5">B61</f>
        <v>08F20-T90-100D</v>
      </c>
      <c r="E61" s="80"/>
      <c r="F61" s="80"/>
      <c r="G61" s="81"/>
      <c r="H61" s="82"/>
      <c r="I61" s="83"/>
      <c r="J61" s="83"/>
      <c r="K61" s="83"/>
      <c r="L61" s="83"/>
      <c r="M61" s="83"/>
      <c r="N61" s="83"/>
      <c r="O61" s="83"/>
      <c r="P61" s="83"/>
      <c r="Q61" s="92"/>
      <c r="R61" s="65"/>
      <c r="S61" s="65"/>
      <c r="T61" s="65"/>
    </row>
    <row r="62" spans="2:20" s="66" customFormat="1" ht="15" customHeight="1" x14ac:dyDescent="0.25">
      <c r="B62" s="69" t="s">
        <v>63</v>
      </c>
      <c r="C62" s="67" t="str">
        <f>VLOOKUP(B62,'[1]26MY_PILOT_DATA'!B:V,3,FALSE)</f>
        <v>Rear "AWD"</v>
      </c>
      <c r="D62" s="68" t="str">
        <f t="shared" si="5"/>
        <v>08F20-T90-100A</v>
      </c>
      <c r="E62" s="85"/>
      <c r="F62" s="85"/>
      <c r="G62" s="86"/>
      <c r="H62" s="87"/>
      <c r="I62" s="88"/>
      <c r="J62" s="88"/>
      <c r="K62" s="88"/>
      <c r="L62" s="88"/>
      <c r="M62" s="88"/>
      <c r="N62" s="88"/>
      <c r="O62" s="88"/>
      <c r="P62" s="88"/>
      <c r="Q62" s="93"/>
      <c r="R62" s="65"/>
      <c r="S62" s="65"/>
      <c r="T62" s="65"/>
    </row>
    <row r="63" spans="2:20" s="66" customFormat="1" ht="6.95" customHeight="1" x14ac:dyDescent="0.25">
      <c r="B63" s="69"/>
      <c r="C63" s="71"/>
      <c r="D63" s="72"/>
      <c r="E63" s="72"/>
      <c r="F63" s="72"/>
      <c r="G63" s="72"/>
      <c r="H63" s="72"/>
      <c r="I63" s="72"/>
      <c r="J63" s="72"/>
      <c r="K63" s="72"/>
      <c r="L63" s="72"/>
      <c r="M63" s="72"/>
      <c r="N63" s="72"/>
      <c r="O63" s="72"/>
      <c r="P63" s="72"/>
      <c r="Q63" s="73"/>
      <c r="R63" s="65"/>
      <c r="S63" s="65"/>
    </row>
    <row r="64" spans="2:20" s="66" customFormat="1" ht="15" x14ac:dyDescent="0.25">
      <c r="B64" s="57" t="s">
        <v>64</v>
      </c>
      <c r="C64" s="58" t="str">
        <f>VLOOKUP(B64,'[1]26MY_PILOT_DATA'!B:V,3,FALSE)</f>
        <v>Black Emblem Set</v>
      </c>
      <c r="D64" s="59" t="str">
        <f>B64</f>
        <v>26PIL-BLK-EM2</v>
      </c>
      <c r="E64" s="94">
        <f>VLOOKUP($B64,'[1]26MY_PILOT_DATA'!B:V,9,FALSE)</f>
        <v>176.4</v>
      </c>
      <c r="F64" s="95">
        <f>VLOOKUP(B64,'[1]26MY_PILOT_DATA'!B:V,10,FALSE)</f>
        <v>293.40000000000003</v>
      </c>
      <c r="G64" s="75">
        <f>VLOOKUP(B64,'[1]26MY_PILOT_DATA'!B:V,7,FALSE)</f>
        <v>0.79999999999999993</v>
      </c>
      <c r="H64" s="76">
        <f>VLOOKUP(B64,'[1]26MY_PILOT_DATA'!B:V,11,FALSE)</f>
        <v>425.40000000000003</v>
      </c>
      <c r="I64" s="63">
        <f>VLOOKUP($B64,'[1]26MY_PILOT_DATA'!B:V,12,FALSE)</f>
        <v>0</v>
      </c>
      <c r="J64" s="63">
        <f>VLOOKUP($B64,'[1]26MY_PILOT_DATA'!B:V,13,FALSE)</f>
        <v>0</v>
      </c>
      <c r="K64" s="63">
        <f>VLOOKUP($B64,'[1]26MY_PILOT_DATA'!B:V,14,FALSE)</f>
        <v>0</v>
      </c>
      <c r="L64" s="77" t="str">
        <f>VLOOKUP(B64,'[1]26MY_PILOT_DATA'!B:V,15,FALSE)</f>
        <v>N/A</v>
      </c>
      <c r="M64" s="77" t="str">
        <f>VLOOKUP(B64,'[1]26MY_PILOT_DATA'!B:V,16,FALSE)</f>
        <v>N/A</v>
      </c>
      <c r="N64" s="77" t="str">
        <f>VLOOKUP(B64,'[1]26MY_PILOT_DATA'!B:V,17,FALSE)</f>
        <v>N/A</v>
      </c>
      <c r="O64" s="77" t="str">
        <f>VLOOKUP(B64,'[1]26MY_PILOT_DATA'!B:V,18,FALSE)</f>
        <v>•</v>
      </c>
      <c r="P64" s="77" t="str">
        <f>VLOOKUP(B64,'[1]26MY_PILOT_DATA'!B:V,19,FALSE)</f>
        <v>N/A</v>
      </c>
      <c r="Q64" s="96" t="str">
        <f>IF(VLOOKUP(B64,'[1]26MY_PILOT_DATA'!B:V,20,FALSE)="","",VLOOKUP(B64,'[1]26MY_PILOT_DATA'!B:V,20,FALSE))</f>
        <v>10% Discount applied</v>
      </c>
      <c r="R64" s="65"/>
      <c r="S64" s="65"/>
      <c r="T64" s="65"/>
    </row>
    <row r="65" spans="2:20" s="66" customFormat="1" ht="15" x14ac:dyDescent="0.25">
      <c r="B65" s="57" t="s">
        <v>61</v>
      </c>
      <c r="C65" s="67" t="str">
        <f>VLOOKUP(B65,'[1]26MY_PILOT_DATA'!B:V,3,FALSE)</f>
        <v>Rear "H" mark</v>
      </c>
      <c r="D65" s="68" t="str">
        <f>B65</f>
        <v>08F20-T90-100</v>
      </c>
      <c r="E65" s="97"/>
      <c r="F65" s="98"/>
      <c r="G65" s="81"/>
      <c r="H65" s="82"/>
      <c r="I65" s="63"/>
      <c r="J65" s="63"/>
      <c r="K65" s="63"/>
      <c r="L65" s="83"/>
      <c r="M65" s="83"/>
      <c r="N65" s="83"/>
      <c r="O65" s="83"/>
      <c r="P65" s="83"/>
      <c r="Q65" s="99"/>
      <c r="R65" s="65"/>
      <c r="S65" s="65"/>
      <c r="T65" s="65"/>
    </row>
    <row r="66" spans="2:20" s="66" customFormat="1" ht="15" customHeight="1" x14ac:dyDescent="0.25">
      <c r="B66" s="69" t="s">
        <v>63</v>
      </c>
      <c r="C66" s="67" t="str">
        <f>VLOOKUP(B66,'[1]26MY_PILOT_DATA'!B:V,3,FALSE)</f>
        <v>Rear "AWD"</v>
      </c>
      <c r="D66" s="70" t="str">
        <f>B66</f>
        <v>08F20-T90-100A</v>
      </c>
      <c r="E66" s="97"/>
      <c r="F66" s="98"/>
      <c r="G66" s="81"/>
      <c r="H66" s="82"/>
      <c r="I66" s="63"/>
      <c r="J66" s="63"/>
      <c r="K66" s="63"/>
      <c r="L66" s="83"/>
      <c r="M66" s="83"/>
      <c r="N66" s="83"/>
      <c r="O66" s="83"/>
      <c r="P66" s="83"/>
      <c r="Q66" s="99"/>
      <c r="R66" s="65"/>
      <c r="S66" s="65"/>
      <c r="T66" s="65"/>
    </row>
    <row r="67" spans="2:20" s="66" customFormat="1" ht="15" x14ac:dyDescent="0.25">
      <c r="B67" s="57" t="s">
        <v>62</v>
      </c>
      <c r="C67" s="67" t="str">
        <f>VLOOKUP(B67,'[1]26MY_PILOT_DATA'!B:V,3,FALSE)</f>
        <v>Pilot</v>
      </c>
      <c r="D67" s="68" t="str">
        <f>B67</f>
        <v>08F20-T90-100D</v>
      </c>
      <c r="E67" s="97"/>
      <c r="F67" s="98"/>
      <c r="G67" s="81"/>
      <c r="H67" s="82"/>
      <c r="I67" s="100"/>
      <c r="J67" s="100"/>
      <c r="K67" s="100"/>
      <c r="L67" s="83"/>
      <c r="M67" s="83"/>
      <c r="N67" s="83"/>
      <c r="O67" s="83"/>
      <c r="P67" s="83"/>
      <c r="Q67" s="99"/>
      <c r="R67" s="65"/>
      <c r="S67" s="65"/>
      <c r="T67" s="65"/>
    </row>
    <row r="68" spans="2:20" s="66" customFormat="1" ht="15" customHeight="1" x14ac:dyDescent="0.25">
      <c r="B68" s="69" t="s">
        <v>65</v>
      </c>
      <c r="C68" s="67" t="str">
        <f>VLOOKUP(B68,'[1]26MY_PILOT_DATA'!B:V,3,FALSE)</f>
        <v>Touring</v>
      </c>
      <c r="D68" s="70" t="str">
        <f>B68</f>
        <v>08F20-PS2-100A</v>
      </c>
      <c r="E68" s="97"/>
      <c r="F68" s="98"/>
      <c r="G68" s="86"/>
      <c r="H68" s="82"/>
      <c r="I68" s="100"/>
      <c r="J68" s="100"/>
      <c r="K68" s="100"/>
      <c r="L68" s="88"/>
      <c r="M68" s="88"/>
      <c r="N68" s="88"/>
      <c r="O68" s="88"/>
      <c r="P68" s="88"/>
      <c r="Q68" s="99"/>
      <c r="R68" s="65"/>
      <c r="S68" s="65"/>
      <c r="T68" s="65"/>
    </row>
    <row r="69" spans="2:20" s="109" customFormat="1" ht="10.5" customHeight="1" x14ac:dyDescent="0.25">
      <c r="B69" s="101"/>
      <c r="C69" s="102"/>
      <c r="D69" s="103"/>
      <c r="E69" s="104"/>
      <c r="F69" s="104"/>
      <c r="G69" s="105"/>
      <c r="H69" s="106"/>
      <c r="I69" s="107"/>
      <c r="J69" s="107"/>
      <c r="K69" s="107"/>
      <c r="L69" s="65"/>
      <c r="M69" s="107"/>
      <c r="N69" s="107"/>
      <c r="O69" s="107"/>
      <c r="P69" s="107"/>
      <c r="Q69" s="108"/>
    </row>
    <row r="70" spans="2:20" s="109" customFormat="1" ht="10.5" customHeight="1" x14ac:dyDescent="0.25">
      <c r="B70" s="101"/>
      <c r="C70" s="102"/>
      <c r="D70" s="103"/>
      <c r="E70" s="104"/>
      <c r="F70" s="104"/>
      <c r="G70" s="105"/>
      <c r="H70" s="106"/>
      <c r="I70" s="107"/>
      <c r="J70" s="107"/>
      <c r="K70" s="107"/>
      <c r="L70" s="65"/>
      <c r="M70" s="107"/>
      <c r="N70" s="107"/>
      <c r="O70" s="107"/>
      <c r="P70" s="107"/>
      <c r="Q70" s="108"/>
    </row>
    <row r="71" spans="2:20" s="111" customFormat="1" ht="18.75" x14ac:dyDescent="0.3">
      <c r="B71" s="69"/>
      <c r="C71" s="48" t="s">
        <v>66</v>
      </c>
      <c r="D71" s="48"/>
      <c r="E71" s="110"/>
      <c r="F71" s="110"/>
      <c r="G71" s="110"/>
      <c r="H71" s="110"/>
      <c r="I71" s="110"/>
      <c r="J71" s="110"/>
      <c r="K71" s="110"/>
      <c r="L71" s="110"/>
      <c r="M71" s="110"/>
      <c r="N71" s="110"/>
      <c r="O71" s="110"/>
      <c r="P71" s="110"/>
      <c r="Q71" s="110"/>
    </row>
    <row r="72" spans="2:20" s="66" customFormat="1" ht="15" customHeight="1" x14ac:dyDescent="0.25">
      <c r="B72" s="69"/>
      <c r="C72" s="54" t="s">
        <v>26</v>
      </c>
      <c r="D72" s="54" t="s">
        <v>27</v>
      </c>
      <c r="E72" s="54" t="s">
        <v>28</v>
      </c>
      <c r="F72" s="54" t="s">
        <v>29</v>
      </c>
      <c r="G72" s="54" t="s">
        <v>30</v>
      </c>
      <c r="H72" s="55" t="s">
        <v>31</v>
      </c>
      <c r="I72" s="54" t="s">
        <v>32</v>
      </c>
      <c r="J72" s="54"/>
      <c r="K72" s="54"/>
      <c r="L72" s="54"/>
      <c r="M72" s="54"/>
      <c r="N72" s="54"/>
      <c r="O72" s="54"/>
      <c r="P72" s="54"/>
      <c r="Q72" s="54" t="s">
        <v>33</v>
      </c>
    </row>
    <row r="73" spans="2:20" s="66" customFormat="1" ht="29.1" customHeight="1" x14ac:dyDescent="0.25">
      <c r="B73" s="112"/>
      <c r="C73" s="54"/>
      <c r="D73" s="54"/>
      <c r="E73" s="54"/>
      <c r="F73" s="54"/>
      <c r="G73" s="54"/>
      <c r="H73" s="55"/>
      <c r="I73" s="56">
        <f>'[1]26MY_PILOT_DATA'!$M$7</f>
        <v>0</v>
      </c>
      <c r="J73" s="56">
        <f>'[1]26MY_PILOT_DATA'!$M$7</f>
        <v>0</v>
      </c>
      <c r="K73" s="56">
        <f>'[1]26MY_PILOT_DATA'!$M$7</f>
        <v>0</v>
      </c>
      <c r="L73" s="56" t="str">
        <f>'[1]26MY_PILOT_DATA'!$P$7</f>
        <v>Sport</v>
      </c>
      <c r="M73" s="56" t="str">
        <f>'[1]26MY_PILOT_DATA'!$Q$7</f>
        <v>EX-L</v>
      </c>
      <c r="N73" s="56" t="str">
        <f>'[1]26MY_PILOT_DATA'!$R$7</f>
        <v>TrailSport</v>
      </c>
      <c r="O73" s="56" t="str">
        <f>'[1]26MY_PILOT_DATA'!$S$7</f>
        <v>Touring</v>
      </c>
      <c r="P73" s="56" t="str">
        <f>'[1]26MY_PILOT_DATA'!$T$7</f>
        <v>Black Edition</v>
      </c>
      <c r="Q73" s="54"/>
    </row>
    <row r="74" spans="2:20" s="109" customFormat="1" ht="15" customHeight="1" x14ac:dyDescent="0.25">
      <c r="B74" s="101" t="s">
        <v>67</v>
      </c>
      <c r="C74" s="113" t="str">
        <f>VLOOKUP(B74,'[1]26MY_PILOT_DATA'!B:V,3,FALSE)</f>
        <v>18" Alloy Wheel</v>
      </c>
      <c r="D74" s="114" t="str">
        <f>B74</f>
        <v>08W18-T90-100D</v>
      </c>
      <c r="E74" s="115">
        <f>VLOOKUP($B74,'[1]26MY_PILOT_DATA'!B:V,9,FALSE)</f>
        <v>1160</v>
      </c>
      <c r="F74" s="115">
        <f>VLOOKUP(B74,'[1]26MY_PILOT_DATA'!B:V,10,FALSE)</f>
        <v>1920</v>
      </c>
      <c r="G74" s="116">
        <f>VLOOKUP(B74,'[1]26MY_PILOT_DATA'!B:V,7,FALSE)</f>
        <v>1.6</v>
      </c>
      <c r="H74" s="117">
        <f>VLOOKUP(B74,'[1]26MY_PILOT_DATA'!B:V,11,FALSE)</f>
        <v>2184</v>
      </c>
      <c r="I74" s="100">
        <f>VLOOKUP($B74,'[1]26MY_PILOT_DATA'!B:V,12,FALSE)</f>
        <v>0</v>
      </c>
      <c r="J74" s="100">
        <f>VLOOKUP($B74,'[1]26MY_PILOT_DATA'!B:V,13,FALSE)</f>
        <v>0</v>
      </c>
      <c r="K74" s="100">
        <f>VLOOKUP($B74,'[1]26MY_PILOT_DATA'!B:V,14,FALSE)</f>
        <v>0</v>
      </c>
      <c r="L74" s="100" t="str">
        <f>VLOOKUP(B74,'[1]26MY_PILOT_DATA'!B:V,15,FALSE)</f>
        <v>T</v>
      </c>
      <c r="M74" s="100" t="str">
        <f>VLOOKUP(B74,'[1]26MY_PILOT_DATA'!B:V,16,FALSE)</f>
        <v>E</v>
      </c>
      <c r="N74" s="100" t="str">
        <f>VLOOKUP(B74,'[1]26MY_PILOT_DATA'!B:V,17,FALSE)</f>
        <v>E</v>
      </c>
      <c r="O74" s="100" t="str">
        <f>VLOOKUP(B74,'[1]26MY_PILOT_DATA'!B:V,18,FALSE)</f>
        <v>T</v>
      </c>
      <c r="P74" s="100" t="str">
        <f>VLOOKUP(B74,'[1]26MY_PILOT_DATA'!B:V,19,FALSE)</f>
        <v>T</v>
      </c>
      <c r="Q74" s="118" t="str">
        <f>IF(VLOOKUP(B74,'[1]26MY_PILOT_DATA'!B:V,20,FALSE)="","",VLOOKUP(B74,'[1]26MY_PILOT_DATA'!B:V,20,FALSE))</f>
        <v/>
      </c>
    </row>
    <row r="75" spans="2:20" s="66" customFormat="1" ht="16.5" x14ac:dyDescent="0.25">
      <c r="B75" s="112" t="s">
        <v>68</v>
      </c>
      <c r="C75" s="113" t="str">
        <f>VLOOKUP(B75,'[1]26MY_PILOT_DATA'!B:V,3,FALSE)</f>
        <v xml:space="preserve">20" Alloy Wheel - Gloss Black </v>
      </c>
      <c r="D75" s="119" t="str">
        <f t="shared" ref="D75:D76" si="6">B75</f>
        <v>08W20-T90-100C</v>
      </c>
      <c r="E75" s="115">
        <f>VLOOKUP($B75,'[1]26MY_PILOT_DATA'!B:V,9,FALSE)</f>
        <v>1596</v>
      </c>
      <c r="F75" s="115">
        <f>VLOOKUP(B75,'[1]26MY_PILOT_DATA'!B:V,10,FALSE)</f>
        <v>2660</v>
      </c>
      <c r="G75" s="116">
        <f>VLOOKUP(B75,'[1]26MY_PILOT_DATA'!B:V,7,FALSE)</f>
        <v>1.6</v>
      </c>
      <c r="H75" s="117">
        <f>VLOOKUP(B75,'[1]26MY_PILOT_DATA'!B:V,11,FALSE)</f>
        <v>2924</v>
      </c>
      <c r="I75" s="100">
        <f>VLOOKUP($B75,'[1]26MY_PILOT_DATA'!B:V,12,FALSE)</f>
        <v>0</v>
      </c>
      <c r="J75" s="100">
        <f>VLOOKUP($B75,'[1]26MY_PILOT_DATA'!B:V,13,FALSE)</f>
        <v>0</v>
      </c>
      <c r="K75" s="100">
        <f>VLOOKUP($B75,'[1]26MY_PILOT_DATA'!B:V,14,FALSE)</f>
        <v>0</v>
      </c>
      <c r="L75" s="100" t="str">
        <f>VLOOKUP(B75,'[1]26MY_PILOT_DATA'!B:V,15,FALSE)</f>
        <v>E</v>
      </c>
      <c r="M75" s="100" t="str">
        <f>VLOOKUP(B75,'[1]26MY_PILOT_DATA'!B:V,16,FALSE)</f>
        <v>T</v>
      </c>
      <c r="N75" s="100" t="str">
        <f>VLOOKUP(B75,'[1]26MY_PILOT_DATA'!B:V,17,FALSE)</f>
        <v>T</v>
      </c>
      <c r="O75" s="100" t="str">
        <f>VLOOKUP(B75,'[1]26MY_PILOT_DATA'!B:V,18,FALSE)</f>
        <v>E</v>
      </c>
      <c r="P75" s="100" t="str">
        <f>VLOOKUP(B75,'[1]26MY_PILOT_DATA'!B:V,19,FALSE)</f>
        <v>E</v>
      </c>
      <c r="Q75" s="118" t="str">
        <f>IF(VLOOKUP(B75,'[1]26MY_PILOT_DATA'!B:V,20,FALSE)="","",VLOOKUP(B75,'[1]26MY_PILOT_DATA'!B:V,20,FALSE))</f>
        <v/>
      </c>
    </row>
    <row r="76" spans="2:20" s="66" customFormat="1" ht="16.5" x14ac:dyDescent="0.25">
      <c r="B76" s="112" t="s">
        <v>69</v>
      </c>
      <c r="C76" s="113" t="str">
        <f>VLOOKUP(B76,'[1]26MY_PILOT_DATA'!B:V,3,FALSE)</f>
        <v>20" Alloy Wheel - Matte Black</v>
      </c>
      <c r="D76" s="119" t="str">
        <f t="shared" si="6"/>
        <v>08W20-T90-300E</v>
      </c>
      <c r="E76" s="115">
        <f>VLOOKUP($B76,'[1]26MY_PILOT_DATA'!B:V,9,FALSE)</f>
        <v>1596</v>
      </c>
      <c r="F76" s="115">
        <f>VLOOKUP(B76,'[1]26MY_PILOT_DATA'!B:V,10,FALSE)</f>
        <v>2660</v>
      </c>
      <c r="G76" s="116">
        <f>VLOOKUP(B76,'[1]26MY_PILOT_DATA'!B:V,7,FALSE)</f>
        <v>1.6</v>
      </c>
      <c r="H76" s="117">
        <f>VLOOKUP(B76,'[1]26MY_PILOT_DATA'!B:V,11,FALSE)</f>
        <v>2924</v>
      </c>
      <c r="I76" s="100">
        <f>VLOOKUP($B76,'[1]26MY_PILOT_DATA'!B:V,12,FALSE)</f>
        <v>0</v>
      </c>
      <c r="J76" s="100">
        <f>VLOOKUP($B76,'[1]26MY_PILOT_DATA'!B:V,13,FALSE)</f>
        <v>0</v>
      </c>
      <c r="K76" s="100">
        <f>VLOOKUP($B76,'[1]26MY_PILOT_DATA'!B:V,14,FALSE)</f>
        <v>0</v>
      </c>
      <c r="L76" s="100" t="str">
        <f>VLOOKUP(B76,'[1]26MY_PILOT_DATA'!B:V,15,FALSE)</f>
        <v>E</v>
      </c>
      <c r="M76" s="100" t="str">
        <f>VLOOKUP(B76,'[1]26MY_PILOT_DATA'!B:V,16,FALSE)</f>
        <v>T</v>
      </c>
      <c r="N76" s="100" t="str">
        <f>VLOOKUP(B76,'[1]26MY_PILOT_DATA'!B:V,17,FALSE)</f>
        <v>T</v>
      </c>
      <c r="O76" s="100" t="str">
        <f>VLOOKUP(B76,'[1]26MY_PILOT_DATA'!B:V,18,FALSE)</f>
        <v>E</v>
      </c>
      <c r="P76" s="100" t="str">
        <f>VLOOKUP(B76,'[1]26MY_PILOT_DATA'!B:V,19,FALSE)</f>
        <v>E</v>
      </c>
      <c r="Q76" s="118" t="str">
        <f>IF(VLOOKUP(B76,'[1]26MY_PILOT_DATA'!B:V,20,FALSE)="","",VLOOKUP(B76,'[1]26MY_PILOT_DATA'!B:V,20,FALSE))</f>
        <v/>
      </c>
    </row>
    <row r="77" spans="2:20" s="109" customFormat="1" ht="15" customHeight="1" x14ac:dyDescent="0.25">
      <c r="B77" s="101" t="s">
        <v>70</v>
      </c>
      <c r="C77" s="113" t="str">
        <f>VLOOKUP(B77,'[1]26MY_PILOT_DATA'!B:V,3,FALSE)</f>
        <v>Wheel Locks - Chrome</v>
      </c>
      <c r="D77" s="114" t="str">
        <f>B77</f>
        <v>08W42-TK4-301</v>
      </c>
      <c r="E77" s="115">
        <f>VLOOKUP($B77,'[1]26MY_PILOT_DATA'!B:V,9,FALSE)</f>
        <v>91</v>
      </c>
      <c r="F77" s="115">
        <f>VLOOKUP(B77,'[1]26MY_PILOT_DATA'!B:V,10,FALSE)</f>
        <v>152</v>
      </c>
      <c r="G77" s="116">
        <f>VLOOKUP(B77,'[1]26MY_PILOT_DATA'!B:V,7,FALSE)</f>
        <v>0.2</v>
      </c>
      <c r="H77" s="117">
        <f>VLOOKUP(B77,'[1]26MY_PILOT_DATA'!B:V,11,FALSE)</f>
        <v>185</v>
      </c>
      <c r="I77" s="100">
        <f>VLOOKUP($B77,'[1]26MY_PILOT_DATA'!B:V,12,FALSE)</f>
        <v>0</v>
      </c>
      <c r="J77" s="100">
        <f>VLOOKUP($B77,'[1]26MY_PILOT_DATA'!B:V,13,FALSE)</f>
        <v>0</v>
      </c>
      <c r="K77" s="100">
        <f>VLOOKUP($B77,'[1]26MY_PILOT_DATA'!B:V,14,FALSE)</f>
        <v>0</v>
      </c>
      <c r="L77" s="100" t="str">
        <f>VLOOKUP(B77,'[1]26MY_PILOT_DATA'!B:V,15,FALSE)</f>
        <v>N/A</v>
      </c>
      <c r="M77" s="100" t="str">
        <f>VLOOKUP(B77,'[1]26MY_PILOT_DATA'!B:V,16,FALSE)</f>
        <v>•</v>
      </c>
      <c r="N77" s="100" t="str">
        <f>VLOOKUP(B77,'[1]26MY_PILOT_DATA'!B:V,17,FALSE)</f>
        <v>N/A</v>
      </c>
      <c r="O77" s="100" t="str">
        <f>VLOOKUP(B77,'[1]26MY_PILOT_DATA'!B:V,18,FALSE)</f>
        <v>N/A</v>
      </c>
      <c r="P77" s="100" t="str">
        <f>VLOOKUP(B77,'[1]26MY_PILOT_DATA'!B:V,19,FALSE)</f>
        <v>N/A</v>
      </c>
      <c r="Q77" s="118" t="str">
        <f>IF(VLOOKUP(B77,'[1]26MY_PILOT_DATA'!B:V,20,FALSE)="","",VLOOKUP(B77,'[1]26MY_PILOT_DATA'!B:V,20,FALSE))</f>
        <v/>
      </c>
    </row>
    <row r="78" spans="2:20" s="66" customFormat="1" ht="16.5" x14ac:dyDescent="0.25">
      <c r="B78" s="112" t="s">
        <v>71</v>
      </c>
      <c r="C78" s="113" t="str">
        <f>VLOOKUP(B78,'[1]26MY_PILOT_DATA'!B:V,3,FALSE)</f>
        <v>Wheel Locks - Black</v>
      </c>
      <c r="D78" s="119" t="str">
        <f t="shared" ref="D78:D79" si="7">B78</f>
        <v>08W42-TG7-301A</v>
      </c>
      <c r="E78" s="115">
        <f>VLOOKUP($B78,'[1]26MY_PILOT_DATA'!B:V,9,FALSE)</f>
        <v>85</v>
      </c>
      <c r="F78" s="115">
        <f>VLOOKUP(B78,'[1]26MY_PILOT_DATA'!B:V,10,FALSE)</f>
        <v>140</v>
      </c>
      <c r="G78" s="116">
        <f>VLOOKUP(B78,'[1]26MY_PILOT_DATA'!B:V,7,FALSE)</f>
        <v>0.2</v>
      </c>
      <c r="H78" s="117">
        <f>VLOOKUP(B78,'[1]26MY_PILOT_DATA'!B:V,11,FALSE)</f>
        <v>173</v>
      </c>
      <c r="I78" s="100">
        <f>VLOOKUP($B78,'[1]26MY_PILOT_DATA'!B:V,12,FALSE)</f>
        <v>0</v>
      </c>
      <c r="J78" s="100">
        <f>VLOOKUP($B78,'[1]26MY_PILOT_DATA'!B:V,13,FALSE)</f>
        <v>0</v>
      </c>
      <c r="K78" s="100">
        <f>VLOOKUP($B78,'[1]26MY_PILOT_DATA'!B:V,14,FALSE)</f>
        <v>0</v>
      </c>
      <c r="L78" s="100" t="str">
        <f>VLOOKUP(B78,'[1]26MY_PILOT_DATA'!B:V,15,FALSE)</f>
        <v>•</v>
      </c>
      <c r="M78" s="100" t="str">
        <f>VLOOKUP(B78,'[1]26MY_PILOT_DATA'!B:V,16,FALSE)</f>
        <v>•</v>
      </c>
      <c r="N78" s="100" t="str">
        <f>VLOOKUP(B78,'[1]26MY_PILOT_DATA'!B:V,17,FALSE)</f>
        <v>•</v>
      </c>
      <c r="O78" s="100" t="str">
        <f>VLOOKUP(B78,'[1]26MY_PILOT_DATA'!B:V,18,FALSE)</f>
        <v>•</v>
      </c>
      <c r="P78" s="100" t="str">
        <f>VLOOKUP(B78,'[1]26MY_PILOT_DATA'!B:V,19,FALSE)</f>
        <v>•</v>
      </c>
      <c r="Q78" s="118" t="str">
        <f>IF(VLOOKUP(B78,'[1]26MY_PILOT_DATA'!B:V,20,FALSE)="","",VLOOKUP(B78,'[1]26MY_PILOT_DATA'!B:V,20,FALSE))</f>
        <v/>
      </c>
    </row>
    <row r="79" spans="2:20" s="66" customFormat="1" ht="16.5" x14ac:dyDescent="0.25">
      <c r="B79" s="112" t="s">
        <v>72</v>
      </c>
      <c r="C79" s="113" t="str">
        <f>VLOOKUP(B79,'[1]26MY_PILOT_DATA'!B:V,3,FALSE)</f>
        <v>Wheel Lug Nuts - Black</v>
      </c>
      <c r="D79" s="119" t="str">
        <f t="shared" si="7"/>
        <v>08W42-PL4-100A</v>
      </c>
      <c r="E79" s="115">
        <f>VLOOKUP($B79,'[1]26MY_PILOT_DATA'!B:V,9,FALSE)</f>
        <v>165</v>
      </c>
      <c r="F79" s="115">
        <f>VLOOKUP(B79,'[1]26MY_PILOT_DATA'!B:V,10,FALSE)</f>
        <v>275</v>
      </c>
      <c r="G79" s="116">
        <f>VLOOKUP(B79,'[1]26MY_PILOT_DATA'!B:V,7,FALSE)</f>
        <v>0.4</v>
      </c>
      <c r="H79" s="117">
        <f>VLOOKUP(B79,'[1]26MY_PILOT_DATA'!B:V,11,FALSE)</f>
        <v>341</v>
      </c>
      <c r="I79" s="100">
        <f>VLOOKUP($B79,'[1]26MY_PILOT_DATA'!B:V,12,FALSE)</f>
        <v>0</v>
      </c>
      <c r="J79" s="100">
        <f>VLOOKUP($B79,'[1]26MY_PILOT_DATA'!B:V,13,FALSE)</f>
        <v>0</v>
      </c>
      <c r="K79" s="100">
        <f>VLOOKUP($B79,'[1]26MY_PILOT_DATA'!B:V,14,FALSE)</f>
        <v>0</v>
      </c>
      <c r="L79" s="100" t="str">
        <f>VLOOKUP(B79,'[1]26MY_PILOT_DATA'!B:V,15,FALSE)</f>
        <v>S</v>
      </c>
      <c r="M79" s="100" t="str">
        <f>VLOOKUP(B79,'[1]26MY_PILOT_DATA'!B:V,16,FALSE)</f>
        <v>•</v>
      </c>
      <c r="N79" s="100" t="str">
        <f>VLOOKUP(B79,'[1]26MY_PILOT_DATA'!B:V,17,FALSE)</f>
        <v>S</v>
      </c>
      <c r="O79" s="100" t="str">
        <f>VLOOKUP(B79,'[1]26MY_PILOT_DATA'!B:V,18,FALSE)</f>
        <v>S</v>
      </c>
      <c r="P79" s="100" t="str">
        <f>VLOOKUP(B79,'[1]26MY_PILOT_DATA'!B:V,19,FALSE)</f>
        <v>S</v>
      </c>
      <c r="Q79" s="120" t="str">
        <f>IF(VLOOKUP(B79,'[1]26MY_PILOT_DATA'!B:V,20,FALSE)="","",VLOOKUP(B79,'[1]26MY_PILOT_DATA'!B:V,20,FALSE))</f>
        <v>Set of 20 lug nuts</v>
      </c>
    </row>
    <row r="80" spans="2:20" s="109" customFormat="1" ht="10.5" customHeight="1" x14ac:dyDescent="0.25">
      <c r="B80" s="101"/>
      <c r="C80" s="121"/>
      <c r="D80" s="122"/>
      <c r="E80" s="104"/>
      <c r="F80" s="104"/>
      <c r="G80" s="105"/>
      <c r="H80" s="106"/>
      <c r="I80" s="107"/>
      <c r="J80" s="107"/>
      <c r="K80" s="107"/>
      <c r="L80" s="65"/>
      <c r="M80" s="107"/>
      <c r="N80" s="107"/>
      <c r="O80" s="107"/>
      <c r="P80" s="107"/>
      <c r="Q80" s="108"/>
    </row>
    <row r="81" spans="2:17" s="111" customFormat="1" ht="18.75" x14ac:dyDescent="0.3">
      <c r="B81" s="123"/>
      <c r="C81" s="48" t="s">
        <v>73</v>
      </c>
      <c r="D81" s="48"/>
      <c r="E81" s="110"/>
      <c r="F81" s="110"/>
      <c r="G81" s="110"/>
      <c r="H81" s="110"/>
      <c r="I81" s="110"/>
      <c r="J81" s="110"/>
      <c r="K81" s="110"/>
      <c r="L81" s="107"/>
      <c r="M81" s="110"/>
      <c r="N81" s="110"/>
      <c r="O81" s="110"/>
      <c r="P81" s="110"/>
      <c r="Q81" s="110"/>
    </row>
    <row r="82" spans="2:17" s="66" customFormat="1" ht="15" customHeight="1" x14ac:dyDescent="0.25">
      <c r="B82" s="112"/>
      <c r="C82" s="54" t="s">
        <v>26</v>
      </c>
      <c r="D82" s="54" t="s">
        <v>27</v>
      </c>
      <c r="E82" s="54" t="s">
        <v>28</v>
      </c>
      <c r="F82" s="54" t="s">
        <v>29</v>
      </c>
      <c r="G82" s="54" t="s">
        <v>30</v>
      </c>
      <c r="H82" s="55" t="s">
        <v>31</v>
      </c>
      <c r="I82" s="54" t="s">
        <v>32</v>
      </c>
      <c r="J82" s="54"/>
      <c r="K82" s="54"/>
      <c r="L82" s="54"/>
      <c r="M82" s="54"/>
      <c r="N82" s="54"/>
      <c r="O82" s="54"/>
      <c r="P82" s="54"/>
      <c r="Q82" s="54" t="s">
        <v>33</v>
      </c>
    </row>
    <row r="83" spans="2:17" s="66" customFormat="1" ht="30" x14ac:dyDescent="0.25">
      <c r="B83" s="112"/>
      <c r="C83" s="54"/>
      <c r="D83" s="54"/>
      <c r="E83" s="54"/>
      <c r="F83" s="54"/>
      <c r="G83" s="54"/>
      <c r="H83" s="55"/>
      <c r="I83" s="56">
        <f>'[1]26MY_PILOT_DATA'!$M$7</f>
        <v>0</v>
      </c>
      <c r="J83" s="56">
        <f>'[1]26MY_PILOT_DATA'!$M$7</f>
        <v>0</v>
      </c>
      <c r="K83" s="56">
        <f>'[1]26MY_PILOT_DATA'!$M$7</f>
        <v>0</v>
      </c>
      <c r="L83" s="56" t="str">
        <f>'[1]26MY_PILOT_DATA'!$P$7</f>
        <v>Sport</v>
      </c>
      <c r="M83" s="56" t="str">
        <f>'[1]26MY_PILOT_DATA'!$Q$7</f>
        <v>EX-L</v>
      </c>
      <c r="N83" s="56" t="str">
        <f>'[1]26MY_PILOT_DATA'!$R$7</f>
        <v>TrailSport</v>
      </c>
      <c r="O83" s="56" t="str">
        <f>'[1]26MY_PILOT_DATA'!$S$7</f>
        <v>Touring</v>
      </c>
      <c r="P83" s="56" t="str">
        <f>'[1]26MY_PILOT_DATA'!$T$7</f>
        <v>Black Edition</v>
      </c>
      <c r="Q83" s="54"/>
    </row>
    <row r="84" spans="2:17" s="109" customFormat="1" ht="15" customHeight="1" x14ac:dyDescent="0.25">
      <c r="B84" s="101" t="s">
        <v>74</v>
      </c>
      <c r="C84" s="113" t="str">
        <f>VLOOKUP(B84,'[1]26MY_PILOT_DATA'!B:V,3,FALSE)</f>
        <v>Side Skid Garnish</v>
      </c>
      <c r="D84" s="114" t="str">
        <f>B84</f>
        <v>08F04-T90-100</v>
      </c>
      <c r="E84" s="115">
        <f>VLOOKUP($B84,'[1]26MY_PILOT_DATA'!B:V,9,FALSE)</f>
        <v>324</v>
      </c>
      <c r="F84" s="115">
        <f>VLOOKUP(B84,'[1]26MY_PILOT_DATA'!B:V,10,FALSE)</f>
        <v>540</v>
      </c>
      <c r="G84" s="116">
        <f>VLOOKUP(B84,'[1]26MY_PILOT_DATA'!B:V,7,FALSE)</f>
        <v>0.6</v>
      </c>
      <c r="H84" s="117">
        <f>VLOOKUP(B84,'[1]26MY_PILOT_DATA'!B:V,11,FALSE)</f>
        <v>639</v>
      </c>
      <c r="I84" s="100">
        <f>VLOOKUP($B84,'[1]26MY_PILOT_DATA'!B:V,12,FALSE)</f>
        <v>0</v>
      </c>
      <c r="J84" s="100">
        <f>VLOOKUP($B84,'[1]26MY_PILOT_DATA'!B:V,13,FALSE)</f>
        <v>0</v>
      </c>
      <c r="K84" s="100">
        <f>VLOOKUP($B84,'[1]26MY_PILOT_DATA'!B:V,14,FALSE)</f>
        <v>0</v>
      </c>
      <c r="L84" s="100" t="str">
        <f>VLOOKUP(B84,'[1]26MY_PILOT_DATA'!B:V,15,FALSE)</f>
        <v>•</v>
      </c>
      <c r="M84" s="100" t="str">
        <f>VLOOKUP(B84,'[1]26MY_PILOT_DATA'!B:V,16,FALSE)</f>
        <v>•</v>
      </c>
      <c r="N84" s="100" t="str">
        <f>VLOOKUP(B84,'[1]26MY_PILOT_DATA'!B:V,17,FALSE)</f>
        <v>•</v>
      </c>
      <c r="O84" s="100" t="str">
        <f>VLOOKUP(B84,'[1]26MY_PILOT_DATA'!B:V,18,FALSE)</f>
        <v>•</v>
      </c>
      <c r="P84" s="100" t="str">
        <f>VLOOKUP(B84,'[1]26MY_PILOT_DATA'!B:V,19,FALSE)</f>
        <v>•</v>
      </c>
      <c r="Q84" s="120" t="str">
        <f>IF(VLOOKUP(B84,'[1]26MY_PILOT_DATA'!B:V,20,FALSE)="","",VLOOKUP(B84,'[1]26MY_PILOT_DATA'!B:V,20,FALSE))</f>
        <v/>
      </c>
    </row>
    <row r="85" spans="2:17" s="109" customFormat="1" ht="15" customHeight="1" x14ac:dyDescent="0.25">
      <c r="B85" s="112" t="s">
        <v>75</v>
      </c>
      <c r="C85" s="113" t="str">
        <f>VLOOKUP(B85,'[1]26MY_PILOT_DATA'!B:V,3,FALSE)</f>
        <v>Front Grille Garnish</v>
      </c>
      <c r="D85" s="114" t="str">
        <f t="shared" ref="D85" si="8">B85</f>
        <v>08F21-T90-100A</v>
      </c>
      <c r="E85" s="115">
        <f>VLOOKUP($B85,'[1]26MY_PILOT_DATA'!B:V,9,FALSE)</f>
        <v>247</v>
      </c>
      <c r="F85" s="115">
        <f>VLOOKUP(B85,'[1]26MY_PILOT_DATA'!B:V,10,FALSE)</f>
        <v>412</v>
      </c>
      <c r="G85" s="116">
        <f>VLOOKUP(B85,'[1]26MY_PILOT_DATA'!B:V,7,FALSE)</f>
        <v>0.2</v>
      </c>
      <c r="H85" s="117">
        <f>VLOOKUP(B85,'[1]26MY_PILOT_DATA'!B:V,11,FALSE)</f>
        <v>445</v>
      </c>
      <c r="I85" s="100">
        <f>VLOOKUP($B85,'[1]26MY_PILOT_DATA'!B:V,12,FALSE)</f>
        <v>0</v>
      </c>
      <c r="J85" s="100">
        <f>VLOOKUP($B85,'[1]26MY_PILOT_DATA'!B:V,13,FALSE)</f>
        <v>0</v>
      </c>
      <c r="K85" s="100">
        <f>VLOOKUP($B85,'[1]26MY_PILOT_DATA'!B:V,14,FALSE)</f>
        <v>0</v>
      </c>
      <c r="L85" s="100" t="str">
        <f>VLOOKUP(B85,'[1]26MY_PILOT_DATA'!B:V,15,FALSE)</f>
        <v>S</v>
      </c>
      <c r="M85" s="100" t="str">
        <f>VLOOKUP(B85,'[1]26MY_PILOT_DATA'!B:V,16,FALSE)</f>
        <v>•</v>
      </c>
      <c r="N85" s="100" t="str">
        <f>VLOOKUP(B85,'[1]26MY_PILOT_DATA'!B:V,17,FALSE)</f>
        <v>S</v>
      </c>
      <c r="O85" s="100" t="str">
        <f>VLOOKUP(B85,'[1]26MY_PILOT_DATA'!B:V,18,FALSE)</f>
        <v>•</v>
      </c>
      <c r="P85" s="100" t="str">
        <f>VLOOKUP(B85,'[1]26MY_PILOT_DATA'!B:V,19,FALSE)</f>
        <v>S</v>
      </c>
      <c r="Q85" s="120" t="str">
        <f>IF(VLOOKUP(B85,'[1]26MY_PILOT_DATA'!B:V,20,FALSE)="","",VLOOKUP(B85,'[1]26MY_PILOT_DATA'!B:V,20,FALSE))</f>
        <v/>
      </c>
    </row>
    <row r="86" spans="2:17" s="109" customFormat="1" ht="15" customHeight="1" x14ac:dyDescent="0.25">
      <c r="B86" s="101" t="s">
        <v>76</v>
      </c>
      <c r="C86" s="124" t="str">
        <f>VLOOKUP(B86,'[1]26MY_PILOT_DATA'!B:V,3,FALSE)</f>
        <v>Black Emblems</v>
      </c>
      <c r="D86" s="125"/>
      <c r="E86" s="125"/>
      <c r="F86" s="125"/>
      <c r="G86" s="125"/>
      <c r="H86" s="125"/>
      <c r="I86" s="125"/>
      <c r="J86" s="125"/>
      <c r="K86" s="125"/>
      <c r="L86" s="125"/>
      <c r="M86" s="125"/>
      <c r="N86" s="125"/>
      <c r="O86" s="125"/>
      <c r="P86" s="125"/>
      <c r="Q86" s="126"/>
    </row>
    <row r="87" spans="2:17" s="109" customFormat="1" ht="16.5" x14ac:dyDescent="0.25">
      <c r="B87" s="101" t="s">
        <v>61</v>
      </c>
      <c r="C87" s="127" t="str">
        <f>VLOOKUP(B87,'[1]26MY_PILOT_DATA'!B:V,3,FALSE)</f>
        <v>Rear "H" mark</v>
      </c>
      <c r="D87" s="114" t="str">
        <f t="shared" ref="D87:D115" si="9">B87</f>
        <v>08F20-T90-100</v>
      </c>
      <c r="E87" s="115">
        <f>VLOOKUP($B87,'[1]26MY_PILOT_DATA'!B:V,9,FALSE)</f>
        <v>41</v>
      </c>
      <c r="F87" s="115">
        <f>VLOOKUP(B87,'[1]26MY_PILOT_DATA'!B:V,10,FALSE)</f>
        <v>68</v>
      </c>
      <c r="G87" s="116">
        <f>VLOOKUP(B87,'[1]26MY_PILOT_DATA'!B:V,7,FALSE)</f>
        <v>0.2</v>
      </c>
      <c r="H87" s="117">
        <f>VLOOKUP(B87,'[1]26MY_PILOT_DATA'!B:V,11,FALSE)</f>
        <v>101</v>
      </c>
      <c r="I87" s="100">
        <f>VLOOKUP($B87,'[1]26MY_PILOT_DATA'!B:V,12,FALSE)</f>
        <v>0</v>
      </c>
      <c r="J87" s="100">
        <f>VLOOKUP($B87,'[1]26MY_PILOT_DATA'!B:V,13,FALSE)</f>
        <v>0</v>
      </c>
      <c r="K87" s="100">
        <f>VLOOKUP($B87,'[1]26MY_PILOT_DATA'!B:V,14,FALSE)</f>
        <v>0</v>
      </c>
      <c r="L87" s="100" t="str">
        <f>VLOOKUP(B87,'[1]26MY_PILOT_DATA'!B:V,15,FALSE)</f>
        <v>•</v>
      </c>
      <c r="M87" s="100" t="str">
        <f>VLOOKUP(B87,'[1]26MY_PILOT_DATA'!B:V,16,FALSE)</f>
        <v>•</v>
      </c>
      <c r="N87" s="100" t="str">
        <f>VLOOKUP(B87,'[1]26MY_PILOT_DATA'!B:V,17,FALSE)</f>
        <v>•</v>
      </c>
      <c r="O87" s="100" t="str">
        <f>VLOOKUP(B87,'[1]26MY_PILOT_DATA'!B:V,18,FALSE)</f>
        <v>•</v>
      </c>
      <c r="P87" s="100" t="str">
        <f>VLOOKUP(B87,'[1]26MY_PILOT_DATA'!B:V,19,FALSE)</f>
        <v>•</v>
      </c>
      <c r="Q87" s="120" t="str">
        <f>IF(VLOOKUP(B87,'[1]26MY_PILOT_DATA'!B:V,20,FALSE)="","",VLOOKUP(B87,'[1]26MY_PILOT_DATA'!B:V,20,FALSE))</f>
        <v/>
      </c>
    </row>
    <row r="88" spans="2:17" s="109" customFormat="1" ht="15" customHeight="1" x14ac:dyDescent="0.25">
      <c r="B88" s="101" t="s">
        <v>63</v>
      </c>
      <c r="C88" s="128" t="str">
        <f>VLOOKUP(B88,'[1]26MY_PILOT_DATA'!B:V,3,FALSE)</f>
        <v>Rear "AWD"</v>
      </c>
      <c r="D88" s="114" t="str">
        <f t="shared" si="9"/>
        <v>08F20-T90-100A</v>
      </c>
      <c r="E88" s="115">
        <f>VLOOKUP($B88,'[1]26MY_PILOT_DATA'!B:V,9,FALSE)</f>
        <v>35</v>
      </c>
      <c r="F88" s="115">
        <f>VLOOKUP(B88,'[1]26MY_PILOT_DATA'!B:V,10,FALSE)</f>
        <v>58</v>
      </c>
      <c r="G88" s="116">
        <f>VLOOKUP(B88,'[1]26MY_PILOT_DATA'!B:V,7,FALSE)</f>
        <v>0.2</v>
      </c>
      <c r="H88" s="117">
        <f>VLOOKUP(B88,'[1]26MY_PILOT_DATA'!B:V,11,FALSE)</f>
        <v>91</v>
      </c>
      <c r="I88" s="100">
        <f>VLOOKUP($B88,'[1]26MY_PILOT_DATA'!B:V,12,FALSE)</f>
        <v>0</v>
      </c>
      <c r="J88" s="100">
        <f>VLOOKUP($B88,'[1]26MY_PILOT_DATA'!B:V,13,FALSE)</f>
        <v>0</v>
      </c>
      <c r="K88" s="100">
        <f>VLOOKUP($B88,'[1]26MY_PILOT_DATA'!B:V,14,FALSE)</f>
        <v>0</v>
      </c>
      <c r="L88" s="100" t="str">
        <f>VLOOKUP(B88,'[1]26MY_PILOT_DATA'!B:V,15,FALSE)</f>
        <v>N/A</v>
      </c>
      <c r="M88" s="100" t="str">
        <f>VLOOKUP(B88,'[1]26MY_PILOT_DATA'!B:V,16,FALSE)</f>
        <v>•</v>
      </c>
      <c r="N88" s="100" t="str">
        <f>VLOOKUP(B88,'[1]26MY_PILOT_DATA'!B:V,17,FALSE)</f>
        <v>•</v>
      </c>
      <c r="O88" s="100" t="str">
        <f>VLOOKUP(B88,'[1]26MY_PILOT_DATA'!B:V,18,FALSE)</f>
        <v>•</v>
      </c>
      <c r="P88" s="100" t="str">
        <f>VLOOKUP(B88,'[1]26MY_PILOT_DATA'!B:V,19,FALSE)</f>
        <v>•</v>
      </c>
      <c r="Q88" s="120" t="str">
        <f>IF(VLOOKUP(B88,'[1]26MY_PILOT_DATA'!B:V,20,FALSE)="","",VLOOKUP(B88,'[1]26MY_PILOT_DATA'!B:V,20,FALSE))</f>
        <v/>
      </c>
    </row>
    <row r="89" spans="2:17" s="109" customFormat="1" ht="16.5" x14ac:dyDescent="0.25">
      <c r="B89" s="101" t="s">
        <v>62</v>
      </c>
      <c r="C89" s="127" t="str">
        <f>VLOOKUP(B89,'[1]26MY_PILOT_DATA'!B:V,3,FALSE)</f>
        <v>Pilot</v>
      </c>
      <c r="D89" s="114" t="str">
        <f t="shared" si="9"/>
        <v>08F20-T90-100D</v>
      </c>
      <c r="E89" s="115">
        <f>VLOOKUP($B89,'[1]26MY_PILOT_DATA'!B:V,9,FALSE)</f>
        <v>73</v>
      </c>
      <c r="F89" s="115">
        <f>VLOOKUP(B89,'[1]26MY_PILOT_DATA'!B:V,10,FALSE)</f>
        <v>122</v>
      </c>
      <c r="G89" s="116">
        <f>VLOOKUP(B89,'[1]26MY_PILOT_DATA'!B:V,7,FALSE)</f>
        <v>0.3</v>
      </c>
      <c r="H89" s="117">
        <f>VLOOKUP(B89,'[1]26MY_PILOT_DATA'!B:V,11,FALSE)</f>
        <v>171.5</v>
      </c>
      <c r="I89" s="100">
        <f>VLOOKUP($B89,'[1]26MY_PILOT_DATA'!B:V,12,FALSE)</f>
        <v>0</v>
      </c>
      <c r="J89" s="100">
        <f>VLOOKUP($B89,'[1]26MY_PILOT_DATA'!B:V,13,FALSE)</f>
        <v>0</v>
      </c>
      <c r="K89" s="100">
        <f>VLOOKUP($B89,'[1]26MY_PILOT_DATA'!B:V,14,FALSE)</f>
        <v>0</v>
      </c>
      <c r="L89" s="100" t="str">
        <f>VLOOKUP(B89,'[1]26MY_PILOT_DATA'!B:V,15,FALSE)</f>
        <v>•</v>
      </c>
      <c r="M89" s="100" t="str">
        <f>VLOOKUP(B89,'[1]26MY_PILOT_DATA'!B:V,16,FALSE)</f>
        <v>•</v>
      </c>
      <c r="N89" s="100" t="str">
        <f>VLOOKUP(B89,'[1]26MY_PILOT_DATA'!B:V,17,FALSE)</f>
        <v>•</v>
      </c>
      <c r="O89" s="100" t="str">
        <f>VLOOKUP(B89,'[1]26MY_PILOT_DATA'!B:V,18,FALSE)</f>
        <v>•</v>
      </c>
      <c r="P89" s="100" t="str">
        <f>VLOOKUP(B89,'[1]26MY_PILOT_DATA'!B:V,19,FALSE)</f>
        <v>•</v>
      </c>
      <c r="Q89" s="120" t="str">
        <f>IF(VLOOKUP(B89,'[1]26MY_PILOT_DATA'!B:V,20,FALSE)="","",VLOOKUP(B89,'[1]26MY_PILOT_DATA'!B:V,20,FALSE))</f>
        <v/>
      </c>
    </row>
    <row r="90" spans="2:17" s="109" customFormat="1" ht="15" customHeight="1" x14ac:dyDescent="0.25">
      <c r="B90" s="101" t="s">
        <v>65</v>
      </c>
      <c r="C90" s="128" t="str">
        <f>VLOOKUP(B90,'[1]26MY_PILOT_DATA'!B:V,3,FALSE)</f>
        <v>Touring</v>
      </c>
      <c r="D90" s="114" t="str">
        <f t="shared" si="9"/>
        <v>08F20-PS2-100A</v>
      </c>
      <c r="E90" s="115">
        <f>VLOOKUP($B90,'[1]26MY_PILOT_DATA'!B:V,9,FALSE)</f>
        <v>47</v>
      </c>
      <c r="F90" s="115">
        <f>VLOOKUP(B90,'[1]26MY_PILOT_DATA'!B:V,10,FALSE)</f>
        <v>78</v>
      </c>
      <c r="G90" s="116">
        <f>VLOOKUP(B90,'[1]26MY_PILOT_DATA'!B:V,7,FALSE)</f>
        <v>0.1</v>
      </c>
      <c r="H90" s="117">
        <f>VLOOKUP(B90,'[1]26MY_PILOT_DATA'!B:V,11,FALSE)</f>
        <v>94.5</v>
      </c>
      <c r="I90" s="100">
        <f>VLOOKUP($B90,'[1]26MY_PILOT_DATA'!B:V,12,FALSE)</f>
        <v>0</v>
      </c>
      <c r="J90" s="100">
        <f>VLOOKUP($B90,'[1]26MY_PILOT_DATA'!B:V,13,FALSE)</f>
        <v>0</v>
      </c>
      <c r="K90" s="100">
        <f>VLOOKUP($B90,'[1]26MY_PILOT_DATA'!B:V,14,FALSE)</f>
        <v>0</v>
      </c>
      <c r="L90" s="100" t="str">
        <f>VLOOKUP(B90,'[1]26MY_PILOT_DATA'!B:V,15,FALSE)</f>
        <v>N/A</v>
      </c>
      <c r="M90" s="100" t="str">
        <f>VLOOKUP(B90,'[1]26MY_PILOT_DATA'!B:V,16,FALSE)</f>
        <v>N/A</v>
      </c>
      <c r="N90" s="100" t="str">
        <f>VLOOKUP(B90,'[1]26MY_PILOT_DATA'!B:V,17,FALSE)</f>
        <v>N/A</v>
      </c>
      <c r="O90" s="100" t="str">
        <f>VLOOKUP(B90,'[1]26MY_PILOT_DATA'!B:V,18,FALSE)</f>
        <v>•</v>
      </c>
      <c r="P90" s="100" t="str">
        <f>VLOOKUP(B90,'[1]26MY_PILOT_DATA'!B:V,19,FALSE)</f>
        <v>N/A</v>
      </c>
      <c r="Q90" s="120" t="str">
        <f>IF(VLOOKUP(B90,'[1]26MY_PILOT_DATA'!B:V,20,FALSE)="","",VLOOKUP(B90,'[1]26MY_PILOT_DATA'!B:V,20,FALSE))</f>
        <v/>
      </c>
    </row>
    <row r="91" spans="2:17" s="109" customFormat="1" ht="15" customHeight="1" x14ac:dyDescent="0.25">
      <c r="B91" s="101" t="s">
        <v>77</v>
      </c>
      <c r="C91" s="113" t="str">
        <f>VLOOKUP(B91,'[1]26MY_PILOT_DATA'!B:V,3,FALSE)</f>
        <v>Running Boards Traditional</v>
      </c>
      <c r="D91" s="114" t="str">
        <f t="shared" si="9"/>
        <v>08L33-T90-100</v>
      </c>
      <c r="E91" s="115">
        <f>VLOOKUP($B91,'[1]26MY_PILOT_DATA'!B:V,9,FALSE)</f>
        <v>743</v>
      </c>
      <c r="F91" s="115">
        <f>VLOOKUP(B91,'[1]26MY_PILOT_DATA'!B:V,10,FALSE)</f>
        <v>1061</v>
      </c>
      <c r="G91" s="116">
        <f>VLOOKUP(B91,'[1]26MY_PILOT_DATA'!B:V,7,FALSE)</f>
        <v>0.7</v>
      </c>
      <c r="H91" s="117">
        <f>VLOOKUP(B91,'[1]26MY_PILOT_DATA'!B:V,11,FALSE)</f>
        <v>1176.5</v>
      </c>
      <c r="I91" s="100">
        <f>VLOOKUP($B91,'[1]26MY_PILOT_DATA'!B:V,12,FALSE)</f>
        <v>0</v>
      </c>
      <c r="J91" s="100">
        <f>VLOOKUP($B91,'[1]26MY_PILOT_DATA'!B:V,13,FALSE)</f>
        <v>0</v>
      </c>
      <c r="K91" s="100">
        <f>VLOOKUP($B91,'[1]26MY_PILOT_DATA'!B:V,14,FALSE)</f>
        <v>0</v>
      </c>
      <c r="L91" s="100" t="str">
        <f>VLOOKUP(B91,'[1]26MY_PILOT_DATA'!B:V,15,FALSE)</f>
        <v>•</v>
      </c>
      <c r="M91" s="100" t="str">
        <f>VLOOKUP(B91,'[1]26MY_PILOT_DATA'!B:V,16,FALSE)</f>
        <v>•</v>
      </c>
      <c r="N91" s="100" t="str">
        <f>VLOOKUP(B91,'[1]26MY_PILOT_DATA'!B:V,17,FALSE)</f>
        <v>•</v>
      </c>
      <c r="O91" s="100" t="str">
        <f>VLOOKUP(B91,'[1]26MY_PILOT_DATA'!B:V,18,FALSE)</f>
        <v>•</v>
      </c>
      <c r="P91" s="100" t="str">
        <f>VLOOKUP(B91,'[1]26MY_PILOT_DATA'!B:V,19,FALSE)</f>
        <v>•</v>
      </c>
      <c r="Q91" s="120" t="str">
        <f>IF(VLOOKUP(B91,'[1]26MY_PILOT_DATA'!B:V,20,FALSE)="","",VLOOKUP(B91,'[1]26MY_PILOT_DATA'!B:V,20,FALSE))</f>
        <v/>
      </c>
    </row>
    <row r="92" spans="2:17" s="109" customFormat="1" ht="15" customHeight="1" x14ac:dyDescent="0.25">
      <c r="B92" s="101" t="s">
        <v>78</v>
      </c>
      <c r="C92" s="113" t="str">
        <f>VLOOKUP(B92,'[1]26MY_PILOT_DATA'!B:V,3,FALSE)</f>
        <v>Running Boards Rugged</v>
      </c>
      <c r="D92" s="114" t="str">
        <f t="shared" si="9"/>
        <v>08L33-T90-100B</v>
      </c>
      <c r="E92" s="115">
        <f>VLOOKUP($B92,'[1]26MY_PILOT_DATA'!B:V,9,FALSE)</f>
        <v>936</v>
      </c>
      <c r="F92" s="115">
        <f>VLOOKUP(B92,'[1]26MY_PILOT_DATA'!B:V,10,FALSE)</f>
        <v>1337</v>
      </c>
      <c r="G92" s="116">
        <f>VLOOKUP(B92,'[1]26MY_PILOT_DATA'!B:V,7,FALSE)</f>
        <v>0.7</v>
      </c>
      <c r="H92" s="117">
        <f>VLOOKUP(B92,'[1]26MY_PILOT_DATA'!B:V,11,FALSE)</f>
        <v>1452.5</v>
      </c>
      <c r="I92" s="100">
        <f>VLOOKUP($B92,'[1]26MY_PILOT_DATA'!B:V,12,FALSE)</f>
        <v>0</v>
      </c>
      <c r="J92" s="100">
        <f>VLOOKUP($B92,'[1]26MY_PILOT_DATA'!B:V,13,FALSE)</f>
        <v>0</v>
      </c>
      <c r="K92" s="100">
        <f>VLOOKUP($B92,'[1]26MY_PILOT_DATA'!B:V,14,FALSE)</f>
        <v>0</v>
      </c>
      <c r="L92" s="100" t="str">
        <f>VLOOKUP(B92,'[1]26MY_PILOT_DATA'!B:V,15,FALSE)</f>
        <v>•</v>
      </c>
      <c r="M92" s="100" t="str">
        <f>VLOOKUP(B92,'[1]26MY_PILOT_DATA'!B:V,16,FALSE)</f>
        <v>•</v>
      </c>
      <c r="N92" s="100" t="str">
        <f>VLOOKUP(B92,'[1]26MY_PILOT_DATA'!B:V,17,FALSE)</f>
        <v>•</v>
      </c>
      <c r="O92" s="100" t="str">
        <f>VLOOKUP(B92,'[1]26MY_PILOT_DATA'!B:V,18,FALSE)</f>
        <v>•</v>
      </c>
      <c r="P92" s="100" t="str">
        <f>VLOOKUP(B92,'[1]26MY_PILOT_DATA'!B:V,19,FALSE)</f>
        <v>•</v>
      </c>
      <c r="Q92" s="120" t="str">
        <f>IF(VLOOKUP(B92,'[1]26MY_PILOT_DATA'!B:V,20,FALSE)="","",VLOOKUP(B92,'[1]26MY_PILOT_DATA'!B:V,20,FALSE))</f>
        <v/>
      </c>
    </row>
    <row r="93" spans="2:17" s="109" customFormat="1" ht="15" customHeight="1" x14ac:dyDescent="0.25">
      <c r="B93" s="101" t="s">
        <v>79</v>
      </c>
      <c r="C93" s="113" t="str">
        <f>VLOOKUP(B93,'[1]26MY_PILOT_DATA'!B:V,3,FALSE)</f>
        <v>Fender Flares</v>
      </c>
      <c r="D93" s="114" t="str">
        <f t="shared" si="9"/>
        <v>08P21-T90-100</v>
      </c>
      <c r="E93" s="115">
        <f>VLOOKUP($B93,'[1]26MY_PILOT_DATA'!B:V,9,FALSE)</f>
        <v>550</v>
      </c>
      <c r="F93" s="115">
        <f>VLOOKUP(B93,'[1]26MY_PILOT_DATA'!B:V,10,FALSE)</f>
        <v>917</v>
      </c>
      <c r="G93" s="116">
        <f>VLOOKUP(B93,'[1]26MY_PILOT_DATA'!B:V,7,FALSE)</f>
        <v>1</v>
      </c>
      <c r="H93" s="117">
        <f>VLOOKUP(B93,'[1]26MY_PILOT_DATA'!B:V,11,FALSE)</f>
        <v>1082</v>
      </c>
      <c r="I93" s="100">
        <f>VLOOKUP($B93,'[1]26MY_PILOT_DATA'!B:V,12,FALSE)</f>
        <v>0</v>
      </c>
      <c r="J93" s="100">
        <f>VLOOKUP($B93,'[1]26MY_PILOT_DATA'!B:V,13,FALSE)</f>
        <v>0</v>
      </c>
      <c r="K93" s="100">
        <f>VLOOKUP($B93,'[1]26MY_PILOT_DATA'!B:V,14,FALSE)</f>
        <v>0</v>
      </c>
      <c r="L93" s="100" t="str">
        <f>VLOOKUP(B93,'[1]26MY_PILOT_DATA'!B:V,15,FALSE)</f>
        <v>•</v>
      </c>
      <c r="M93" s="100" t="str">
        <f>VLOOKUP(B93,'[1]26MY_PILOT_DATA'!B:V,16,FALSE)</f>
        <v>•</v>
      </c>
      <c r="N93" s="100" t="str">
        <f>VLOOKUP(B93,'[1]26MY_PILOT_DATA'!B:V,17,FALSE)</f>
        <v>•</v>
      </c>
      <c r="O93" s="100" t="str">
        <f>VLOOKUP(B93,'[1]26MY_PILOT_DATA'!B:V,18,FALSE)</f>
        <v>•</v>
      </c>
      <c r="P93" s="100" t="str">
        <f>VLOOKUP(B93,'[1]26MY_PILOT_DATA'!B:V,19,FALSE)</f>
        <v>•</v>
      </c>
      <c r="Q93" s="120" t="str">
        <f>IF(VLOOKUP(B93,'[1]26MY_PILOT_DATA'!B:V,20,FALSE)="","",VLOOKUP(B93,'[1]26MY_PILOT_DATA'!B:V,20,FALSE))</f>
        <v>Replaces Splash Guards and cannot be installed with Door Edge Film</v>
      </c>
    </row>
    <row r="94" spans="2:17" s="109" customFormat="1" ht="15" customHeight="1" x14ac:dyDescent="0.25">
      <c r="B94" s="101" t="s">
        <v>80</v>
      </c>
      <c r="C94" s="113" t="str">
        <f>VLOOKUP(B94,'[1]26MY_PILOT_DATA'!B:V,3,FALSE)</f>
        <v>Door Visor</v>
      </c>
      <c r="D94" s="119" t="str">
        <f t="shared" si="9"/>
        <v>08R04-T90-100</v>
      </c>
      <c r="E94" s="115">
        <f>VLOOKUP($B94,'[1]26MY_PILOT_DATA'!B:V,9,FALSE)</f>
        <v>258</v>
      </c>
      <c r="F94" s="115">
        <f>VLOOKUP(B94,'[1]26MY_PILOT_DATA'!B:V,10,FALSE)</f>
        <v>430</v>
      </c>
      <c r="G94" s="116">
        <f>VLOOKUP(B94,'[1]26MY_PILOT_DATA'!B:V,7,FALSE)</f>
        <v>0.6</v>
      </c>
      <c r="H94" s="117">
        <f>VLOOKUP(B94,'[1]26MY_PILOT_DATA'!B:V,11,FALSE)</f>
        <v>529</v>
      </c>
      <c r="I94" s="100">
        <f>VLOOKUP($B94,'[1]26MY_PILOT_DATA'!B:V,12,FALSE)</f>
        <v>0</v>
      </c>
      <c r="J94" s="100">
        <f>VLOOKUP($B94,'[1]26MY_PILOT_DATA'!B:V,13,FALSE)</f>
        <v>0</v>
      </c>
      <c r="K94" s="100">
        <f>VLOOKUP($B94,'[1]26MY_PILOT_DATA'!B:V,14,FALSE)</f>
        <v>0</v>
      </c>
      <c r="L94" s="100" t="str">
        <f>VLOOKUP(B94,'[1]26MY_PILOT_DATA'!B:V,15,FALSE)</f>
        <v>•</v>
      </c>
      <c r="M94" s="100" t="str">
        <f>VLOOKUP(B94,'[1]26MY_PILOT_DATA'!B:V,16,FALSE)</f>
        <v>•</v>
      </c>
      <c r="N94" s="100" t="str">
        <f>VLOOKUP(B94,'[1]26MY_PILOT_DATA'!B:V,17,FALSE)</f>
        <v>•</v>
      </c>
      <c r="O94" s="100" t="str">
        <f>VLOOKUP(B94,'[1]26MY_PILOT_DATA'!B:V,18,FALSE)</f>
        <v>•</v>
      </c>
      <c r="P94" s="100" t="str">
        <f>VLOOKUP(B94,'[1]26MY_PILOT_DATA'!B:V,19,FALSE)</f>
        <v>•</v>
      </c>
      <c r="Q94" s="120" t="str">
        <f>IF(VLOOKUP(B94,'[1]26MY_PILOT_DATA'!B:V,20,FALSE)="","",VLOOKUP(B94,'[1]26MY_PILOT_DATA'!B:V,20,FALSE))</f>
        <v/>
      </c>
    </row>
    <row r="95" spans="2:17" s="109" customFormat="1" ht="15" customHeight="1" x14ac:dyDescent="0.25">
      <c r="B95" s="101" t="s">
        <v>81</v>
      </c>
      <c r="C95" s="124" t="str">
        <f>VLOOKUP(B95,'[1]26MY_PILOT_DATA'!B:V,3,FALSE)</f>
        <v>Trailer Hitch parts</v>
      </c>
      <c r="D95" s="125"/>
      <c r="E95" s="125"/>
      <c r="F95" s="125"/>
      <c r="G95" s="125"/>
      <c r="H95" s="125"/>
      <c r="I95" s="125"/>
      <c r="J95" s="125"/>
      <c r="K95" s="125"/>
      <c r="L95" s="125"/>
      <c r="M95" s="125"/>
      <c r="N95" s="125"/>
      <c r="O95" s="125"/>
      <c r="P95" s="125"/>
      <c r="Q95" s="126"/>
    </row>
    <row r="96" spans="2:17" s="109" customFormat="1" ht="51" customHeight="1" x14ac:dyDescent="0.25">
      <c r="B96" s="101" t="s">
        <v>47</v>
      </c>
      <c r="C96" s="129" t="str">
        <f>VLOOKUP(B96,'[1]26MY_PILOT_DATA'!B:V,3,FALSE)</f>
        <v>Trailer Hitch</v>
      </c>
      <c r="D96" s="114" t="str">
        <f t="shared" ref="D96:D99" si="10">B96</f>
        <v>08L92-T90-100</v>
      </c>
      <c r="E96" s="115">
        <f>VLOOKUP($B96,'[1]26MY_PILOT_DATA'!B:V,9,FALSE)</f>
        <v>432</v>
      </c>
      <c r="F96" s="115">
        <f>VLOOKUP(B96,'[1]26MY_PILOT_DATA'!B:V,10,FALSE)</f>
        <v>720</v>
      </c>
      <c r="G96" s="116">
        <f>VLOOKUP(B96,'[1]26MY_PILOT_DATA'!B:V,7,FALSE)</f>
        <v>1.2</v>
      </c>
      <c r="H96" s="117">
        <f>VLOOKUP(B96,'[1]26MY_PILOT_DATA'!B:V,11,FALSE)</f>
        <v>918</v>
      </c>
      <c r="I96" s="100">
        <f>VLOOKUP($B96,'[1]26MY_PILOT_DATA'!B:V,12,FALSE)</f>
        <v>0</v>
      </c>
      <c r="J96" s="100">
        <f>VLOOKUP($B96,'[1]26MY_PILOT_DATA'!B:V,13,FALSE)</f>
        <v>0</v>
      </c>
      <c r="K96" s="100">
        <f>VLOOKUP($B96,'[1]26MY_PILOT_DATA'!B:V,14,FALSE)</f>
        <v>0</v>
      </c>
      <c r="L96" s="100" t="str">
        <f>VLOOKUP(B96,'[1]26MY_PILOT_DATA'!B:V,15,FALSE)</f>
        <v>•</v>
      </c>
      <c r="M96" s="100" t="str">
        <f>VLOOKUP(B96,'[1]26MY_PILOT_DATA'!B:V,16,FALSE)</f>
        <v>•</v>
      </c>
      <c r="N96" s="100" t="str">
        <f>VLOOKUP(B96,'[1]26MY_PILOT_DATA'!B:V,17,FALSE)</f>
        <v>S</v>
      </c>
      <c r="O96" s="100" t="str">
        <f>VLOOKUP(B96,'[1]26MY_PILOT_DATA'!B:V,18,FALSE)</f>
        <v>•</v>
      </c>
      <c r="P96" s="100" t="str">
        <f>VLOOKUP(B96,'[1]26MY_PILOT_DATA'!B:V,19,FALSE)</f>
        <v>•</v>
      </c>
      <c r="Q96" s="120" t="str">
        <f>IF(VLOOKUP(B96,'[1]26MY_PILOT_DATA'!B:V,20,FALSE)="","",VLOOKUP(B96,'[1]26MY_PILOT_DATA'!B:V,20,FALSE))</f>
        <v>ATF Cooler not needed for 23MY Pilot. Towing capacity is 5000lbs.
Requires Trailer Hitch Panel - 08L92-T90-300B/C
Touring &amp; Black Edition also requires HFA Adapter - 08L91-T90-300A</v>
      </c>
    </row>
    <row r="97" spans="2:17" s="109" customFormat="1" ht="15" customHeight="1" x14ac:dyDescent="0.25">
      <c r="B97" s="101" t="s">
        <v>48</v>
      </c>
      <c r="C97" s="129" t="str">
        <f>VLOOKUP(B97,'[1]26MY_PILOT_DATA'!B:V,3,FALSE)</f>
        <v>Trailer Hitch Harness</v>
      </c>
      <c r="D97" s="114" t="str">
        <f t="shared" si="10"/>
        <v>08L91-T90-300B</v>
      </c>
      <c r="E97" s="115">
        <f>VLOOKUP($B97,'[1]26MY_PILOT_DATA'!B:V,9,FALSE)</f>
        <v>336</v>
      </c>
      <c r="F97" s="115">
        <f>VLOOKUP(B97,'[1]26MY_PILOT_DATA'!B:V,10,FALSE)</f>
        <v>560</v>
      </c>
      <c r="G97" s="116">
        <f>VLOOKUP(B97,'[1]26MY_PILOT_DATA'!B:V,7,FALSE)</f>
        <v>0.6</v>
      </c>
      <c r="H97" s="117">
        <f>VLOOKUP(B97,'[1]26MY_PILOT_DATA'!B:V,11,FALSE)</f>
        <v>659</v>
      </c>
      <c r="I97" s="100">
        <f>VLOOKUP($B97,'[1]26MY_PILOT_DATA'!B:V,12,FALSE)</f>
        <v>0</v>
      </c>
      <c r="J97" s="100">
        <f>VLOOKUP($B97,'[1]26MY_PILOT_DATA'!B:V,13,FALSE)</f>
        <v>0</v>
      </c>
      <c r="K97" s="100">
        <f>VLOOKUP($B97,'[1]26MY_PILOT_DATA'!B:V,14,FALSE)</f>
        <v>0</v>
      </c>
      <c r="L97" s="100" t="str">
        <f>VLOOKUP(B97,'[1]26MY_PILOT_DATA'!B:V,15,FALSE)</f>
        <v>•</v>
      </c>
      <c r="M97" s="100" t="str">
        <f>VLOOKUP(B97,'[1]26MY_PILOT_DATA'!B:V,16,FALSE)</f>
        <v>•</v>
      </c>
      <c r="N97" s="100" t="str">
        <f>VLOOKUP(B97,'[1]26MY_PILOT_DATA'!B:V,17,FALSE)</f>
        <v>•</v>
      </c>
      <c r="O97" s="100" t="str">
        <f>VLOOKUP(B97,'[1]26MY_PILOT_DATA'!B:V,18,FALSE)</f>
        <v>•</v>
      </c>
      <c r="P97" s="100" t="str">
        <f>VLOOKUP(B97,'[1]26MY_PILOT_DATA'!B:V,19,FALSE)</f>
        <v>•</v>
      </c>
      <c r="Q97" s="120" t="str">
        <f>IF(VLOOKUP(B97,'[1]26MY_PILOT_DATA'!B:V,20,FALSE)="","",VLOOKUP(B97,'[1]26MY_PILOT_DATA'!B:V,20,FALSE))</f>
        <v/>
      </c>
    </row>
    <row r="98" spans="2:17" s="109" customFormat="1" ht="15" customHeight="1" x14ac:dyDescent="0.25">
      <c r="B98" s="101" t="s">
        <v>56</v>
      </c>
      <c r="C98" s="129" t="str">
        <f>VLOOKUP(B98,'[1]26MY_PILOT_DATA'!B:V,3,FALSE)</f>
        <v>Trailer Hitch Harness - TrailSport</v>
      </c>
      <c r="D98" s="114" t="str">
        <f>D97</f>
        <v>08L91-T90-300B</v>
      </c>
      <c r="E98" s="115">
        <f>VLOOKUP($B98,'[1]26MY_PILOT_DATA'!B:V,9,FALSE)</f>
        <v>336</v>
      </c>
      <c r="F98" s="115">
        <f>VLOOKUP(B97,'[1]26MY_PILOT_DATA'!B:V,10,FALSE)</f>
        <v>560</v>
      </c>
      <c r="G98" s="116">
        <f>VLOOKUP(B98,'[1]26MY_PILOT_DATA'!B:V,7,FALSE)</f>
        <v>1.2</v>
      </c>
      <c r="H98" s="117">
        <f>VLOOKUP(B98,'[1]26MY_PILOT_DATA'!B:V,11,FALSE)</f>
        <v>758</v>
      </c>
      <c r="I98" s="100">
        <f>VLOOKUP($B98,'[1]26MY_PILOT_DATA'!B:V,12,FALSE)</f>
        <v>0</v>
      </c>
      <c r="J98" s="100">
        <f>VLOOKUP($B98,'[1]26MY_PILOT_DATA'!B:V,13,FALSE)</f>
        <v>0</v>
      </c>
      <c r="K98" s="100">
        <f>VLOOKUP($B98,'[1]26MY_PILOT_DATA'!B:V,14,FALSE)</f>
        <v>0</v>
      </c>
      <c r="L98" s="100" t="str">
        <f>VLOOKUP(B98,'[1]26MY_PILOT_DATA'!B:V,15,FALSE)</f>
        <v>N/A</v>
      </c>
      <c r="M98" s="100" t="str">
        <f>VLOOKUP(B98,'[1]26MY_PILOT_DATA'!B:V,16,FALSE)</f>
        <v>N/A</v>
      </c>
      <c r="N98" s="100" t="str">
        <f>VLOOKUP(B98,'[1]26MY_PILOT_DATA'!B:V,17,FALSE)</f>
        <v>•</v>
      </c>
      <c r="O98" s="100" t="str">
        <f>VLOOKUP(B98,'[1]26MY_PILOT_DATA'!B:V,18,FALSE)</f>
        <v>N/A</v>
      </c>
      <c r="P98" s="100" t="str">
        <f>VLOOKUP(B98,'[1]26MY_PILOT_DATA'!B:V,19,FALSE)</f>
        <v>N/A</v>
      </c>
      <c r="Q98" s="120" t="str">
        <f>IF(VLOOKUP(B98,'[1]26MY_PILOT_DATA'!B:V,20,FALSE)="","",VLOOKUP(B98,'[1]26MY_PILOT_DATA'!B:V,20,FALSE))</f>
        <v>Longer FRT for TrailSport trim due to standard Trailer Hitch.</v>
      </c>
    </row>
    <row r="99" spans="2:17" s="109" customFormat="1" ht="15" customHeight="1" x14ac:dyDescent="0.25">
      <c r="B99" s="101" t="s">
        <v>82</v>
      </c>
      <c r="C99" s="129" t="str">
        <f>VLOOKUP(B99,'[1]26MY_PILOT_DATA'!B:V,3,FALSE)</f>
        <v>Trailer Hitch Panel Black</v>
      </c>
      <c r="D99" s="114" t="str">
        <f t="shared" si="10"/>
        <v>08L92-T90-300D</v>
      </c>
      <c r="E99" s="115">
        <f>VLOOKUP($B99,'[1]26MY_PILOT_DATA'!B:V,9,FALSE)</f>
        <v>150</v>
      </c>
      <c r="F99" s="115">
        <f>VLOOKUP(B99,'[1]26MY_PILOT_DATA'!B:V,10,FALSE)</f>
        <v>250</v>
      </c>
      <c r="G99" s="116">
        <f>VLOOKUP(B99,'[1]26MY_PILOT_DATA'!B:V,7,FALSE)</f>
        <v>0</v>
      </c>
      <c r="H99" s="117">
        <f>VLOOKUP(B99,'[1]26MY_PILOT_DATA'!B:V,11,FALSE)</f>
        <v>250</v>
      </c>
      <c r="I99" s="100">
        <f>VLOOKUP($B99,'[1]26MY_PILOT_DATA'!B:V,12,FALSE)</f>
        <v>0</v>
      </c>
      <c r="J99" s="100">
        <f>VLOOKUP($B99,'[1]26MY_PILOT_DATA'!B:V,13,FALSE)</f>
        <v>0</v>
      </c>
      <c r="K99" s="100">
        <f>VLOOKUP($B99,'[1]26MY_PILOT_DATA'!B:V,14,FALSE)</f>
        <v>0</v>
      </c>
      <c r="L99" s="100" t="str">
        <f>VLOOKUP(B99,'[1]26MY_PILOT_DATA'!B:V,15,FALSE)</f>
        <v>•</v>
      </c>
      <c r="M99" s="100" t="str">
        <f>VLOOKUP(B99,'[1]26MY_PILOT_DATA'!B:V,16,FALSE)</f>
        <v>N/A</v>
      </c>
      <c r="N99" s="100" t="str">
        <f>VLOOKUP(B99,'[1]26MY_PILOT_DATA'!B:V,17,FALSE)</f>
        <v>S</v>
      </c>
      <c r="O99" s="100" t="str">
        <f>VLOOKUP(B99,'[1]26MY_PILOT_DATA'!B:V,18,FALSE)</f>
        <v>N/A</v>
      </c>
      <c r="P99" s="100" t="str">
        <f>VLOOKUP(B99,'[1]26MY_PILOT_DATA'!B:V,19,FALSE)</f>
        <v>•</v>
      </c>
      <c r="Q99" s="120" t="str">
        <f>IF(VLOOKUP(B99,'[1]26MY_PILOT_DATA'!B:V,20,FALSE)="","",VLOOKUP(B99,'[1]26MY_PILOT_DATA'!B:V,20,FALSE))</f>
        <v>Required for Trailer Hitch - 08L92-T90-100</v>
      </c>
    </row>
    <row r="100" spans="2:17" s="109" customFormat="1" ht="15" customHeight="1" x14ac:dyDescent="0.25">
      <c r="B100" s="101" t="s">
        <v>83</v>
      </c>
      <c r="C100" s="129" t="str">
        <f>VLOOKUP(B100,'[1]26MY_PILOT_DATA'!B:V,3,FALSE)</f>
        <v>Trailer Hitch Panel Silver</v>
      </c>
      <c r="D100" s="114" t="str">
        <f t="shared" si="9"/>
        <v>08L92-T90-300E</v>
      </c>
      <c r="E100" s="115">
        <f>VLOOKUP($B100,'[1]26MY_PILOT_DATA'!B:V,9,FALSE)</f>
        <v>150</v>
      </c>
      <c r="F100" s="115">
        <f>VLOOKUP(B100,'[1]26MY_PILOT_DATA'!B:V,10,FALSE)</f>
        <v>250</v>
      </c>
      <c r="G100" s="116">
        <f>VLOOKUP(B100,'[1]26MY_PILOT_DATA'!B:V,7,FALSE)</f>
        <v>0</v>
      </c>
      <c r="H100" s="117">
        <f>VLOOKUP(B100,'[1]26MY_PILOT_DATA'!B:V,11,FALSE)</f>
        <v>250</v>
      </c>
      <c r="I100" s="100">
        <f>VLOOKUP($B100,'[1]26MY_PILOT_DATA'!B:V,12,FALSE)</f>
        <v>0</v>
      </c>
      <c r="J100" s="100">
        <f>VLOOKUP($B100,'[1]26MY_PILOT_DATA'!B:V,13,FALSE)</f>
        <v>0</v>
      </c>
      <c r="K100" s="100">
        <f>VLOOKUP($B100,'[1]26MY_PILOT_DATA'!B:V,14,FALSE)</f>
        <v>0</v>
      </c>
      <c r="L100" s="100" t="str">
        <f>VLOOKUP(B100,'[1]26MY_PILOT_DATA'!B:V,15,FALSE)</f>
        <v>N/A</v>
      </c>
      <c r="M100" s="100" t="str">
        <f>VLOOKUP(B100,'[1]26MY_PILOT_DATA'!B:V,16,FALSE)</f>
        <v>•</v>
      </c>
      <c r="N100" s="100" t="str">
        <f>VLOOKUP(B100,'[1]26MY_PILOT_DATA'!B:V,17,FALSE)</f>
        <v>S</v>
      </c>
      <c r="O100" s="100" t="str">
        <f>VLOOKUP(B100,'[1]26MY_PILOT_DATA'!B:V,18,FALSE)</f>
        <v>•</v>
      </c>
      <c r="P100" s="100" t="str">
        <f>VLOOKUP(B100,'[1]26MY_PILOT_DATA'!B:V,19,FALSE)</f>
        <v>N/A</v>
      </c>
      <c r="Q100" s="120" t="str">
        <f>IF(VLOOKUP(B100,'[1]26MY_PILOT_DATA'!B:V,20,FALSE)="","",VLOOKUP(B100,'[1]26MY_PILOT_DATA'!B:V,20,FALSE))</f>
        <v/>
      </c>
    </row>
    <row r="101" spans="2:17" s="109" customFormat="1" ht="15" customHeight="1" x14ac:dyDescent="0.25">
      <c r="B101" s="101" t="s">
        <v>50</v>
      </c>
      <c r="C101" s="129" t="str">
        <f>VLOOKUP(B101,'[1]26MY_PILOT_DATA'!B:V,3,FALSE)</f>
        <v>Trailer Hitch Ball Mount</v>
      </c>
      <c r="D101" s="114" t="str">
        <f t="shared" si="9"/>
        <v>08L92-T90-100A</v>
      </c>
      <c r="E101" s="115">
        <f>VLOOKUP($B101,'[1]26MY_PILOT_DATA'!B:V,9,FALSE)</f>
        <v>57</v>
      </c>
      <c r="F101" s="115">
        <f>VLOOKUP(B101,'[1]26MY_PILOT_DATA'!B:V,10,FALSE)</f>
        <v>95</v>
      </c>
      <c r="G101" s="116">
        <f>VLOOKUP(B101,'[1]26MY_PILOT_DATA'!B:V,7,FALSE)</f>
        <v>0</v>
      </c>
      <c r="H101" s="117">
        <f>VLOOKUP(B101,'[1]26MY_PILOT_DATA'!B:V,11,FALSE)</f>
        <v>95</v>
      </c>
      <c r="I101" s="100">
        <f>VLOOKUP($B101,'[1]26MY_PILOT_DATA'!B:V,12,FALSE)</f>
        <v>0</v>
      </c>
      <c r="J101" s="100">
        <f>VLOOKUP($B101,'[1]26MY_PILOT_DATA'!B:V,13,FALSE)</f>
        <v>0</v>
      </c>
      <c r="K101" s="100">
        <f>VLOOKUP($B101,'[1]26MY_PILOT_DATA'!B:V,14,FALSE)</f>
        <v>0</v>
      </c>
      <c r="L101" s="100" t="str">
        <f>VLOOKUP(B101,'[1]26MY_PILOT_DATA'!B:V,15,FALSE)</f>
        <v>•</v>
      </c>
      <c r="M101" s="100" t="str">
        <f>VLOOKUP(B101,'[1]26MY_PILOT_DATA'!B:V,16,FALSE)</f>
        <v>•</v>
      </c>
      <c r="N101" s="100" t="str">
        <f>VLOOKUP(B101,'[1]26MY_PILOT_DATA'!B:V,17,FALSE)</f>
        <v>•</v>
      </c>
      <c r="O101" s="100" t="str">
        <f>VLOOKUP(B101,'[1]26MY_PILOT_DATA'!B:V,18,FALSE)</f>
        <v>•</v>
      </c>
      <c r="P101" s="100" t="str">
        <f>VLOOKUP(B101,'[1]26MY_PILOT_DATA'!B:V,19,FALSE)</f>
        <v>•</v>
      </c>
      <c r="Q101" s="120" t="str">
        <f>IF(VLOOKUP(B101,'[1]26MY_PILOT_DATA'!B:V,20,FALSE)="","",VLOOKUP(B101,'[1]26MY_PILOT_DATA'!B:V,20,FALSE))</f>
        <v/>
      </c>
    </row>
    <row r="102" spans="2:17" s="109" customFormat="1" ht="15" customHeight="1" x14ac:dyDescent="0.25">
      <c r="B102" s="101" t="s">
        <v>84</v>
      </c>
      <c r="C102" s="129" t="str">
        <f>VLOOKUP(B102,'[1]26MY_PILOT_DATA'!B:V,3,FALSE)</f>
        <v>Trailer Hitch Ball - 1-7/8"</v>
      </c>
      <c r="D102" s="114" t="str">
        <f t="shared" si="9"/>
        <v>08L92-S9V-300G</v>
      </c>
      <c r="E102" s="115">
        <f>VLOOKUP($B102,'[1]26MY_PILOT_DATA'!B:V,9,FALSE)</f>
        <v>28</v>
      </c>
      <c r="F102" s="115">
        <f>VLOOKUP(B102,'[1]26MY_PILOT_DATA'!B:V,10,FALSE)</f>
        <v>47</v>
      </c>
      <c r="G102" s="116">
        <f>VLOOKUP(B102,'[1]26MY_PILOT_DATA'!B:V,7,FALSE)</f>
        <v>0</v>
      </c>
      <c r="H102" s="117">
        <f>VLOOKUP(B102,'[1]26MY_PILOT_DATA'!B:V,11,FALSE)</f>
        <v>47</v>
      </c>
      <c r="I102" s="100">
        <f>VLOOKUP($B102,'[1]26MY_PILOT_DATA'!B:V,12,FALSE)</f>
        <v>0</v>
      </c>
      <c r="J102" s="100">
        <f>VLOOKUP($B102,'[1]26MY_PILOT_DATA'!B:V,13,FALSE)</f>
        <v>0</v>
      </c>
      <c r="K102" s="100">
        <f>VLOOKUP($B102,'[1]26MY_PILOT_DATA'!B:V,14,FALSE)</f>
        <v>0</v>
      </c>
      <c r="L102" s="100" t="str">
        <f>VLOOKUP(B102,'[1]26MY_PILOT_DATA'!B:V,15,FALSE)</f>
        <v>•</v>
      </c>
      <c r="M102" s="100" t="str">
        <f>VLOOKUP(B102,'[1]26MY_PILOT_DATA'!B:V,16,FALSE)</f>
        <v>•</v>
      </c>
      <c r="N102" s="100" t="str">
        <f>VLOOKUP(B102,'[1]26MY_PILOT_DATA'!B:V,17,FALSE)</f>
        <v>•</v>
      </c>
      <c r="O102" s="100" t="str">
        <f>VLOOKUP(B102,'[1]26MY_PILOT_DATA'!B:V,18,FALSE)</f>
        <v>•</v>
      </c>
      <c r="P102" s="100" t="str">
        <f>VLOOKUP(B102,'[1]26MY_PILOT_DATA'!B:V,19,FALSE)</f>
        <v>•</v>
      </c>
      <c r="Q102" s="120" t="str">
        <f>IF(VLOOKUP(B102,'[1]26MY_PILOT_DATA'!B:V,20,FALSE)="","",VLOOKUP(B102,'[1]26MY_PILOT_DATA'!B:V,20,FALSE))</f>
        <v/>
      </c>
    </row>
    <row r="103" spans="2:17" s="109" customFormat="1" ht="15" customHeight="1" x14ac:dyDescent="0.25">
      <c r="B103" s="101" t="s">
        <v>85</v>
      </c>
      <c r="C103" s="129" t="str">
        <f>VLOOKUP(B103,'[1]26MY_PILOT_DATA'!B:V,3,FALSE)</f>
        <v>Trailer Hitch Ball - 2"</v>
      </c>
      <c r="D103" s="114" t="str">
        <f t="shared" si="9"/>
        <v>08L92-S9V-300H</v>
      </c>
      <c r="E103" s="115">
        <f>VLOOKUP($B103,'[1]26MY_PILOT_DATA'!B:V,9,FALSE)</f>
        <v>28</v>
      </c>
      <c r="F103" s="115">
        <f>VLOOKUP(B103,'[1]26MY_PILOT_DATA'!B:V,10,FALSE)</f>
        <v>47</v>
      </c>
      <c r="G103" s="116">
        <f>VLOOKUP(B103,'[1]26MY_PILOT_DATA'!B:V,7,FALSE)</f>
        <v>0</v>
      </c>
      <c r="H103" s="117">
        <f>VLOOKUP(B103,'[1]26MY_PILOT_DATA'!B:V,11,FALSE)</f>
        <v>47</v>
      </c>
      <c r="I103" s="100">
        <f>VLOOKUP($B103,'[1]26MY_PILOT_DATA'!B:V,12,FALSE)</f>
        <v>0</v>
      </c>
      <c r="J103" s="100">
        <f>VLOOKUP($B103,'[1]26MY_PILOT_DATA'!B:V,13,FALSE)</f>
        <v>0</v>
      </c>
      <c r="K103" s="100">
        <f>VLOOKUP($B103,'[1]26MY_PILOT_DATA'!B:V,14,FALSE)</f>
        <v>0</v>
      </c>
      <c r="L103" s="100" t="str">
        <f>VLOOKUP(B103,'[1]26MY_PILOT_DATA'!B:V,15,FALSE)</f>
        <v>•</v>
      </c>
      <c r="M103" s="100" t="str">
        <f>VLOOKUP(B103,'[1]26MY_PILOT_DATA'!B:V,16,FALSE)</f>
        <v>•</v>
      </c>
      <c r="N103" s="100" t="str">
        <f>VLOOKUP(B103,'[1]26MY_PILOT_DATA'!B:V,17,FALSE)</f>
        <v>•</v>
      </c>
      <c r="O103" s="100" t="str">
        <f>VLOOKUP(B103,'[1]26MY_PILOT_DATA'!B:V,18,FALSE)</f>
        <v>•</v>
      </c>
      <c r="P103" s="100" t="str">
        <f>VLOOKUP(B103,'[1]26MY_PILOT_DATA'!B:V,19,FALSE)</f>
        <v>•</v>
      </c>
      <c r="Q103" s="120" t="str">
        <f>IF(VLOOKUP(B103,'[1]26MY_PILOT_DATA'!B:V,20,FALSE)="","",VLOOKUP(B103,'[1]26MY_PILOT_DATA'!B:V,20,FALSE))</f>
        <v/>
      </c>
    </row>
    <row r="104" spans="2:17" s="109" customFormat="1" ht="15" customHeight="1" x14ac:dyDescent="0.25">
      <c r="B104" s="101" t="s">
        <v>52</v>
      </c>
      <c r="C104" s="129" t="str">
        <f>VLOOKUP(B104,'[1]26MY_PILOT_DATA'!B:V,3,FALSE)</f>
        <v>Trailer Hitch Locking Pin</v>
      </c>
      <c r="D104" s="114" t="str">
        <f t="shared" si="9"/>
        <v>08L92-SJC-300A</v>
      </c>
      <c r="E104" s="115">
        <f>VLOOKUP($B104,'[1]26MY_PILOT_DATA'!B:V,9,FALSE)</f>
        <v>106</v>
      </c>
      <c r="F104" s="115">
        <f>VLOOKUP(B104,'[1]26MY_PILOT_DATA'!B:V,10,FALSE)</f>
        <v>163</v>
      </c>
      <c r="G104" s="116">
        <f>VLOOKUP(B104,'[1]26MY_PILOT_DATA'!B:V,7,FALSE)</f>
        <v>0</v>
      </c>
      <c r="H104" s="117">
        <f>VLOOKUP(B104,'[1]26MY_PILOT_DATA'!B:V,11,FALSE)</f>
        <v>163</v>
      </c>
      <c r="I104" s="100">
        <f>VLOOKUP($B104,'[1]26MY_PILOT_DATA'!B:V,12,FALSE)</f>
        <v>0</v>
      </c>
      <c r="J104" s="100">
        <f>VLOOKUP($B104,'[1]26MY_PILOT_DATA'!B:V,13,FALSE)</f>
        <v>0</v>
      </c>
      <c r="K104" s="100">
        <f>VLOOKUP($B104,'[1]26MY_PILOT_DATA'!B:V,14,FALSE)</f>
        <v>0</v>
      </c>
      <c r="L104" s="100" t="str">
        <f>VLOOKUP(B104,'[1]26MY_PILOT_DATA'!B:V,15,FALSE)</f>
        <v>•</v>
      </c>
      <c r="M104" s="100" t="str">
        <f>VLOOKUP(B104,'[1]26MY_PILOT_DATA'!B:V,16,FALSE)</f>
        <v>•</v>
      </c>
      <c r="N104" s="100" t="str">
        <f>VLOOKUP(B104,'[1]26MY_PILOT_DATA'!B:V,17,FALSE)</f>
        <v>•</v>
      </c>
      <c r="O104" s="100" t="str">
        <f>VLOOKUP(B104,'[1]26MY_PILOT_DATA'!B:V,18,FALSE)</f>
        <v>•</v>
      </c>
      <c r="P104" s="100" t="str">
        <f>VLOOKUP(B104,'[1]26MY_PILOT_DATA'!B:V,19,FALSE)</f>
        <v>•</v>
      </c>
      <c r="Q104" s="120" t="str">
        <f>IF(VLOOKUP(B104,'[1]26MY_PILOT_DATA'!B:V,20,FALSE)="","",VLOOKUP(B104,'[1]26MY_PILOT_DATA'!B:V,20,FALSE))</f>
        <v/>
      </c>
    </row>
    <row r="105" spans="2:17" s="109" customFormat="1" ht="15.6" customHeight="1" x14ac:dyDescent="0.25">
      <c r="B105" s="101" t="s">
        <v>86</v>
      </c>
      <c r="C105" s="113" t="str">
        <f>VLOOKUP(B105,'[1]26MY_PILOT_DATA'!B:V,3,FALSE)</f>
        <v>Crossbars</v>
      </c>
      <c r="D105" s="114" t="str">
        <f>B105</f>
        <v>08L04-T90-300</v>
      </c>
      <c r="E105" s="115">
        <f>VLOOKUP($B105,'[1]26MY_PILOT_DATA'!B:V,9,FALSE)</f>
        <v>246</v>
      </c>
      <c r="F105" s="115">
        <f>VLOOKUP(B105,'[1]26MY_PILOT_DATA'!B:V,10,FALSE)</f>
        <v>410</v>
      </c>
      <c r="G105" s="116">
        <f>VLOOKUP(B105,'[1]26MY_PILOT_DATA'!B:V,7,FALSE)</f>
        <v>0.2</v>
      </c>
      <c r="H105" s="117">
        <f>VLOOKUP(B105,'[1]26MY_PILOT_DATA'!B:V,11,FALSE)</f>
        <v>443</v>
      </c>
      <c r="I105" s="100">
        <f>VLOOKUP($B105,'[1]26MY_PILOT_DATA'!B:V,12,FALSE)</f>
        <v>0</v>
      </c>
      <c r="J105" s="100">
        <f>VLOOKUP($B105,'[1]26MY_PILOT_DATA'!B:V,13,FALSE)</f>
        <v>0</v>
      </c>
      <c r="K105" s="100">
        <f>VLOOKUP($B105,'[1]26MY_PILOT_DATA'!B:V,14,FALSE)</f>
        <v>0</v>
      </c>
      <c r="L105" s="100" t="str">
        <f>VLOOKUP(B105,'[1]26MY_PILOT_DATA'!B:V,15,FALSE)</f>
        <v>•</v>
      </c>
      <c r="M105" s="100" t="str">
        <f>VLOOKUP(B105,'[1]26MY_PILOT_DATA'!B:V,16,FALSE)</f>
        <v>•</v>
      </c>
      <c r="N105" s="100" t="str">
        <f>VLOOKUP(B105,'[1]26MY_PILOT_DATA'!B:V,17,FALSE)</f>
        <v>•</v>
      </c>
      <c r="O105" s="100" t="str">
        <f>VLOOKUP(B105,'[1]26MY_PILOT_DATA'!B:V,18,FALSE)</f>
        <v>•</v>
      </c>
      <c r="P105" s="100" t="str">
        <f>VLOOKUP(B105,'[1]26MY_PILOT_DATA'!B:V,19,FALSE)</f>
        <v>•</v>
      </c>
      <c r="Q105" s="120" t="str">
        <f>IF(VLOOKUP(B105,'[1]26MY_PILOT_DATA'!B:V,20,FALSE)="","",VLOOKUP(B105,'[1]26MY_PILOT_DATA'!B:V,20,FALSE))</f>
        <v/>
      </c>
    </row>
    <row r="106" spans="2:17" s="109" customFormat="1" ht="15" customHeight="1" x14ac:dyDescent="0.25">
      <c r="B106" s="101" t="s">
        <v>87</v>
      </c>
      <c r="C106" s="124" t="str">
        <f>VLOOKUP(B106,'[1]26MY_PILOT_DATA'!B:V,3,FALSE)</f>
        <v xml:space="preserve">Roof Attachments </v>
      </c>
      <c r="D106" s="125"/>
      <c r="E106" s="125"/>
      <c r="F106" s="125"/>
      <c r="G106" s="125"/>
      <c r="H106" s="125"/>
      <c r="I106" s="125"/>
      <c r="J106" s="125"/>
      <c r="K106" s="125"/>
      <c r="L106" s="125"/>
      <c r="M106" s="125"/>
      <c r="N106" s="125"/>
      <c r="O106" s="125"/>
      <c r="P106" s="125"/>
      <c r="Q106" s="126"/>
    </row>
    <row r="107" spans="2:17" s="109" customFormat="1" ht="16.5" x14ac:dyDescent="0.25">
      <c r="B107" s="101" t="s">
        <v>88</v>
      </c>
      <c r="C107" s="129" t="str">
        <f>VLOOKUP(B107,'[1]26MY_PILOT_DATA'!B:V,3,FALSE)</f>
        <v>Roof Ski/Snowboard Attachment</v>
      </c>
      <c r="D107" s="114" t="str">
        <f t="shared" si="9"/>
        <v>08L03-E09-300C</v>
      </c>
      <c r="E107" s="115">
        <f>VLOOKUP($B107,'[1]26MY_PILOT_DATA'!B:V,9,FALSE)</f>
        <v>415</v>
      </c>
      <c r="F107" s="115">
        <f>VLOOKUP(B107,'[1]26MY_PILOT_DATA'!B:V,10,FALSE)</f>
        <v>692</v>
      </c>
      <c r="G107" s="116">
        <f>VLOOKUP(B107,'[1]26MY_PILOT_DATA'!B:V,7,FALSE)</f>
        <v>0.2</v>
      </c>
      <c r="H107" s="117">
        <f>VLOOKUP(B107,'[1]26MY_PILOT_DATA'!B:V,11,FALSE)</f>
        <v>725</v>
      </c>
      <c r="I107" s="100">
        <f>VLOOKUP($B107,'[1]26MY_PILOT_DATA'!B:V,12,FALSE)</f>
        <v>0</v>
      </c>
      <c r="J107" s="100">
        <f>VLOOKUP($B107,'[1]26MY_PILOT_DATA'!B:V,13,FALSE)</f>
        <v>0</v>
      </c>
      <c r="K107" s="100">
        <f>VLOOKUP($B107,'[1]26MY_PILOT_DATA'!B:V,14,FALSE)</f>
        <v>0</v>
      </c>
      <c r="L107" s="100" t="str">
        <f>VLOOKUP(B107,'[1]26MY_PILOT_DATA'!B:V,15,FALSE)</f>
        <v>•</v>
      </c>
      <c r="M107" s="100" t="str">
        <f>VLOOKUP(B107,'[1]26MY_PILOT_DATA'!B:V,16,FALSE)</f>
        <v>•</v>
      </c>
      <c r="N107" s="100" t="str">
        <f>VLOOKUP(B107,'[1]26MY_PILOT_DATA'!B:V,17,FALSE)</f>
        <v>•</v>
      </c>
      <c r="O107" s="100" t="str">
        <f>VLOOKUP(B107,'[1]26MY_PILOT_DATA'!B:V,18,FALSE)</f>
        <v>•</v>
      </c>
      <c r="P107" s="100" t="str">
        <f>VLOOKUP(B107,'[1]26MY_PILOT_DATA'!B:V,19,FALSE)</f>
        <v>•</v>
      </c>
      <c r="Q107" s="91" t="str">
        <f>IF(VLOOKUP(B107,'[1]26MY_PILOT_DATA'!B:V,20,FALSE)="","",VLOOKUP(B107,'[1]26MY_PILOT_DATA'!B:V,20,FALSE))</f>
        <v>Requires Roof Rails &amp; Crossbars.</v>
      </c>
    </row>
    <row r="108" spans="2:17" s="109" customFormat="1" ht="16.5" x14ac:dyDescent="0.25">
      <c r="B108" s="101" t="s">
        <v>89</v>
      </c>
      <c r="C108" s="129" t="str">
        <f>VLOOKUP(B108,'[1]26MY_PILOT_DATA'!B:V,3,FALSE)</f>
        <v>Roof Bicycle Attachment - Frame mount</v>
      </c>
      <c r="D108" s="114" t="str">
        <f t="shared" si="9"/>
        <v>08L07-E09-101</v>
      </c>
      <c r="E108" s="115">
        <f>VLOOKUP($B108,'[1]26MY_PILOT_DATA'!B:V,9,FALSE)</f>
        <v>383</v>
      </c>
      <c r="F108" s="115">
        <f>VLOOKUP(B108,'[1]26MY_PILOT_DATA'!B:V,10,FALSE)</f>
        <v>547</v>
      </c>
      <c r="G108" s="116">
        <f>VLOOKUP(B108,'[1]26MY_PILOT_DATA'!B:V,7,FALSE)</f>
        <v>0.4</v>
      </c>
      <c r="H108" s="117">
        <f>VLOOKUP(B108,'[1]26MY_PILOT_DATA'!B:V,11,FALSE)</f>
        <v>613</v>
      </c>
      <c r="I108" s="100">
        <f>VLOOKUP($B108,'[1]26MY_PILOT_DATA'!B:V,12,FALSE)</f>
        <v>0</v>
      </c>
      <c r="J108" s="100">
        <f>VLOOKUP($B108,'[1]26MY_PILOT_DATA'!B:V,13,FALSE)</f>
        <v>0</v>
      </c>
      <c r="K108" s="100">
        <f>VLOOKUP($B108,'[1]26MY_PILOT_DATA'!B:V,14,FALSE)</f>
        <v>0</v>
      </c>
      <c r="L108" s="100" t="str">
        <f>VLOOKUP(B108,'[1]26MY_PILOT_DATA'!B:V,15,FALSE)</f>
        <v>•</v>
      </c>
      <c r="M108" s="100" t="str">
        <f>VLOOKUP(B108,'[1]26MY_PILOT_DATA'!B:V,16,FALSE)</f>
        <v>•</v>
      </c>
      <c r="N108" s="100" t="str">
        <f>VLOOKUP(B108,'[1]26MY_PILOT_DATA'!B:V,17,FALSE)</f>
        <v>•</v>
      </c>
      <c r="O108" s="100" t="str">
        <f>VLOOKUP(B108,'[1]26MY_PILOT_DATA'!B:V,18,FALSE)</f>
        <v>•</v>
      </c>
      <c r="P108" s="100" t="str">
        <f>VLOOKUP(B108,'[1]26MY_PILOT_DATA'!B:V,19,FALSE)</f>
        <v>•</v>
      </c>
      <c r="Q108" s="92"/>
    </row>
    <row r="109" spans="2:17" s="109" customFormat="1" ht="15" customHeight="1" x14ac:dyDescent="0.25">
      <c r="B109" s="101" t="s">
        <v>90</v>
      </c>
      <c r="C109" s="129" t="str">
        <f>VLOOKUP(B109,'[1]26MY_PILOT_DATA'!B:V,3,FALSE)</f>
        <v>Bicycle Attachment - Fork Mount</v>
      </c>
      <c r="D109" s="114" t="str">
        <f t="shared" si="9"/>
        <v>08L07-E09-300A</v>
      </c>
      <c r="E109" s="115">
        <f>VLOOKUP($B109,'[1]26MY_PILOT_DATA'!B:V,9,FALSE)</f>
        <v>292</v>
      </c>
      <c r="F109" s="115">
        <f>VLOOKUP(B109,'[1]26MY_PILOT_DATA'!B:V,10,FALSE)</f>
        <v>487</v>
      </c>
      <c r="G109" s="116">
        <f>VLOOKUP(B109,'[1]26MY_PILOT_DATA'!B:V,7,FALSE)</f>
        <v>0.4</v>
      </c>
      <c r="H109" s="117">
        <f>VLOOKUP(B109,'[1]26MY_PILOT_DATA'!B:V,11,FALSE)</f>
        <v>553</v>
      </c>
      <c r="I109" s="100">
        <f>VLOOKUP($B109,'[1]26MY_PILOT_DATA'!B:V,12,FALSE)</f>
        <v>0</v>
      </c>
      <c r="J109" s="100">
        <f>VLOOKUP($B109,'[1]26MY_PILOT_DATA'!B:V,13,FALSE)</f>
        <v>0</v>
      </c>
      <c r="K109" s="100">
        <f>VLOOKUP($B109,'[1]26MY_PILOT_DATA'!B:V,14,FALSE)</f>
        <v>0</v>
      </c>
      <c r="L109" s="100" t="str">
        <f>VLOOKUP(B109,'[1]26MY_PILOT_DATA'!B:V,15,FALSE)</f>
        <v>•</v>
      </c>
      <c r="M109" s="100" t="str">
        <f>VLOOKUP(B109,'[1]26MY_PILOT_DATA'!B:V,16,FALSE)</f>
        <v>•</v>
      </c>
      <c r="N109" s="100" t="str">
        <f>VLOOKUP(B109,'[1]26MY_PILOT_DATA'!B:V,17,FALSE)</f>
        <v>•</v>
      </c>
      <c r="O109" s="100" t="str">
        <f>VLOOKUP(B109,'[1]26MY_PILOT_DATA'!B:V,18,FALSE)</f>
        <v>•</v>
      </c>
      <c r="P109" s="100" t="str">
        <f>VLOOKUP(B109,'[1]26MY_PILOT_DATA'!B:V,19,FALSE)</f>
        <v>•</v>
      </c>
      <c r="Q109" s="92"/>
    </row>
    <row r="110" spans="2:17" s="109" customFormat="1" ht="15" customHeight="1" x14ac:dyDescent="0.25">
      <c r="B110" s="101" t="s">
        <v>91</v>
      </c>
      <c r="C110" s="129" t="str">
        <f>VLOOKUP(B110,'[1]26MY_PILOT_DATA'!B:V,3,FALSE)</f>
        <v>Roof Box Short</v>
      </c>
      <c r="D110" s="114" t="str">
        <f t="shared" si="9"/>
        <v>08L20-E09-300B</v>
      </c>
      <c r="E110" s="115">
        <f>VLOOKUP($B110,'[1]26MY_PILOT_DATA'!B:V,9,FALSE)</f>
        <v>799</v>
      </c>
      <c r="F110" s="115">
        <f>VLOOKUP(B110,'[1]26MY_PILOT_DATA'!B:V,10,FALSE)</f>
        <v>1332</v>
      </c>
      <c r="G110" s="116">
        <f>VLOOKUP(B110,'[1]26MY_PILOT_DATA'!B:V,7,FALSE)</f>
        <v>0.2</v>
      </c>
      <c r="H110" s="117">
        <f>VLOOKUP(B110,'[1]26MY_PILOT_DATA'!B:V,11,FALSE)</f>
        <v>1365</v>
      </c>
      <c r="I110" s="100">
        <f>VLOOKUP($B110,'[1]26MY_PILOT_DATA'!B:V,12,FALSE)</f>
        <v>0</v>
      </c>
      <c r="J110" s="100">
        <f>VLOOKUP($B110,'[1]26MY_PILOT_DATA'!B:V,13,FALSE)</f>
        <v>0</v>
      </c>
      <c r="K110" s="100">
        <f>VLOOKUP($B110,'[1]26MY_PILOT_DATA'!B:V,14,FALSE)</f>
        <v>0</v>
      </c>
      <c r="L110" s="100" t="str">
        <f>VLOOKUP(B110,'[1]26MY_PILOT_DATA'!B:V,15,FALSE)</f>
        <v>•</v>
      </c>
      <c r="M110" s="100" t="str">
        <f>VLOOKUP(B110,'[1]26MY_PILOT_DATA'!B:V,16,FALSE)</f>
        <v>•</v>
      </c>
      <c r="N110" s="100" t="str">
        <f>VLOOKUP(B110,'[1]26MY_PILOT_DATA'!B:V,17,FALSE)</f>
        <v>•</v>
      </c>
      <c r="O110" s="100" t="str">
        <f>VLOOKUP(B110,'[1]26MY_PILOT_DATA'!B:V,18,FALSE)</f>
        <v>•</v>
      </c>
      <c r="P110" s="100" t="str">
        <f>VLOOKUP(B110,'[1]26MY_PILOT_DATA'!B:V,19,FALSE)</f>
        <v>•</v>
      </c>
      <c r="Q110" s="92"/>
    </row>
    <row r="111" spans="2:17" s="109" customFormat="1" ht="15" customHeight="1" x14ac:dyDescent="0.25">
      <c r="B111" s="101" t="s">
        <v>92</v>
      </c>
      <c r="C111" s="129" t="str">
        <f>VLOOKUP(B111,'[1]26MY_PILOT_DATA'!B:V,3,FALSE)</f>
        <v>Roof Box, Long</v>
      </c>
      <c r="D111" s="114" t="str">
        <f t="shared" si="9"/>
        <v>08L20-E09-300A</v>
      </c>
      <c r="E111" s="115">
        <f>VLOOKUP($B111,'[1]26MY_PILOT_DATA'!B:V,9,FALSE)</f>
        <v>875</v>
      </c>
      <c r="F111" s="115">
        <f>VLOOKUP(B111,'[1]26MY_PILOT_DATA'!B:V,10,FALSE)</f>
        <v>1458</v>
      </c>
      <c r="G111" s="116">
        <f>VLOOKUP(B111,'[1]26MY_PILOT_DATA'!B:V,7,FALSE)</f>
        <v>0.2</v>
      </c>
      <c r="H111" s="117">
        <f>VLOOKUP(B111,'[1]26MY_PILOT_DATA'!B:V,11,FALSE)</f>
        <v>1491</v>
      </c>
      <c r="I111" s="100">
        <f>VLOOKUP($B111,'[1]26MY_PILOT_DATA'!B:V,12,FALSE)</f>
        <v>0</v>
      </c>
      <c r="J111" s="100">
        <f>VLOOKUP($B111,'[1]26MY_PILOT_DATA'!B:V,13,FALSE)</f>
        <v>0</v>
      </c>
      <c r="K111" s="100">
        <f>VLOOKUP($B111,'[1]26MY_PILOT_DATA'!B:V,14,FALSE)</f>
        <v>0</v>
      </c>
      <c r="L111" s="100" t="str">
        <f>VLOOKUP(B111,'[1]26MY_PILOT_DATA'!B:V,15,FALSE)</f>
        <v>•</v>
      </c>
      <c r="M111" s="100" t="str">
        <f>VLOOKUP(B111,'[1]26MY_PILOT_DATA'!B:V,16,FALSE)</f>
        <v>•</v>
      </c>
      <c r="N111" s="100" t="str">
        <f>VLOOKUP(B111,'[1]26MY_PILOT_DATA'!B:V,17,FALSE)</f>
        <v>•</v>
      </c>
      <c r="O111" s="100" t="str">
        <f>VLOOKUP(B111,'[1]26MY_PILOT_DATA'!B:V,18,FALSE)</f>
        <v>•</v>
      </c>
      <c r="P111" s="100" t="str">
        <f>VLOOKUP(B111,'[1]26MY_PILOT_DATA'!B:V,19,FALSE)</f>
        <v>•</v>
      </c>
      <c r="Q111" s="92"/>
    </row>
    <row r="112" spans="2:17" s="109" customFormat="1" ht="15" customHeight="1" x14ac:dyDescent="0.25">
      <c r="B112" s="101" t="s">
        <v>93</v>
      </c>
      <c r="C112" s="129" t="str">
        <f>VLOOKUP(B112,'[1]26MY_PILOT_DATA'!B:V,3,FALSE)</f>
        <v>Roof Basket</v>
      </c>
      <c r="D112" s="114" t="str">
        <f t="shared" si="9"/>
        <v>08L20-E09-101C</v>
      </c>
      <c r="E112" s="115">
        <f>VLOOKUP($B112,'[1]26MY_PILOT_DATA'!B:V,9,FALSE)</f>
        <v>571</v>
      </c>
      <c r="F112" s="115">
        <f>VLOOKUP(B112,'[1]26MY_PILOT_DATA'!B:V,10,FALSE)</f>
        <v>952</v>
      </c>
      <c r="G112" s="116">
        <f>VLOOKUP(B112,'[1]26MY_PILOT_DATA'!B:V,7,FALSE)</f>
        <v>0.4</v>
      </c>
      <c r="H112" s="117">
        <f>VLOOKUP(B112,'[1]26MY_PILOT_DATA'!B:V,11,FALSE)</f>
        <v>1018</v>
      </c>
      <c r="I112" s="100">
        <f>VLOOKUP($B112,'[1]26MY_PILOT_DATA'!B:V,12,FALSE)</f>
        <v>0</v>
      </c>
      <c r="J112" s="100">
        <f>VLOOKUP($B112,'[1]26MY_PILOT_DATA'!B:V,13,FALSE)</f>
        <v>0</v>
      </c>
      <c r="K112" s="100">
        <f>VLOOKUP($B112,'[1]26MY_PILOT_DATA'!B:V,14,FALSE)</f>
        <v>0</v>
      </c>
      <c r="L112" s="100" t="str">
        <f>VLOOKUP(B112,'[1]26MY_PILOT_DATA'!B:V,15,FALSE)</f>
        <v>•</v>
      </c>
      <c r="M112" s="100" t="str">
        <f>VLOOKUP(B112,'[1]26MY_PILOT_DATA'!B:V,16,FALSE)</f>
        <v>•</v>
      </c>
      <c r="N112" s="100" t="str">
        <f>VLOOKUP(B112,'[1]26MY_PILOT_DATA'!B:V,17,FALSE)</f>
        <v>•</v>
      </c>
      <c r="O112" s="100" t="str">
        <f>VLOOKUP(B112,'[1]26MY_PILOT_DATA'!B:V,18,FALSE)</f>
        <v>•</v>
      </c>
      <c r="P112" s="100" t="str">
        <f>VLOOKUP(B112,'[1]26MY_PILOT_DATA'!B:V,19,FALSE)</f>
        <v>•</v>
      </c>
      <c r="Q112" s="92"/>
    </row>
    <row r="113" spans="2:17" s="109" customFormat="1" ht="15" customHeight="1" x14ac:dyDescent="0.25">
      <c r="B113" s="101" t="s">
        <v>94</v>
      </c>
      <c r="C113" s="129" t="str">
        <f>VLOOKUP(B113,'[1]26MY_PILOT_DATA'!B:V,3,FALSE)</f>
        <v>Roof Kayak Attachment</v>
      </c>
      <c r="D113" s="114" t="str">
        <f t="shared" si="9"/>
        <v>08L09-E09-101</v>
      </c>
      <c r="E113" s="115">
        <f>VLOOKUP($B113,'[1]26MY_PILOT_DATA'!B:V,9,FALSE)</f>
        <v>430</v>
      </c>
      <c r="F113" s="115">
        <f>VLOOKUP(B113,'[1]26MY_PILOT_DATA'!B:V,10,FALSE)</f>
        <v>717</v>
      </c>
      <c r="G113" s="116">
        <f>VLOOKUP(B113,'[1]26MY_PILOT_DATA'!B:V,7,FALSE)</f>
        <v>0.4</v>
      </c>
      <c r="H113" s="117">
        <f>VLOOKUP(B113,'[1]26MY_PILOT_DATA'!B:V,11,FALSE)</f>
        <v>783</v>
      </c>
      <c r="I113" s="100">
        <f>VLOOKUP($B113,'[1]26MY_PILOT_DATA'!B:V,12,FALSE)</f>
        <v>0</v>
      </c>
      <c r="J113" s="100">
        <f>VLOOKUP($B113,'[1]26MY_PILOT_DATA'!B:V,13,FALSE)</f>
        <v>0</v>
      </c>
      <c r="K113" s="100">
        <f>VLOOKUP($B113,'[1]26MY_PILOT_DATA'!B:V,14,FALSE)</f>
        <v>0</v>
      </c>
      <c r="L113" s="100" t="str">
        <f>VLOOKUP(B113,'[1]26MY_PILOT_DATA'!B:V,15,FALSE)</f>
        <v>•</v>
      </c>
      <c r="M113" s="100" t="str">
        <f>VLOOKUP(B113,'[1]26MY_PILOT_DATA'!B:V,16,FALSE)</f>
        <v>•</v>
      </c>
      <c r="N113" s="100" t="str">
        <f>VLOOKUP(B113,'[1]26MY_PILOT_DATA'!B:V,17,FALSE)</f>
        <v>•</v>
      </c>
      <c r="O113" s="100" t="str">
        <f>VLOOKUP(B113,'[1]26MY_PILOT_DATA'!B:V,18,FALSE)</f>
        <v>•</v>
      </c>
      <c r="P113" s="100" t="str">
        <f>VLOOKUP(B113,'[1]26MY_PILOT_DATA'!B:V,19,FALSE)</f>
        <v>•</v>
      </c>
      <c r="Q113" s="92"/>
    </row>
    <row r="114" spans="2:17" s="109" customFormat="1" ht="15" customHeight="1" x14ac:dyDescent="0.25">
      <c r="B114" s="101" t="s">
        <v>95</v>
      </c>
      <c r="C114" s="129" t="str">
        <f>VLOOKUP(B114,'[1]26MY_PILOT_DATA'!B:V,3,FALSE)</f>
        <v>Roof Platform</v>
      </c>
      <c r="D114" s="114" t="str">
        <f t="shared" si="9"/>
        <v>08L08-T90-300</v>
      </c>
      <c r="E114" s="115">
        <f>VLOOKUP($B114,'[1]26MY_PILOT_DATA'!B:V,9,FALSE)</f>
        <v>849</v>
      </c>
      <c r="F114" s="115">
        <f>VLOOKUP(B114,'[1]26MY_PILOT_DATA'!B:V,10,FALSE)</f>
        <v>1369</v>
      </c>
      <c r="G114" s="116">
        <f>VLOOKUP(B114,'[1]26MY_PILOT_DATA'!B:V,7,FALSE)</f>
        <v>0.6</v>
      </c>
      <c r="H114" s="117">
        <f>VLOOKUP(B114,'[1]26MY_PILOT_DATA'!B:V,11,FALSE)</f>
        <v>1468</v>
      </c>
      <c r="I114" s="100">
        <f>VLOOKUP($B114,'[1]26MY_PILOT_DATA'!B:V,12,FALSE)</f>
        <v>0</v>
      </c>
      <c r="J114" s="100">
        <f>VLOOKUP($B114,'[1]26MY_PILOT_DATA'!B:V,13,FALSE)</f>
        <v>0</v>
      </c>
      <c r="K114" s="100">
        <f>VLOOKUP($B114,'[1]26MY_PILOT_DATA'!B:V,14,FALSE)</f>
        <v>0</v>
      </c>
      <c r="L114" s="100" t="str">
        <f>VLOOKUP(B114,'[1]26MY_PILOT_DATA'!B:V,15,FALSE)</f>
        <v>•</v>
      </c>
      <c r="M114" s="100" t="str">
        <f>VLOOKUP(B114,'[1]26MY_PILOT_DATA'!B:V,16,FALSE)</f>
        <v>•</v>
      </c>
      <c r="N114" s="100" t="str">
        <f>VLOOKUP(B114,'[1]26MY_PILOT_DATA'!B:V,17,FALSE)</f>
        <v>•</v>
      </c>
      <c r="O114" s="100" t="str">
        <f>VLOOKUP(B114,'[1]26MY_PILOT_DATA'!B:V,18,FALSE)</f>
        <v>•</v>
      </c>
      <c r="P114" s="100" t="str">
        <f>VLOOKUP(B114,'[1]26MY_PILOT_DATA'!B:V,19,FALSE)</f>
        <v>•</v>
      </c>
      <c r="Q114" s="92"/>
    </row>
    <row r="115" spans="2:17" s="109" customFormat="1" ht="15" customHeight="1" x14ac:dyDescent="0.25">
      <c r="B115" s="101" t="s">
        <v>96</v>
      </c>
      <c r="C115" s="129" t="str">
        <f>VLOOKUP(B115,'[1]26MY_PILOT_DATA'!B:V,3,FALSE)</f>
        <v>Roof Surfboard Attachment</v>
      </c>
      <c r="D115" s="114" t="str">
        <f t="shared" si="9"/>
        <v>08L05-E09-100</v>
      </c>
      <c r="E115" s="115">
        <f>VLOOKUP($B115,'[1]26MY_PILOT_DATA'!B:V,9,FALSE)</f>
        <v>207</v>
      </c>
      <c r="F115" s="115">
        <f>VLOOKUP(B115,'[1]26MY_PILOT_DATA'!B:V,10,FALSE)</f>
        <v>345</v>
      </c>
      <c r="G115" s="116">
        <f>VLOOKUP(B115,'[1]26MY_PILOT_DATA'!B:V,7,FALSE)</f>
        <v>0.4</v>
      </c>
      <c r="H115" s="117">
        <f>VLOOKUP(B115,'[1]26MY_PILOT_DATA'!B:V,11,FALSE)</f>
        <v>411</v>
      </c>
      <c r="I115" s="100">
        <f>VLOOKUP($B115,'[1]26MY_PILOT_DATA'!B:V,12,FALSE)</f>
        <v>0</v>
      </c>
      <c r="J115" s="100">
        <f>VLOOKUP($B115,'[1]26MY_PILOT_DATA'!B:V,13,FALSE)</f>
        <v>0</v>
      </c>
      <c r="K115" s="100">
        <f>VLOOKUP($B115,'[1]26MY_PILOT_DATA'!B:V,14,FALSE)</f>
        <v>0</v>
      </c>
      <c r="L115" s="100" t="str">
        <f>VLOOKUP(B115,'[1]26MY_PILOT_DATA'!B:V,15,FALSE)</f>
        <v>•</v>
      </c>
      <c r="M115" s="100" t="str">
        <f>VLOOKUP(B115,'[1]26MY_PILOT_DATA'!B:V,16,FALSE)</f>
        <v>•</v>
      </c>
      <c r="N115" s="100" t="str">
        <f>VLOOKUP(B115,'[1]26MY_PILOT_DATA'!B:V,17,FALSE)</f>
        <v>•</v>
      </c>
      <c r="O115" s="100" t="str">
        <f>VLOOKUP(B115,'[1]26MY_PILOT_DATA'!B:V,18,FALSE)</f>
        <v>•</v>
      </c>
      <c r="P115" s="100" t="str">
        <f>VLOOKUP(B115,'[1]26MY_PILOT_DATA'!B:V,19,FALSE)</f>
        <v>•</v>
      </c>
      <c r="Q115" s="93"/>
    </row>
    <row r="116" spans="2:17" s="109" customFormat="1" ht="15.6" customHeight="1" x14ac:dyDescent="0.25">
      <c r="B116" s="101" t="s">
        <v>97</v>
      </c>
      <c r="C116" s="113" t="str">
        <f>VLOOKUP(B116,'[1]26MY_PILOT_DATA'!B:V,3,FALSE)</f>
        <v>Hatch Tent</v>
      </c>
      <c r="D116" s="114" t="str">
        <f>B116</f>
        <v>08Z04-SCV-110B</v>
      </c>
      <c r="E116" s="115">
        <f>VLOOKUP($B116,'[1]26MY_PILOT_DATA'!B:V,9,FALSE)</f>
        <v>477</v>
      </c>
      <c r="F116" s="115">
        <f>VLOOKUP(B116,'[1]26MY_PILOT_DATA'!B:V,10,FALSE)</f>
        <v>681</v>
      </c>
      <c r="G116" s="116">
        <f>VLOOKUP(B116,'[1]26MY_PILOT_DATA'!B:V,7,FALSE)</f>
        <v>0</v>
      </c>
      <c r="H116" s="117">
        <f>VLOOKUP(B116,'[1]26MY_PILOT_DATA'!B:V,11,FALSE)</f>
        <v>681</v>
      </c>
      <c r="I116" s="100">
        <f>VLOOKUP($B116,'[1]26MY_PILOT_DATA'!B:V,12,FALSE)</f>
        <v>0</v>
      </c>
      <c r="J116" s="100">
        <f>VLOOKUP($B116,'[1]26MY_PILOT_DATA'!B:V,13,FALSE)</f>
        <v>0</v>
      </c>
      <c r="K116" s="100">
        <f>VLOOKUP($B116,'[1]26MY_PILOT_DATA'!B:V,14,FALSE)</f>
        <v>0</v>
      </c>
      <c r="L116" s="100" t="str">
        <f>VLOOKUP(B116,'[1]26MY_PILOT_DATA'!B:V,15,FALSE)</f>
        <v>•</v>
      </c>
      <c r="M116" s="100" t="str">
        <f>VLOOKUP(B116,'[1]26MY_PILOT_DATA'!B:V,16,FALSE)</f>
        <v>•</v>
      </c>
      <c r="N116" s="100" t="str">
        <f>VLOOKUP(B116,'[1]26MY_PILOT_DATA'!B:V,17,FALSE)</f>
        <v>•</v>
      </c>
      <c r="O116" s="100" t="str">
        <f>VLOOKUP(B116,'[1]26MY_PILOT_DATA'!B:V,18,FALSE)</f>
        <v>•</v>
      </c>
      <c r="P116" s="100" t="str">
        <f>VLOOKUP(B116,'[1]26MY_PILOT_DATA'!B:V,19,FALSE)</f>
        <v>•</v>
      </c>
      <c r="Q116" s="120" t="str">
        <f>IF(VLOOKUP(B116,'[1]26MY_PILOT_DATA'!B:V,20,FALSE)="","",VLOOKUP(B116,'[1]26MY_PILOT_DATA'!B:V,20,FALSE))</f>
        <v/>
      </c>
    </row>
    <row r="117" spans="2:17" s="109" customFormat="1" ht="15.6" customHeight="1" x14ac:dyDescent="0.25">
      <c r="B117" s="101" t="s">
        <v>98</v>
      </c>
      <c r="C117" s="113" t="str">
        <f>VLOOKUP(B117,'[1]26MY_PILOT_DATA'!B:V,3,FALSE)</f>
        <v>Door Edge Film</v>
      </c>
      <c r="D117" s="114" t="str">
        <f t="shared" ref="D117:D120" si="11">B117</f>
        <v>08P20-T90-100</v>
      </c>
      <c r="E117" s="115">
        <f>VLOOKUP($B117,'[1]26MY_PILOT_DATA'!B:V,9,FALSE)</f>
        <v>52</v>
      </c>
      <c r="F117" s="115">
        <f>VLOOKUP(B117,'[1]26MY_PILOT_DATA'!B:V,10,FALSE)</f>
        <v>87</v>
      </c>
      <c r="G117" s="116">
        <f>VLOOKUP(B117,'[1]26MY_PILOT_DATA'!B:V,7,FALSE)</f>
        <v>0.4</v>
      </c>
      <c r="H117" s="117">
        <f>VLOOKUP(B117,'[1]26MY_PILOT_DATA'!B:V,11,FALSE)</f>
        <v>153</v>
      </c>
      <c r="I117" s="100">
        <f>VLOOKUP($B117,'[1]26MY_PILOT_DATA'!B:V,12,FALSE)</f>
        <v>0</v>
      </c>
      <c r="J117" s="100">
        <f>VLOOKUP($B117,'[1]26MY_PILOT_DATA'!B:V,13,FALSE)</f>
        <v>0</v>
      </c>
      <c r="K117" s="100">
        <f>VLOOKUP($B117,'[1]26MY_PILOT_DATA'!B:V,14,FALSE)</f>
        <v>0</v>
      </c>
      <c r="L117" s="100" t="str">
        <f>VLOOKUP(B117,'[1]26MY_PILOT_DATA'!B:V,15,FALSE)</f>
        <v>•</v>
      </c>
      <c r="M117" s="100" t="str">
        <f>VLOOKUP(B117,'[1]26MY_PILOT_DATA'!B:V,16,FALSE)</f>
        <v>•</v>
      </c>
      <c r="N117" s="100" t="str">
        <f>VLOOKUP(B117,'[1]26MY_PILOT_DATA'!B:V,17,FALSE)</f>
        <v>•</v>
      </c>
      <c r="O117" s="100" t="str">
        <f>VLOOKUP(B117,'[1]26MY_PILOT_DATA'!B:V,18,FALSE)</f>
        <v>•</v>
      </c>
      <c r="P117" s="100" t="str">
        <f>VLOOKUP(B117,'[1]26MY_PILOT_DATA'!B:V,19,FALSE)</f>
        <v>•</v>
      </c>
      <c r="Q117" s="120" t="str">
        <f>IF(VLOOKUP(B117,'[1]26MY_PILOT_DATA'!B:V,20,FALSE)="","",VLOOKUP(B117,'[1]26MY_PILOT_DATA'!B:V,20,FALSE))</f>
        <v>Cannot be installed with Fender Flares</v>
      </c>
    </row>
    <row r="118" spans="2:17" s="109" customFormat="1" ht="15.6" customHeight="1" x14ac:dyDescent="0.25">
      <c r="B118" s="101" t="s">
        <v>99</v>
      </c>
      <c r="C118" s="113" t="str">
        <f>VLOOKUP(B118,'[1]26MY_PILOT_DATA'!B:V,3,FALSE)</f>
        <v>Door Handle Protection Film</v>
      </c>
      <c r="D118" s="114" t="str">
        <f t="shared" si="11"/>
        <v>08P48-T90-100A</v>
      </c>
      <c r="E118" s="115">
        <f>VLOOKUP($B118,'[1]26MY_PILOT_DATA'!B:V,9,FALSE)</f>
        <v>39</v>
      </c>
      <c r="F118" s="115">
        <f>VLOOKUP(B118,'[1]26MY_PILOT_DATA'!B:V,10,FALSE)</f>
        <v>65</v>
      </c>
      <c r="G118" s="116">
        <f>VLOOKUP(B118,'[1]26MY_PILOT_DATA'!B:V,7,FALSE)</f>
        <v>0.4</v>
      </c>
      <c r="H118" s="117">
        <f>VLOOKUP(B118,'[1]26MY_PILOT_DATA'!B:V,11,FALSE)</f>
        <v>131</v>
      </c>
      <c r="I118" s="100">
        <f>VLOOKUP($B118,'[1]26MY_PILOT_DATA'!B:V,12,FALSE)</f>
        <v>0</v>
      </c>
      <c r="J118" s="100">
        <f>VLOOKUP($B118,'[1]26MY_PILOT_DATA'!B:V,13,FALSE)</f>
        <v>0</v>
      </c>
      <c r="K118" s="100">
        <f>VLOOKUP($B118,'[1]26MY_PILOT_DATA'!B:V,14,FALSE)</f>
        <v>0</v>
      </c>
      <c r="L118" s="100" t="str">
        <f>VLOOKUP(B118,'[1]26MY_PILOT_DATA'!B:V,15,FALSE)</f>
        <v>•</v>
      </c>
      <c r="M118" s="100" t="str">
        <f>VLOOKUP(B118,'[1]26MY_PILOT_DATA'!B:V,16,FALSE)</f>
        <v>•</v>
      </c>
      <c r="N118" s="100" t="str">
        <f>VLOOKUP(B118,'[1]26MY_PILOT_DATA'!B:V,17,FALSE)</f>
        <v>•</v>
      </c>
      <c r="O118" s="100" t="str">
        <f>VLOOKUP(B118,'[1]26MY_PILOT_DATA'!B:V,18,FALSE)</f>
        <v>•</v>
      </c>
      <c r="P118" s="100" t="str">
        <f>VLOOKUP(B118,'[1]26MY_PILOT_DATA'!B:V,19,FALSE)</f>
        <v>•</v>
      </c>
      <c r="Q118" s="120" t="str">
        <f>IF(VLOOKUP(B118,'[1]26MY_PILOT_DATA'!B:V,20,FALSE)="","",VLOOKUP(B118,'[1]26MY_PILOT_DATA'!B:V,20,FALSE))</f>
        <v/>
      </c>
    </row>
    <row r="119" spans="2:17" s="109" customFormat="1" ht="15.6" customHeight="1" x14ac:dyDescent="0.25">
      <c r="B119" s="101" t="s">
        <v>100</v>
      </c>
      <c r="C119" s="113" t="str">
        <f>VLOOKUP(B119,'[1]26MY_PILOT_DATA'!B:V,3,FALSE)</f>
        <v>Rear Bumper Protection Film</v>
      </c>
      <c r="D119" s="114" t="str">
        <f t="shared" si="11"/>
        <v>08P48-T90-100</v>
      </c>
      <c r="E119" s="115">
        <f>VLOOKUP($B119,'[1]26MY_PILOT_DATA'!B:V,9,FALSE)</f>
        <v>76</v>
      </c>
      <c r="F119" s="115">
        <f>VLOOKUP(B119,'[1]26MY_PILOT_DATA'!B:V,10,FALSE)</f>
        <v>127</v>
      </c>
      <c r="G119" s="116">
        <f>VLOOKUP(B119,'[1]26MY_PILOT_DATA'!B:V,7,FALSE)</f>
        <v>0.2</v>
      </c>
      <c r="H119" s="117">
        <f>VLOOKUP(B119,'[1]26MY_PILOT_DATA'!B:V,11,FALSE)</f>
        <v>160</v>
      </c>
      <c r="I119" s="100">
        <f>VLOOKUP($B119,'[1]26MY_PILOT_DATA'!B:V,12,FALSE)</f>
        <v>0</v>
      </c>
      <c r="J119" s="100">
        <f>VLOOKUP($B119,'[1]26MY_PILOT_DATA'!B:V,13,FALSE)</f>
        <v>0</v>
      </c>
      <c r="K119" s="100">
        <f>VLOOKUP($B119,'[1]26MY_PILOT_DATA'!B:V,14,FALSE)</f>
        <v>0</v>
      </c>
      <c r="L119" s="100" t="str">
        <f>VLOOKUP(B119,'[1]26MY_PILOT_DATA'!B:V,15,FALSE)</f>
        <v>•</v>
      </c>
      <c r="M119" s="100" t="str">
        <f>VLOOKUP(B119,'[1]26MY_PILOT_DATA'!B:V,16,FALSE)</f>
        <v>•</v>
      </c>
      <c r="N119" s="100" t="str">
        <f>VLOOKUP(B119,'[1]26MY_PILOT_DATA'!B:V,17,FALSE)</f>
        <v>•</v>
      </c>
      <c r="O119" s="100" t="str">
        <f>VLOOKUP(B119,'[1]26MY_PILOT_DATA'!B:V,18,FALSE)</f>
        <v>•</v>
      </c>
      <c r="P119" s="100" t="str">
        <f>VLOOKUP(B119,'[1]26MY_PILOT_DATA'!B:V,19,FALSE)</f>
        <v>•</v>
      </c>
      <c r="Q119" s="120" t="str">
        <f>IF(VLOOKUP(B119,'[1]26MY_PILOT_DATA'!B:V,20,FALSE)="","",VLOOKUP(B119,'[1]26MY_PILOT_DATA'!B:V,20,FALSE))</f>
        <v/>
      </c>
    </row>
    <row r="120" spans="2:17" s="109" customFormat="1" ht="15.6" customHeight="1" x14ac:dyDescent="0.25">
      <c r="B120" s="101" t="s">
        <v>101</v>
      </c>
      <c r="C120" s="113" t="str">
        <f>VLOOKUP(B120,'[1]26MY_PILOT_DATA'!B:V,3,FALSE)</f>
        <v>Splash Guards</v>
      </c>
      <c r="D120" s="114" t="str">
        <f t="shared" si="11"/>
        <v>08P00-T90-100</v>
      </c>
      <c r="E120" s="115">
        <f>VLOOKUP($B120,'[1]26MY_PILOT_DATA'!B:V,9,FALSE)</f>
        <v>114</v>
      </c>
      <c r="F120" s="115">
        <f>VLOOKUP(B120,'[1]26MY_PILOT_DATA'!B:V,10,FALSE)</f>
        <v>190</v>
      </c>
      <c r="G120" s="116">
        <f>VLOOKUP(B120,'[1]26MY_PILOT_DATA'!B:V,7,FALSE)</f>
        <v>0.4</v>
      </c>
      <c r="H120" s="117">
        <f>VLOOKUP(B120,'[1]26MY_PILOT_DATA'!B:V,11,FALSE)</f>
        <v>256</v>
      </c>
      <c r="I120" s="100">
        <f>VLOOKUP($B120,'[1]26MY_PILOT_DATA'!B:V,12,FALSE)</f>
        <v>0</v>
      </c>
      <c r="J120" s="100">
        <f>VLOOKUP($B120,'[1]26MY_PILOT_DATA'!B:V,13,FALSE)</f>
        <v>0</v>
      </c>
      <c r="K120" s="100">
        <f>VLOOKUP($B120,'[1]26MY_PILOT_DATA'!B:V,14,FALSE)</f>
        <v>0</v>
      </c>
      <c r="L120" s="100" t="str">
        <f>VLOOKUP(B120,'[1]26MY_PILOT_DATA'!B:V,15,FALSE)</f>
        <v>•</v>
      </c>
      <c r="M120" s="100" t="str">
        <f>VLOOKUP(B120,'[1]26MY_PILOT_DATA'!B:V,16,FALSE)</f>
        <v>•</v>
      </c>
      <c r="N120" s="100" t="str">
        <f>VLOOKUP(B120,'[1]26MY_PILOT_DATA'!B:V,17,FALSE)</f>
        <v>•</v>
      </c>
      <c r="O120" s="100" t="str">
        <f>VLOOKUP(B120,'[1]26MY_PILOT_DATA'!B:V,18,FALSE)</f>
        <v>•</v>
      </c>
      <c r="P120" s="100" t="str">
        <f>VLOOKUP(B120,'[1]26MY_PILOT_DATA'!B:V,19,FALSE)</f>
        <v>•</v>
      </c>
      <c r="Q120" s="120" t="str">
        <f>IF(VLOOKUP(B120,'[1]26MY_PILOT_DATA'!B:V,20,FALSE)="","",VLOOKUP(B120,'[1]26MY_PILOT_DATA'!B:V,20,FALSE))</f>
        <v/>
      </c>
    </row>
    <row r="121" spans="2:17" s="109" customFormat="1" ht="15" customHeight="1" x14ac:dyDescent="0.25">
      <c r="B121" s="101" t="s">
        <v>102</v>
      </c>
      <c r="C121" s="124" t="str">
        <f>VLOOKUP(B121,'[1]26MY_PILOT_DATA'!B:V,3,FALSE)</f>
        <v>Body Side Moulding</v>
      </c>
      <c r="D121" s="125"/>
      <c r="E121" s="125"/>
      <c r="F121" s="125"/>
      <c r="G121" s="125"/>
      <c r="H121" s="125"/>
      <c r="I121" s="125"/>
      <c r="J121" s="125"/>
      <c r="K121" s="125"/>
      <c r="L121" s="125"/>
      <c r="M121" s="125"/>
      <c r="N121" s="125"/>
      <c r="O121" s="125"/>
      <c r="P121" s="125"/>
      <c r="Q121" s="126"/>
    </row>
    <row r="122" spans="2:17" s="109" customFormat="1" ht="15" customHeight="1" x14ac:dyDescent="0.25">
      <c r="B122" s="101" t="s">
        <v>103</v>
      </c>
      <c r="C122" s="129" t="str">
        <f>VLOOKUP(B122,'[1]26MY_PILOT_DATA'!B:V,3,FALSE)</f>
        <v>Platinum White Pearl (NH-883P)</v>
      </c>
      <c r="D122" s="114" t="str">
        <f t="shared" ref="D122:D128" si="12">B122</f>
        <v>08P05-T90-150</v>
      </c>
      <c r="E122" s="115">
        <f>VLOOKUP($B122,'[1]26MY_PILOT_DATA'!B:V,9,FALSE)</f>
        <v>224</v>
      </c>
      <c r="F122" s="115">
        <f>VLOOKUP(B122,'[1]26MY_PILOT_DATA'!B:V,10,FALSE)</f>
        <v>373</v>
      </c>
      <c r="G122" s="116">
        <f>VLOOKUP(B122,'[1]26MY_PILOT_DATA'!B:V,7,FALSE)</f>
        <v>0.4</v>
      </c>
      <c r="H122" s="117">
        <f>VLOOKUP(B122,'[1]26MY_PILOT_DATA'!B:V,11,FALSE)</f>
        <v>439</v>
      </c>
      <c r="I122" s="100">
        <f>VLOOKUP($B122,'[1]26MY_PILOT_DATA'!B:V,12,FALSE)</f>
        <v>0</v>
      </c>
      <c r="J122" s="100">
        <f>VLOOKUP($B122,'[1]26MY_PILOT_DATA'!B:V,13,FALSE)</f>
        <v>0</v>
      </c>
      <c r="K122" s="100">
        <f>VLOOKUP($B122,'[1]26MY_PILOT_DATA'!B:V,14,FALSE)</f>
        <v>0</v>
      </c>
      <c r="L122" s="100" t="str">
        <f>VLOOKUP(B122,'[1]26MY_PILOT_DATA'!B:V,15,FALSE)</f>
        <v>•</v>
      </c>
      <c r="M122" s="100" t="str">
        <f>VLOOKUP(B122,'[1]26MY_PILOT_DATA'!B:V,16,FALSE)</f>
        <v>•</v>
      </c>
      <c r="N122" s="100" t="str">
        <f>VLOOKUP(B122,'[1]26MY_PILOT_DATA'!B:V,17,FALSE)</f>
        <v>•</v>
      </c>
      <c r="O122" s="100" t="str">
        <f>VLOOKUP(B122,'[1]26MY_PILOT_DATA'!B:V,18,FALSE)</f>
        <v>•</v>
      </c>
      <c r="P122" s="100" t="str">
        <f>VLOOKUP(B122,'[1]26MY_PILOT_DATA'!B:V,19,FALSE)</f>
        <v>•</v>
      </c>
      <c r="Q122" s="120" t="str">
        <f>IF(VLOOKUP(B122,'[1]26MY_PILOT_DATA'!B:V,20,FALSE)="","",VLOOKUP(B122,'[1]26MY_PILOT_DATA'!B:V,20,FALSE))</f>
        <v/>
      </c>
    </row>
    <row r="123" spans="2:17" s="109" customFormat="1" ht="15" customHeight="1" x14ac:dyDescent="0.25">
      <c r="B123" s="101" t="s">
        <v>104</v>
      </c>
      <c r="C123" s="129" t="str">
        <f>VLOOKUP(B123,'[1]26MY_PILOT_DATA'!B:V,3,FALSE)</f>
        <v>Crystal Black Pearl (NH-731P)</v>
      </c>
      <c r="D123" s="114" t="str">
        <f t="shared" si="12"/>
        <v>08P05-T90-110</v>
      </c>
      <c r="E123" s="115">
        <f>VLOOKUP($B123,'[1]26MY_PILOT_DATA'!B:V,9,FALSE)</f>
        <v>224</v>
      </c>
      <c r="F123" s="115">
        <f>VLOOKUP(B123,'[1]26MY_PILOT_DATA'!B:V,10,FALSE)</f>
        <v>373</v>
      </c>
      <c r="G123" s="116">
        <f>VLOOKUP(B123,'[1]26MY_PILOT_DATA'!B:V,7,FALSE)</f>
        <v>0.4</v>
      </c>
      <c r="H123" s="117">
        <f>VLOOKUP(B123,'[1]26MY_PILOT_DATA'!B:V,11,FALSE)</f>
        <v>439</v>
      </c>
      <c r="I123" s="100">
        <f>VLOOKUP($B123,'[1]26MY_PILOT_DATA'!B:V,12,FALSE)</f>
        <v>0</v>
      </c>
      <c r="J123" s="100">
        <f>VLOOKUP($B123,'[1]26MY_PILOT_DATA'!B:V,13,FALSE)</f>
        <v>0</v>
      </c>
      <c r="K123" s="100">
        <f>VLOOKUP($B123,'[1]26MY_PILOT_DATA'!B:V,14,FALSE)</f>
        <v>0</v>
      </c>
      <c r="L123" s="100" t="str">
        <f>VLOOKUP(B123,'[1]26MY_PILOT_DATA'!B:V,15,FALSE)</f>
        <v>•</v>
      </c>
      <c r="M123" s="100" t="str">
        <f>VLOOKUP(B123,'[1]26MY_PILOT_DATA'!B:V,16,FALSE)</f>
        <v>•</v>
      </c>
      <c r="N123" s="100" t="str">
        <f>VLOOKUP(B123,'[1]26MY_PILOT_DATA'!B:V,17,FALSE)</f>
        <v>•</v>
      </c>
      <c r="O123" s="100" t="str">
        <f>VLOOKUP(B123,'[1]26MY_PILOT_DATA'!B:V,18,FALSE)</f>
        <v>N/A</v>
      </c>
      <c r="P123" s="100" t="str">
        <f>VLOOKUP(B123,'[1]26MY_PILOT_DATA'!B:V,19,FALSE)</f>
        <v>•</v>
      </c>
      <c r="Q123" s="120" t="str">
        <f>IF(VLOOKUP(B123,'[1]26MY_PILOT_DATA'!B:V,20,FALSE)="","",VLOOKUP(B123,'[1]26MY_PILOT_DATA'!B:V,20,FALSE))</f>
        <v/>
      </c>
    </row>
    <row r="124" spans="2:17" s="109" customFormat="1" ht="15" customHeight="1" x14ac:dyDescent="0.25">
      <c r="B124" s="101" t="s">
        <v>105</v>
      </c>
      <c r="C124" s="129" t="str">
        <f>VLOOKUP(B124,'[1]26MY_PILOT_DATA'!B:V,3,FALSE)</f>
        <v>Modern Steel Metallic (NH-797M)</v>
      </c>
      <c r="D124" s="114" t="str">
        <f t="shared" si="12"/>
        <v>08P05-T90-120</v>
      </c>
      <c r="E124" s="115">
        <f>VLOOKUP($B124,'[1]26MY_PILOT_DATA'!B:V,9,FALSE)</f>
        <v>224</v>
      </c>
      <c r="F124" s="115">
        <f>VLOOKUP(B124,'[1]26MY_PILOT_DATA'!B:V,10,FALSE)</f>
        <v>373</v>
      </c>
      <c r="G124" s="116">
        <f>VLOOKUP(B124,'[1]26MY_PILOT_DATA'!B:V,7,FALSE)</f>
        <v>0.4</v>
      </c>
      <c r="H124" s="117">
        <f>VLOOKUP(B124,'[1]26MY_PILOT_DATA'!B:V,11,FALSE)</f>
        <v>439</v>
      </c>
      <c r="I124" s="100">
        <f>VLOOKUP($B124,'[1]26MY_PILOT_DATA'!B:V,12,FALSE)</f>
        <v>0</v>
      </c>
      <c r="J124" s="100">
        <f>VLOOKUP($B124,'[1]26MY_PILOT_DATA'!B:V,13,FALSE)</f>
        <v>0</v>
      </c>
      <c r="K124" s="100">
        <f>VLOOKUP($B124,'[1]26MY_PILOT_DATA'!B:V,14,FALSE)</f>
        <v>0</v>
      </c>
      <c r="L124" s="100" t="str">
        <f>VLOOKUP(B124,'[1]26MY_PILOT_DATA'!B:V,15,FALSE)</f>
        <v>N/A</v>
      </c>
      <c r="M124" s="100" t="str">
        <f>VLOOKUP(B124,'[1]26MY_PILOT_DATA'!B:V,16,FALSE)</f>
        <v>N/A</v>
      </c>
      <c r="N124" s="100" t="str">
        <f>VLOOKUP(B124,'[1]26MY_PILOT_DATA'!B:V,17,FALSE)</f>
        <v>N/A</v>
      </c>
      <c r="O124" s="100" t="str">
        <f>VLOOKUP(B124,'[1]26MY_PILOT_DATA'!B:V,18,FALSE)</f>
        <v>•</v>
      </c>
      <c r="P124" s="100" t="str">
        <f>VLOOKUP(B124,'[1]26MY_PILOT_DATA'!B:V,19,FALSE)</f>
        <v>N/A</v>
      </c>
      <c r="Q124" s="120" t="str">
        <f>IF(VLOOKUP(B124,'[1]26MY_PILOT_DATA'!B:V,20,FALSE)="","",VLOOKUP(B124,'[1]26MY_PILOT_DATA'!B:V,20,FALSE))</f>
        <v/>
      </c>
    </row>
    <row r="125" spans="2:17" s="109" customFormat="1" ht="15" customHeight="1" x14ac:dyDescent="0.25">
      <c r="B125" s="101" t="s">
        <v>106</v>
      </c>
      <c r="C125" s="129" t="str">
        <f>VLOOKUP(B125,'[1]26MY_PILOT_DATA'!B:V,3,FALSE)</f>
        <v>Ash Green Metalllic (G-545M)</v>
      </c>
      <c r="D125" s="114" t="str">
        <f t="shared" si="12"/>
        <v>08P05-T90-1B0</v>
      </c>
      <c r="E125" s="115">
        <f>VLOOKUP($B125,'[1]26MY_PILOT_DATA'!B:V,9,FALSE)</f>
        <v>224</v>
      </c>
      <c r="F125" s="115">
        <f>VLOOKUP(B125,'[1]26MY_PILOT_DATA'!B:V,10,FALSE)</f>
        <v>373</v>
      </c>
      <c r="G125" s="116">
        <f>VLOOKUP(B125,'[1]26MY_PILOT_DATA'!B:V,7,FALSE)</f>
        <v>0.4</v>
      </c>
      <c r="H125" s="117">
        <f>VLOOKUP(B125,'[1]26MY_PILOT_DATA'!B:V,11,FALSE)</f>
        <v>439</v>
      </c>
      <c r="I125" s="100">
        <f>VLOOKUP($B125,'[1]26MY_PILOT_DATA'!B:V,12,FALSE)</f>
        <v>0</v>
      </c>
      <c r="J125" s="100">
        <f>VLOOKUP($B125,'[1]26MY_PILOT_DATA'!B:V,13,FALSE)</f>
        <v>0</v>
      </c>
      <c r="K125" s="100">
        <f>VLOOKUP($B125,'[1]26MY_PILOT_DATA'!B:V,14,FALSE)</f>
        <v>0</v>
      </c>
      <c r="L125" s="100" t="str">
        <f>VLOOKUP(B125,'[1]26MY_PILOT_DATA'!B:V,15,FALSE)</f>
        <v>N/A</v>
      </c>
      <c r="M125" s="100" t="str">
        <f>VLOOKUP(B125,'[1]26MY_PILOT_DATA'!B:V,16,FALSE)</f>
        <v>N/A</v>
      </c>
      <c r="N125" s="100" t="str">
        <f>VLOOKUP(B125,'[1]26MY_PILOT_DATA'!B:V,17,FALSE)</f>
        <v>•</v>
      </c>
      <c r="O125" s="100" t="str">
        <f>VLOOKUP(B125,'[1]26MY_PILOT_DATA'!B:V,18,FALSE)</f>
        <v>N/A</v>
      </c>
      <c r="P125" s="100" t="str">
        <f>VLOOKUP(B125,'[1]26MY_PILOT_DATA'!B:V,19,FALSE)</f>
        <v>N/A</v>
      </c>
      <c r="Q125" s="120" t="str">
        <f>IF(VLOOKUP(B125,'[1]26MY_PILOT_DATA'!B:V,20,FALSE)="","",VLOOKUP(B125,'[1]26MY_PILOT_DATA'!B:V,20,FALSE))</f>
        <v/>
      </c>
    </row>
    <row r="126" spans="2:17" s="109" customFormat="1" ht="15" customHeight="1" x14ac:dyDescent="0.25">
      <c r="B126" s="101" t="s">
        <v>107</v>
      </c>
      <c r="C126" s="129" t="str">
        <f>VLOOKUP(B126,'[1]26MY_PILOT_DATA'!B:V,3,FALSE)</f>
        <v>Sonic Gray Pearl (NH-877P)</v>
      </c>
      <c r="D126" s="114" t="str">
        <f t="shared" si="12"/>
        <v>08P05-T90-140</v>
      </c>
      <c r="E126" s="115">
        <f>VLOOKUP($B126,'[1]26MY_PILOT_DATA'!B:V,9,FALSE)</f>
        <v>224</v>
      </c>
      <c r="F126" s="115">
        <f>VLOOKUP(B126,'[1]26MY_PILOT_DATA'!B:V,10,FALSE)</f>
        <v>373</v>
      </c>
      <c r="G126" s="116">
        <f>VLOOKUP(B126,'[1]26MY_PILOT_DATA'!B:V,7,FALSE)</f>
        <v>0.4</v>
      </c>
      <c r="H126" s="117">
        <f>VLOOKUP(B126,'[1]26MY_PILOT_DATA'!B:V,11,FALSE)</f>
        <v>439</v>
      </c>
      <c r="I126" s="100">
        <f>VLOOKUP($B126,'[1]26MY_PILOT_DATA'!B:V,12,FALSE)</f>
        <v>0</v>
      </c>
      <c r="J126" s="100">
        <f>VLOOKUP($B126,'[1]26MY_PILOT_DATA'!B:V,13,FALSE)</f>
        <v>0</v>
      </c>
      <c r="K126" s="100">
        <f>VLOOKUP($B126,'[1]26MY_PILOT_DATA'!B:V,14,FALSE)</f>
        <v>0</v>
      </c>
      <c r="L126" s="100" t="str">
        <f>VLOOKUP(B126,'[1]26MY_PILOT_DATA'!B:V,15,FALSE)</f>
        <v>N/A</v>
      </c>
      <c r="M126" s="100" t="str">
        <f>VLOOKUP(B126,'[1]26MY_PILOT_DATA'!B:V,16,FALSE)</f>
        <v>N/A</v>
      </c>
      <c r="N126" s="100" t="str">
        <f>VLOOKUP(B126,'[1]26MY_PILOT_DATA'!B:V,17,FALSE)</f>
        <v>•</v>
      </c>
      <c r="O126" s="100" t="str">
        <f>VLOOKUP(B126,'[1]26MY_PILOT_DATA'!B:V,18,FALSE)</f>
        <v>N/A</v>
      </c>
      <c r="P126" s="100" t="str">
        <f>VLOOKUP(B126,'[1]26MY_PILOT_DATA'!B:V,19,FALSE)</f>
        <v>•</v>
      </c>
      <c r="Q126" s="120" t="str">
        <f>IF(VLOOKUP(B126,'[1]26MY_PILOT_DATA'!B:V,20,FALSE)="","",VLOOKUP(B126,'[1]26MY_PILOT_DATA'!B:V,20,FALSE))</f>
        <v/>
      </c>
    </row>
    <row r="127" spans="2:17" s="109" customFormat="1" ht="15" customHeight="1" x14ac:dyDescent="0.25">
      <c r="B127" s="101" t="s">
        <v>108</v>
      </c>
      <c r="C127" s="129" t="str">
        <f>VLOOKUP(B127,'[1]26MY_PILOT_DATA'!B:V,3,FALSE)</f>
        <v>Solar Reflection Silver Metallic  (NH-932M)</v>
      </c>
      <c r="D127" s="114" t="str">
        <f t="shared" si="12"/>
        <v>08P05-T90-190</v>
      </c>
      <c r="E127" s="115">
        <f>VLOOKUP($B127,'[1]26MY_PILOT_DATA'!B:V,9,FALSE)</f>
        <v>224</v>
      </c>
      <c r="F127" s="115">
        <f>VLOOKUP(B127,'[1]26MY_PILOT_DATA'!B:V,10,FALSE)</f>
        <v>373</v>
      </c>
      <c r="G127" s="116">
        <f>VLOOKUP(B127,'[1]26MY_PILOT_DATA'!B:V,7,FALSE)</f>
        <v>0.4</v>
      </c>
      <c r="H127" s="117">
        <f>VLOOKUP(B127,'[1]26MY_PILOT_DATA'!B:V,11,FALSE)</f>
        <v>439</v>
      </c>
      <c r="I127" s="100">
        <f>VLOOKUP($B127,'[1]26MY_PILOT_DATA'!B:V,12,FALSE)</f>
        <v>0</v>
      </c>
      <c r="J127" s="100">
        <f>VLOOKUP($B127,'[1]26MY_PILOT_DATA'!B:V,13,FALSE)</f>
        <v>0</v>
      </c>
      <c r="K127" s="100">
        <f>VLOOKUP($B127,'[1]26MY_PILOT_DATA'!B:V,14,FALSE)</f>
        <v>0</v>
      </c>
      <c r="L127" s="100" t="str">
        <f>VLOOKUP(B127,'[1]26MY_PILOT_DATA'!B:V,15,FALSE)</f>
        <v>•</v>
      </c>
      <c r="M127" s="100" t="str">
        <f>VLOOKUP(B127,'[1]26MY_PILOT_DATA'!B:V,16,FALSE)</f>
        <v>•</v>
      </c>
      <c r="N127" s="100" t="str">
        <f>VLOOKUP(B127,'[1]26MY_PILOT_DATA'!B:V,17,FALSE)</f>
        <v>•</v>
      </c>
      <c r="O127" s="100" t="str">
        <f>VLOOKUP(B127,'[1]26MY_PILOT_DATA'!B:V,18,FALSE)</f>
        <v>•</v>
      </c>
      <c r="P127" s="100" t="str">
        <f>VLOOKUP(B127,'[1]26MY_PILOT_DATA'!B:V,19,FALSE)</f>
        <v>N/A</v>
      </c>
      <c r="Q127" s="120" t="str">
        <f>IF(VLOOKUP(B127,'[1]26MY_PILOT_DATA'!B:V,20,FALSE)="","",VLOOKUP(B127,'[1]26MY_PILOT_DATA'!B:V,20,FALSE))</f>
        <v/>
      </c>
    </row>
    <row r="128" spans="2:17" s="109" customFormat="1" ht="15" customHeight="1" x14ac:dyDescent="0.25">
      <c r="B128" s="101" t="s">
        <v>109</v>
      </c>
      <c r="C128" s="129" t="str">
        <f>VLOOKUP(B128,'[1]26MY_PILOT_DATA'!B:V,3,FALSE)</f>
        <v>Radiant Red Metallic II (R-580M)</v>
      </c>
      <c r="D128" s="114" t="str">
        <f t="shared" si="12"/>
        <v>08P05-T90-180</v>
      </c>
      <c r="E128" s="115">
        <f>VLOOKUP($B128,'[1]26MY_PILOT_DATA'!B:V,9,FALSE)</f>
        <v>224</v>
      </c>
      <c r="F128" s="115">
        <f>VLOOKUP(B128,'[1]26MY_PILOT_DATA'!B:V,10,FALSE)</f>
        <v>373</v>
      </c>
      <c r="G128" s="116">
        <f>VLOOKUP(B128,'[1]26MY_PILOT_DATA'!B:V,7,FALSE)</f>
        <v>0.4</v>
      </c>
      <c r="H128" s="117">
        <f>VLOOKUP(B128,'[1]26MY_PILOT_DATA'!B:V,11,FALSE)</f>
        <v>439</v>
      </c>
      <c r="I128" s="100">
        <f>VLOOKUP($B128,'[1]26MY_PILOT_DATA'!B:V,12,FALSE)</f>
        <v>0</v>
      </c>
      <c r="J128" s="100">
        <f>VLOOKUP($B128,'[1]26MY_PILOT_DATA'!B:V,13,FALSE)</f>
        <v>0</v>
      </c>
      <c r="K128" s="100">
        <f>VLOOKUP($B128,'[1]26MY_PILOT_DATA'!B:V,14,FALSE)</f>
        <v>0</v>
      </c>
      <c r="L128" s="100" t="str">
        <f>VLOOKUP(B128,'[1]26MY_PILOT_DATA'!B:V,15,FALSE)</f>
        <v>N/A</v>
      </c>
      <c r="M128" s="100" t="str">
        <f>VLOOKUP(B128,'[1]26MY_PILOT_DATA'!B:V,16,FALSE)</f>
        <v>•</v>
      </c>
      <c r="N128" s="100" t="str">
        <f>VLOOKUP(B128,'[1]26MY_PILOT_DATA'!B:V,17,FALSE)</f>
        <v>•</v>
      </c>
      <c r="O128" s="100" t="str">
        <f>VLOOKUP(B128,'[1]26MY_PILOT_DATA'!B:V,18,FALSE)</f>
        <v>•</v>
      </c>
      <c r="P128" s="100" t="str">
        <f>VLOOKUP(B128,'[1]26MY_PILOT_DATA'!B:V,19,FALSE)</f>
        <v>•</v>
      </c>
      <c r="Q128" s="120" t="str">
        <f>IF(VLOOKUP(B128,'[1]26MY_PILOT_DATA'!B:V,20,FALSE)="","",VLOOKUP(B128,'[1]26MY_PILOT_DATA'!B:V,20,FALSE))</f>
        <v/>
      </c>
    </row>
    <row r="129" spans="2:17" s="109" customFormat="1" ht="15" customHeight="1" x14ac:dyDescent="0.25">
      <c r="B129" s="101"/>
      <c r="C129" s="130"/>
      <c r="D129" s="130"/>
      <c r="E129" s="131"/>
      <c r="F129" s="131"/>
      <c r="G129" s="132"/>
      <c r="H129" s="131"/>
      <c r="I129" s="131"/>
      <c r="J129" s="131"/>
      <c r="K129" s="131"/>
      <c r="L129" s="131"/>
      <c r="M129" s="131"/>
      <c r="N129" s="131"/>
      <c r="O129" s="131"/>
      <c r="P129" s="131"/>
      <c r="Q129" s="131"/>
    </row>
    <row r="130" spans="2:17" s="111" customFormat="1" ht="18.75" x14ac:dyDescent="0.3">
      <c r="B130" s="123"/>
      <c r="C130" s="48" t="s">
        <v>110</v>
      </c>
      <c r="D130" s="48"/>
      <c r="E130" s="133"/>
      <c r="F130" s="133"/>
      <c r="G130" s="133"/>
      <c r="H130" s="133"/>
      <c r="I130" s="133"/>
      <c r="J130" s="133"/>
      <c r="K130" s="133"/>
      <c r="L130" s="133"/>
      <c r="M130" s="133"/>
      <c r="N130" s="133"/>
      <c r="O130" s="133"/>
      <c r="P130" s="133"/>
      <c r="Q130" s="133"/>
    </row>
    <row r="131" spans="2:17" s="66" customFormat="1" ht="15" customHeight="1" x14ac:dyDescent="0.25">
      <c r="B131" s="112"/>
      <c r="C131" s="54" t="s">
        <v>26</v>
      </c>
      <c r="D131" s="54" t="s">
        <v>27</v>
      </c>
      <c r="E131" s="54" t="s">
        <v>28</v>
      </c>
      <c r="F131" s="54" t="s">
        <v>29</v>
      </c>
      <c r="G131" s="54" t="s">
        <v>30</v>
      </c>
      <c r="H131" s="55" t="s">
        <v>31</v>
      </c>
      <c r="I131" s="54" t="s">
        <v>32</v>
      </c>
      <c r="J131" s="54"/>
      <c r="K131" s="54"/>
      <c r="L131" s="54"/>
      <c r="M131" s="54"/>
      <c r="N131" s="54"/>
      <c r="O131" s="54"/>
      <c r="P131" s="54"/>
      <c r="Q131" s="54" t="s">
        <v>33</v>
      </c>
    </row>
    <row r="132" spans="2:17" s="66" customFormat="1" ht="30" x14ac:dyDescent="0.25">
      <c r="B132" s="112"/>
      <c r="C132" s="54"/>
      <c r="D132" s="54"/>
      <c r="E132" s="54"/>
      <c r="F132" s="54"/>
      <c r="G132" s="54"/>
      <c r="H132" s="55"/>
      <c r="I132" s="56">
        <f>'[1]26MY_PILOT_DATA'!$M$7</f>
        <v>0</v>
      </c>
      <c r="J132" s="56">
        <f>'[1]26MY_PILOT_DATA'!$M$7</f>
        <v>0</v>
      </c>
      <c r="K132" s="56">
        <f>'[1]26MY_PILOT_DATA'!$M$7</f>
        <v>0</v>
      </c>
      <c r="L132" s="56" t="str">
        <f>'[1]26MY_PILOT_DATA'!$P$7</f>
        <v>Sport</v>
      </c>
      <c r="M132" s="56" t="str">
        <f>'[1]26MY_PILOT_DATA'!$Q$7</f>
        <v>EX-L</v>
      </c>
      <c r="N132" s="56" t="str">
        <f>'[1]26MY_PILOT_DATA'!$R$7</f>
        <v>TrailSport</v>
      </c>
      <c r="O132" s="56" t="str">
        <f>'[1]26MY_PILOT_DATA'!$S$7</f>
        <v>Touring</v>
      </c>
      <c r="P132" s="56" t="str">
        <f>'[1]26MY_PILOT_DATA'!$T$7</f>
        <v>Black Edition</v>
      </c>
      <c r="Q132" s="54"/>
    </row>
    <row r="133" spans="2:17" s="109" customFormat="1" ht="15" customHeight="1" x14ac:dyDescent="0.25">
      <c r="B133" s="101" t="s">
        <v>38</v>
      </c>
      <c r="C133" s="113" t="str">
        <f>VLOOKUP(B133,'[1]26MY_PILOT_DATA'!B:V,3,FALSE)</f>
        <v>All Season Floor Mats</v>
      </c>
      <c r="D133" s="114" t="str">
        <f t="shared" ref="D133:D148" si="13">B133</f>
        <v>08P17-T90-110</v>
      </c>
      <c r="E133" s="115">
        <f>VLOOKUP($B133,'[1]26MY_PILOT_DATA'!B:V,9,FALSE)</f>
        <v>215</v>
      </c>
      <c r="F133" s="115">
        <f>VLOOKUP(B133,'[1]26MY_PILOT_DATA'!B:V,10,FALSE)</f>
        <v>358</v>
      </c>
      <c r="G133" s="116">
        <f>VLOOKUP(B133,'[1]26MY_PILOT_DATA'!B:V,7,FALSE)</f>
        <v>0.1</v>
      </c>
      <c r="H133" s="117">
        <f>VLOOKUP(B133,'[1]26MY_PILOT_DATA'!B:V,11,FALSE)</f>
        <v>374.5</v>
      </c>
      <c r="I133" s="100">
        <f>VLOOKUP($B133,'[1]26MY_PILOT_DATA'!B:V,12,FALSE)</f>
        <v>0</v>
      </c>
      <c r="J133" s="100">
        <f>VLOOKUP($B133,'[1]26MY_PILOT_DATA'!B:V,13,FALSE)</f>
        <v>0</v>
      </c>
      <c r="K133" s="100">
        <f>VLOOKUP($B133,'[1]26MY_PILOT_DATA'!B:V,14,FALSE)</f>
        <v>0</v>
      </c>
      <c r="L133" s="100" t="str">
        <f>VLOOKUP(B133,'[1]26MY_PILOT_DATA'!B:V,15,FALSE)</f>
        <v>•</v>
      </c>
      <c r="M133" s="100" t="str">
        <f>VLOOKUP(B133,'[1]26MY_PILOT_DATA'!B:V,16,FALSE)</f>
        <v>•</v>
      </c>
      <c r="N133" s="100" t="str">
        <f>VLOOKUP(B133,'[1]26MY_PILOT_DATA'!B:V,17,FALSE)</f>
        <v>N/A</v>
      </c>
      <c r="O133" s="100" t="str">
        <f>VLOOKUP(B133,'[1]26MY_PILOT_DATA'!B:V,18,FALSE)</f>
        <v>•</v>
      </c>
      <c r="P133" s="100" t="str">
        <f>VLOOKUP(B133,'[1]26MY_PILOT_DATA'!B:V,19,FALSE)</f>
        <v>•</v>
      </c>
      <c r="Q133" s="120" t="str">
        <f>IF(VLOOKUP(B133,'[1]26MY_PILOT_DATA'!B:V,20,FALSE)="","",VLOOKUP(B133,'[1]26MY_PILOT_DATA'!B:V,20,FALSE))</f>
        <v/>
      </c>
    </row>
    <row r="134" spans="2:17" s="109" customFormat="1" ht="15" customHeight="1" x14ac:dyDescent="0.25">
      <c r="B134" s="101" t="s">
        <v>43</v>
      </c>
      <c r="C134" s="113" t="str">
        <f>VLOOKUP(B134,'[1]26MY_PILOT_DATA'!B:V,3,FALSE)</f>
        <v>All Season Floor Mats TrailSport</v>
      </c>
      <c r="D134" s="114" t="str">
        <f t="shared" si="13"/>
        <v>08P17-T90-310C</v>
      </c>
      <c r="E134" s="115">
        <f>VLOOKUP($B134,'[1]26MY_PILOT_DATA'!B:V,9,FALSE)</f>
        <v>215</v>
      </c>
      <c r="F134" s="115">
        <f>VLOOKUP(B134,'[1]26MY_PILOT_DATA'!B:V,10,FALSE)</f>
        <v>358</v>
      </c>
      <c r="G134" s="116">
        <f>VLOOKUP(B134,'[1]26MY_PILOT_DATA'!B:V,7,FALSE)</f>
        <v>0.1</v>
      </c>
      <c r="H134" s="117">
        <f>VLOOKUP(B134,'[1]26MY_PILOT_DATA'!B:V,11,FALSE)</f>
        <v>374.5</v>
      </c>
      <c r="I134" s="100">
        <f>VLOOKUP($B134,'[1]26MY_PILOT_DATA'!B:V,12,FALSE)</f>
        <v>0</v>
      </c>
      <c r="J134" s="100">
        <f>VLOOKUP($B134,'[1]26MY_PILOT_DATA'!B:V,13,FALSE)</f>
        <v>0</v>
      </c>
      <c r="K134" s="100">
        <f>VLOOKUP($B134,'[1]26MY_PILOT_DATA'!B:V,14,FALSE)</f>
        <v>0</v>
      </c>
      <c r="L134" s="100" t="str">
        <f>VLOOKUP(B134,'[1]26MY_PILOT_DATA'!B:V,15,FALSE)</f>
        <v>N/A</v>
      </c>
      <c r="M134" s="100" t="str">
        <f>VLOOKUP(B134,'[1]26MY_PILOT_DATA'!B:V,16,FALSE)</f>
        <v>N/A</v>
      </c>
      <c r="N134" s="100" t="str">
        <f>VLOOKUP(B134,'[1]26MY_PILOT_DATA'!B:V,17,FALSE)</f>
        <v>•</v>
      </c>
      <c r="O134" s="100" t="str">
        <f>VLOOKUP(B134,'[1]26MY_PILOT_DATA'!B:V,18,FALSE)</f>
        <v>N/A</v>
      </c>
      <c r="P134" s="100" t="str">
        <f>VLOOKUP(B134,'[1]26MY_PILOT_DATA'!B:V,19,FALSE)</f>
        <v>N/A</v>
      </c>
      <c r="Q134" s="120" t="str">
        <f>IF(VLOOKUP(B134,'[1]26MY_PILOT_DATA'!B:V,20,FALSE)="","",VLOOKUP(B134,'[1]26MY_PILOT_DATA'!B:V,20,FALSE))</f>
        <v/>
      </c>
    </row>
    <row r="135" spans="2:17" s="109" customFormat="1" ht="15" customHeight="1" x14ac:dyDescent="0.25">
      <c r="B135" s="101" t="s">
        <v>36</v>
      </c>
      <c r="C135" s="113" t="str">
        <f>VLOOKUP(B135,'[1]26MY_PILOT_DATA'!B:V,3,FALSE)</f>
        <v>Cargo Tray</v>
      </c>
      <c r="D135" s="114" t="str">
        <f t="shared" si="13"/>
        <v>08U45-T90-100</v>
      </c>
      <c r="E135" s="115">
        <f>VLOOKUP($B135,'[1]26MY_PILOT_DATA'!B:V,9,FALSE)</f>
        <v>117</v>
      </c>
      <c r="F135" s="115">
        <f>VLOOKUP(B135,'[1]26MY_PILOT_DATA'!B:V,10,FALSE)</f>
        <v>195</v>
      </c>
      <c r="G135" s="116">
        <f>VLOOKUP(B135,'[1]26MY_PILOT_DATA'!B:V,7,FALSE)</f>
        <v>0.1</v>
      </c>
      <c r="H135" s="117">
        <f>VLOOKUP(B135,'[1]26MY_PILOT_DATA'!B:V,11,FALSE)</f>
        <v>211.5</v>
      </c>
      <c r="I135" s="100">
        <f>VLOOKUP($B135,'[1]26MY_PILOT_DATA'!B:V,12,FALSE)</f>
        <v>0</v>
      </c>
      <c r="J135" s="100">
        <f>VLOOKUP($B135,'[1]26MY_PILOT_DATA'!B:V,13,FALSE)</f>
        <v>0</v>
      </c>
      <c r="K135" s="100">
        <f>VLOOKUP($B135,'[1]26MY_PILOT_DATA'!B:V,14,FALSE)</f>
        <v>0</v>
      </c>
      <c r="L135" s="100" t="str">
        <f>VLOOKUP(B135,'[1]26MY_PILOT_DATA'!B:V,15,FALSE)</f>
        <v>•</v>
      </c>
      <c r="M135" s="100" t="str">
        <f>VLOOKUP(B135,'[1]26MY_PILOT_DATA'!B:V,16,FALSE)</f>
        <v>•</v>
      </c>
      <c r="N135" s="100" t="str">
        <f>VLOOKUP(B135,'[1]26MY_PILOT_DATA'!B:V,17,FALSE)</f>
        <v>•</v>
      </c>
      <c r="O135" s="100" t="str">
        <f>VLOOKUP(B135,'[1]26MY_PILOT_DATA'!B:V,18,FALSE)</f>
        <v>•</v>
      </c>
      <c r="P135" s="100" t="str">
        <f>VLOOKUP(B135,'[1]26MY_PILOT_DATA'!B:V,19,FALSE)</f>
        <v>•</v>
      </c>
      <c r="Q135" s="120" t="str">
        <f>IF(VLOOKUP(B135,'[1]26MY_PILOT_DATA'!B:V,20,FALSE)="","",VLOOKUP(B135,'[1]26MY_PILOT_DATA'!B:V,20,FALSE))</f>
        <v/>
      </c>
    </row>
    <row r="136" spans="2:17" s="109" customFormat="1" ht="15" customHeight="1" x14ac:dyDescent="0.25">
      <c r="B136" s="101" t="s">
        <v>39</v>
      </c>
      <c r="C136" s="113" t="str">
        <f>VLOOKUP(B136,'[1]26MY_PILOT_DATA'!B:V,3,FALSE)</f>
        <v>Cargo Cover</v>
      </c>
      <c r="D136" s="114" t="str">
        <f t="shared" si="13"/>
        <v>08U35-T90-110</v>
      </c>
      <c r="E136" s="115">
        <f>VLOOKUP($B136,'[1]26MY_PILOT_DATA'!B:V,9,FALSE)</f>
        <v>271</v>
      </c>
      <c r="F136" s="115">
        <f>VLOOKUP(B136,'[1]26MY_PILOT_DATA'!B:V,10,FALSE)</f>
        <v>452</v>
      </c>
      <c r="G136" s="116">
        <f>VLOOKUP(B136,'[1]26MY_PILOT_DATA'!B:V,7,FALSE)</f>
        <v>0.1</v>
      </c>
      <c r="H136" s="117">
        <f>VLOOKUP(B136,'[1]26MY_PILOT_DATA'!B:V,11,FALSE)</f>
        <v>468.5</v>
      </c>
      <c r="I136" s="100">
        <f>VLOOKUP($B136,'[1]26MY_PILOT_DATA'!B:V,12,FALSE)</f>
        <v>0</v>
      </c>
      <c r="J136" s="100">
        <f>VLOOKUP($B136,'[1]26MY_PILOT_DATA'!B:V,13,FALSE)</f>
        <v>0</v>
      </c>
      <c r="K136" s="100">
        <f>VLOOKUP($B136,'[1]26MY_PILOT_DATA'!B:V,14,FALSE)</f>
        <v>0</v>
      </c>
      <c r="L136" s="100" t="str">
        <f>VLOOKUP(B136,'[1]26MY_PILOT_DATA'!B:V,15,FALSE)</f>
        <v>•</v>
      </c>
      <c r="M136" s="100" t="str">
        <f>VLOOKUP(B136,'[1]26MY_PILOT_DATA'!B:V,16,FALSE)</f>
        <v>•</v>
      </c>
      <c r="N136" s="100" t="str">
        <f>VLOOKUP(B136,'[1]26MY_PILOT_DATA'!B:V,17,FALSE)</f>
        <v>•</v>
      </c>
      <c r="O136" s="100" t="str">
        <f>VLOOKUP(B136,'[1]26MY_PILOT_DATA'!B:V,18,FALSE)</f>
        <v>•</v>
      </c>
      <c r="P136" s="100" t="str">
        <f>VLOOKUP(B136,'[1]26MY_PILOT_DATA'!B:V,19,FALSE)</f>
        <v>•</v>
      </c>
      <c r="Q136" s="120" t="str">
        <f>IF(VLOOKUP(B136,'[1]26MY_PILOT_DATA'!B:V,20,FALSE)="","",VLOOKUP(B136,'[1]26MY_PILOT_DATA'!B:V,20,FALSE))</f>
        <v/>
      </c>
    </row>
    <row r="137" spans="2:17" s="109" customFormat="1" ht="15" customHeight="1" x14ac:dyDescent="0.25">
      <c r="B137" s="101" t="s">
        <v>111</v>
      </c>
      <c r="C137" s="113" t="str">
        <f>VLOOKUP(B137,'[1]26MY_PILOT_DATA'!B:V,3,FALSE)</f>
        <v>Door Sill Protection Film</v>
      </c>
      <c r="D137" s="114" t="str">
        <f t="shared" si="13"/>
        <v>08P04-T90-100</v>
      </c>
      <c r="E137" s="115">
        <f>VLOOKUP($B137,'[1]26MY_PILOT_DATA'!B:V,9,FALSE)</f>
        <v>124</v>
      </c>
      <c r="F137" s="115">
        <f>VLOOKUP(B137,'[1]26MY_PILOT_DATA'!B:V,10,FALSE)</f>
        <v>207</v>
      </c>
      <c r="G137" s="116">
        <f>VLOOKUP(B137,'[1]26MY_PILOT_DATA'!B:V,7,FALSE)</f>
        <v>0.4</v>
      </c>
      <c r="H137" s="117">
        <f>VLOOKUP(B137,'[1]26MY_PILOT_DATA'!B:V,11,FALSE)</f>
        <v>273</v>
      </c>
      <c r="I137" s="100">
        <f>VLOOKUP($B137,'[1]26MY_PILOT_DATA'!B:V,12,FALSE)</f>
        <v>0</v>
      </c>
      <c r="J137" s="100">
        <f>VLOOKUP($B137,'[1]26MY_PILOT_DATA'!B:V,13,FALSE)</f>
        <v>0</v>
      </c>
      <c r="K137" s="100">
        <f>VLOOKUP($B137,'[1]26MY_PILOT_DATA'!B:V,14,FALSE)</f>
        <v>0</v>
      </c>
      <c r="L137" s="100" t="str">
        <f>VLOOKUP(B137,'[1]26MY_PILOT_DATA'!B:V,15,FALSE)</f>
        <v>•</v>
      </c>
      <c r="M137" s="100" t="str">
        <f>VLOOKUP(B137,'[1]26MY_PILOT_DATA'!B:V,16,FALSE)</f>
        <v>•</v>
      </c>
      <c r="N137" s="100" t="str">
        <f>VLOOKUP(B137,'[1]26MY_PILOT_DATA'!B:V,17,FALSE)</f>
        <v>•</v>
      </c>
      <c r="O137" s="100" t="str">
        <f>VLOOKUP(B137,'[1]26MY_PILOT_DATA'!B:V,18,FALSE)</f>
        <v>•</v>
      </c>
      <c r="P137" s="100" t="str">
        <f>VLOOKUP(B137,'[1]26MY_PILOT_DATA'!B:V,19,FALSE)</f>
        <v>•</v>
      </c>
      <c r="Q137" s="120" t="str">
        <f>IF(VLOOKUP(B137,'[1]26MY_PILOT_DATA'!B:V,20,FALSE)="","",VLOOKUP(B137,'[1]26MY_PILOT_DATA'!B:V,20,FALSE))</f>
        <v>Cannot be installed with Illuminated Door Sill trim.</v>
      </c>
    </row>
    <row r="138" spans="2:17" s="109" customFormat="1" ht="15" customHeight="1" x14ac:dyDescent="0.25">
      <c r="B138" s="101" t="s">
        <v>112</v>
      </c>
      <c r="C138" s="113" t="str">
        <f>VLOOKUP(B138,'[1]26MY_PILOT_DATA'!B:V,3,FALSE)</f>
        <v>1st Row</v>
      </c>
      <c r="D138" s="114" t="str">
        <f t="shared" si="13"/>
        <v>08P32-T90-310A</v>
      </c>
      <c r="E138" s="115">
        <f>VLOOKUP($B138,'[1]26MY_PILOT_DATA'!B:V,9,FALSE)</f>
        <v>535</v>
      </c>
      <c r="F138" s="115">
        <f>VLOOKUP(B138,'[1]26MY_PILOT_DATA'!B:V,10,FALSE)</f>
        <v>765</v>
      </c>
      <c r="G138" s="116">
        <f>VLOOKUP(B138,'[1]26MY_PILOT_DATA'!B:V,7,FALSE)</f>
        <v>0.2</v>
      </c>
      <c r="H138" s="117">
        <f>VLOOKUP(B138,'[1]26MY_PILOT_DATA'!B:V,11,FALSE)</f>
        <v>798</v>
      </c>
      <c r="I138" s="100">
        <f>VLOOKUP($B138,'[1]26MY_PILOT_DATA'!B:V,12,FALSE)</f>
        <v>0</v>
      </c>
      <c r="J138" s="100">
        <f>VLOOKUP($B138,'[1]26MY_PILOT_DATA'!B:V,13,FALSE)</f>
        <v>0</v>
      </c>
      <c r="K138" s="100">
        <f>VLOOKUP($B138,'[1]26MY_PILOT_DATA'!B:V,14,FALSE)</f>
        <v>0</v>
      </c>
      <c r="L138" s="100" t="str">
        <f>VLOOKUP(B138,'[1]26MY_PILOT_DATA'!B:V,15,FALSE)</f>
        <v>•</v>
      </c>
      <c r="M138" s="100" t="str">
        <f>VLOOKUP(B138,'[1]26MY_PILOT_DATA'!B:V,16,FALSE)</f>
        <v>•</v>
      </c>
      <c r="N138" s="100" t="str">
        <f>VLOOKUP(B138,'[1]26MY_PILOT_DATA'!B:V,17,FALSE)</f>
        <v>•</v>
      </c>
      <c r="O138" s="100" t="str">
        <f>VLOOKUP(B138,'[1]26MY_PILOT_DATA'!B:V,18,FALSE)</f>
        <v>•</v>
      </c>
      <c r="P138" s="100" t="str">
        <f>VLOOKUP(B138,'[1]26MY_PILOT_DATA'!B:V,19,FALSE)</f>
        <v>•</v>
      </c>
      <c r="Q138" s="120" t="str">
        <f>IF(VLOOKUP(B138,'[1]26MY_PILOT_DATA'!B:V,20,FALSE)="","",VLOOKUP(B138,'[1]26MY_PILOT_DATA'!B:V,20,FALSE))</f>
        <v/>
      </c>
    </row>
    <row r="139" spans="2:17" s="109" customFormat="1" ht="15" customHeight="1" x14ac:dyDescent="0.25">
      <c r="B139" s="101" t="s">
        <v>113</v>
      </c>
      <c r="C139" s="113" t="str">
        <f>VLOOKUP(B139,'[1]26MY_PILOT_DATA'!B:V,3,FALSE)</f>
        <v>2nd Row - 8P</v>
      </c>
      <c r="D139" s="114" t="str">
        <f t="shared" si="13"/>
        <v>08P32-T90-310C</v>
      </c>
      <c r="E139" s="115">
        <f>VLOOKUP($B139,'[1]26MY_PILOT_DATA'!B:V,9,FALSE)</f>
        <v>640</v>
      </c>
      <c r="F139" s="115">
        <f>VLOOKUP(B139,'[1]26MY_PILOT_DATA'!B:V,10,FALSE)</f>
        <v>914</v>
      </c>
      <c r="G139" s="116">
        <f>VLOOKUP(B139,'[1]26MY_PILOT_DATA'!B:V,7,FALSE)</f>
        <v>0.2</v>
      </c>
      <c r="H139" s="117">
        <f>VLOOKUP(B139,'[1]26MY_PILOT_DATA'!B:V,11,FALSE)</f>
        <v>947</v>
      </c>
      <c r="I139" s="100">
        <f>VLOOKUP($B139,'[1]26MY_PILOT_DATA'!B:V,12,FALSE)</f>
        <v>0</v>
      </c>
      <c r="J139" s="100">
        <f>VLOOKUP($B139,'[1]26MY_PILOT_DATA'!B:V,13,FALSE)</f>
        <v>0</v>
      </c>
      <c r="K139" s="100">
        <f>VLOOKUP($B139,'[1]26MY_PILOT_DATA'!B:V,14,FALSE)</f>
        <v>0</v>
      </c>
      <c r="L139" s="100" t="str">
        <f>VLOOKUP(B139,'[1]26MY_PILOT_DATA'!B:V,15,FALSE)</f>
        <v>•</v>
      </c>
      <c r="M139" s="100" t="str">
        <f>VLOOKUP(B139,'[1]26MY_PILOT_DATA'!B:V,16,FALSE)</f>
        <v>•</v>
      </c>
      <c r="N139" s="100" t="str">
        <f>VLOOKUP(B139,'[1]26MY_PILOT_DATA'!B:V,17,FALSE)</f>
        <v>N/A</v>
      </c>
      <c r="O139" s="100" t="str">
        <f>VLOOKUP(B139,'[1]26MY_PILOT_DATA'!B:V,18,FALSE)</f>
        <v>•</v>
      </c>
      <c r="P139" s="100" t="str">
        <f>VLOOKUP(B139,'[1]26MY_PILOT_DATA'!B:V,19,FALSE)</f>
        <v>•</v>
      </c>
      <c r="Q139" s="120" t="str">
        <f>IF(VLOOKUP(B139,'[1]26MY_PILOT_DATA'!B:V,20,FALSE)="","",VLOOKUP(B139,'[1]26MY_PILOT_DATA'!B:V,20,FALSE))</f>
        <v/>
      </c>
    </row>
    <row r="140" spans="2:17" s="109" customFormat="1" ht="15" customHeight="1" x14ac:dyDescent="0.25">
      <c r="B140" s="101" t="s">
        <v>114</v>
      </c>
      <c r="C140" s="113" t="str">
        <f>VLOOKUP(B140,'[1]26MY_PILOT_DATA'!B:V,3,FALSE)</f>
        <v>2nd Row - 7P</v>
      </c>
      <c r="D140" s="114" t="str">
        <f t="shared" si="13"/>
        <v>08P32-T90-310E</v>
      </c>
      <c r="E140" s="115">
        <f>VLOOKUP($B140,'[1]26MY_PILOT_DATA'!B:V,9,FALSE)</f>
        <v>345.99</v>
      </c>
      <c r="F140" s="115">
        <f>VLOOKUP(B140,'[1]26MY_PILOT_DATA'!B:V,10,FALSE)</f>
        <v>576.99</v>
      </c>
      <c r="G140" s="116">
        <f>VLOOKUP(B140,'[1]26MY_PILOT_DATA'!B:V,7,FALSE)</f>
        <v>0.2</v>
      </c>
      <c r="H140" s="117">
        <f>VLOOKUP(B140,'[1]26MY_PILOT_DATA'!B:V,11,FALSE)</f>
        <v>609.99</v>
      </c>
      <c r="I140" s="100">
        <f>VLOOKUP($B140,'[1]26MY_PILOT_DATA'!B:V,12,FALSE)</f>
        <v>0</v>
      </c>
      <c r="J140" s="100">
        <f>VLOOKUP($B140,'[1]26MY_PILOT_DATA'!B:V,13,FALSE)</f>
        <v>0</v>
      </c>
      <c r="K140" s="100">
        <f>VLOOKUP($B140,'[1]26MY_PILOT_DATA'!B:V,14,FALSE)</f>
        <v>0</v>
      </c>
      <c r="L140" s="100" t="str">
        <f>VLOOKUP(B140,'[1]26MY_PILOT_DATA'!B:V,15,FALSE)</f>
        <v>N/A</v>
      </c>
      <c r="M140" s="100" t="str">
        <f>VLOOKUP(B140,'[1]26MY_PILOT_DATA'!B:V,16,FALSE)</f>
        <v>N/A</v>
      </c>
      <c r="N140" s="100" t="str">
        <f>VLOOKUP(B140,'[1]26MY_PILOT_DATA'!B:V,17,FALSE)</f>
        <v>•</v>
      </c>
      <c r="O140" s="100" t="str">
        <f>VLOOKUP(B140,'[1]26MY_PILOT_DATA'!B:V,18,FALSE)</f>
        <v>N/A</v>
      </c>
      <c r="P140" s="100" t="str">
        <f>VLOOKUP(B140,'[1]26MY_PILOT_DATA'!B:V,19,FALSE)</f>
        <v>N/A</v>
      </c>
      <c r="Q140" s="120" t="str">
        <f>IF(VLOOKUP(B140,'[1]26MY_PILOT_DATA'!B:V,20,FALSE)="","",VLOOKUP(B140,'[1]26MY_PILOT_DATA'!B:V,20,FALSE))</f>
        <v/>
      </c>
    </row>
    <row r="141" spans="2:17" s="109" customFormat="1" ht="15" customHeight="1" x14ac:dyDescent="0.25">
      <c r="B141" s="101" t="s">
        <v>115</v>
      </c>
      <c r="C141" s="113" t="str">
        <f>VLOOKUP(B141,'[1]26MY_PILOT_DATA'!B:V,3,FALSE)</f>
        <v>3rd Row</v>
      </c>
      <c r="D141" s="114" t="str">
        <f t="shared" si="13"/>
        <v>08P32-T90-310F</v>
      </c>
      <c r="E141" s="115">
        <f>VLOOKUP($B141,'[1]26MY_PILOT_DATA'!B:V,9,FALSE)</f>
        <v>480</v>
      </c>
      <c r="F141" s="115">
        <f>VLOOKUP(B141,'[1]26MY_PILOT_DATA'!B:V,10,FALSE)</f>
        <v>685</v>
      </c>
      <c r="G141" s="116">
        <f>VLOOKUP(B141,'[1]26MY_PILOT_DATA'!B:V,7,FALSE)</f>
        <v>0.2</v>
      </c>
      <c r="H141" s="117">
        <f>VLOOKUP(B141,'[1]26MY_PILOT_DATA'!B:V,11,FALSE)</f>
        <v>718</v>
      </c>
      <c r="I141" s="100">
        <f>VLOOKUP($B141,'[1]26MY_PILOT_DATA'!B:V,12,FALSE)</f>
        <v>0</v>
      </c>
      <c r="J141" s="100">
        <f>VLOOKUP($B141,'[1]26MY_PILOT_DATA'!B:V,13,FALSE)</f>
        <v>0</v>
      </c>
      <c r="K141" s="100">
        <f>VLOOKUP($B141,'[1]26MY_PILOT_DATA'!B:V,14,FALSE)</f>
        <v>0</v>
      </c>
      <c r="L141" s="100" t="str">
        <f>VLOOKUP(B141,'[1]26MY_PILOT_DATA'!B:V,15,FALSE)</f>
        <v>•</v>
      </c>
      <c r="M141" s="100" t="str">
        <f>VLOOKUP(B141,'[1]26MY_PILOT_DATA'!B:V,16,FALSE)</f>
        <v>•</v>
      </c>
      <c r="N141" s="100" t="str">
        <f>VLOOKUP(B141,'[1]26MY_PILOT_DATA'!B:V,17,FALSE)</f>
        <v>•</v>
      </c>
      <c r="O141" s="100" t="str">
        <f>VLOOKUP(B141,'[1]26MY_PILOT_DATA'!B:V,18,FALSE)</f>
        <v>•</v>
      </c>
      <c r="P141" s="100" t="str">
        <f>VLOOKUP(B141,'[1]26MY_PILOT_DATA'!B:V,19,FALSE)</f>
        <v>•</v>
      </c>
      <c r="Q141" s="120" t="str">
        <f>IF(VLOOKUP(B141,'[1]26MY_PILOT_DATA'!B:V,20,FALSE)="","",VLOOKUP(B141,'[1]26MY_PILOT_DATA'!B:V,20,FALSE))</f>
        <v/>
      </c>
    </row>
    <row r="142" spans="2:17" s="109" customFormat="1" ht="15" customHeight="1" x14ac:dyDescent="0.25">
      <c r="B142" s="101" t="s">
        <v>40</v>
      </c>
      <c r="C142" s="113" t="str">
        <f>VLOOKUP(B142,'[1]26MY_PILOT_DATA'!B:V,3,FALSE)</f>
        <v>Seat Back Protector</v>
      </c>
      <c r="D142" s="114" t="str">
        <f t="shared" si="13"/>
        <v>08P42-T90-100B</v>
      </c>
      <c r="E142" s="115">
        <f>VLOOKUP($B142,'[1]26MY_PILOT_DATA'!B:V,9,FALSE)</f>
        <v>123</v>
      </c>
      <c r="F142" s="115">
        <f>VLOOKUP(B142,'[1]26MY_PILOT_DATA'!B:V,10,FALSE)</f>
        <v>205</v>
      </c>
      <c r="G142" s="116">
        <f>VLOOKUP(B142,'[1]26MY_PILOT_DATA'!B:V,7,FALSE)</f>
        <v>0.2</v>
      </c>
      <c r="H142" s="117">
        <f>VLOOKUP(B142,'[1]26MY_PILOT_DATA'!B:V,11,FALSE)</f>
        <v>238</v>
      </c>
      <c r="I142" s="100">
        <f>VLOOKUP($B142,'[1]26MY_PILOT_DATA'!B:V,12,FALSE)</f>
        <v>0</v>
      </c>
      <c r="J142" s="100">
        <f>VLOOKUP($B142,'[1]26MY_PILOT_DATA'!B:V,13,FALSE)</f>
        <v>0</v>
      </c>
      <c r="K142" s="100">
        <f>VLOOKUP($B142,'[1]26MY_PILOT_DATA'!B:V,14,FALSE)</f>
        <v>0</v>
      </c>
      <c r="L142" s="100" t="str">
        <f>VLOOKUP(B142,'[1]26MY_PILOT_DATA'!B:V,15,FALSE)</f>
        <v>•</v>
      </c>
      <c r="M142" s="100" t="str">
        <f>VLOOKUP(B142,'[1]26MY_PILOT_DATA'!B:V,16,FALSE)</f>
        <v>•</v>
      </c>
      <c r="N142" s="100" t="str">
        <f>VLOOKUP(B142,'[1]26MY_PILOT_DATA'!B:V,17,FALSE)</f>
        <v>N/A</v>
      </c>
      <c r="O142" s="100" t="str">
        <f>VLOOKUP(B142,'[1]26MY_PILOT_DATA'!B:V,18,FALSE)</f>
        <v>•</v>
      </c>
      <c r="P142" s="100" t="str">
        <f>VLOOKUP(B142,'[1]26MY_PILOT_DATA'!B:V,19,FALSE)</f>
        <v>•</v>
      </c>
      <c r="Q142" s="120" t="str">
        <f>IF(VLOOKUP(B142,'[1]26MY_PILOT_DATA'!B:V,20,FALSE)="","",VLOOKUP(B142,'[1]26MY_PILOT_DATA'!B:V,20,FALSE))</f>
        <v/>
      </c>
    </row>
    <row r="143" spans="2:17" s="109" customFormat="1" ht="15" customHeight="1" x14ac:dyDescent="0.25">
      <c r="B143" s="101" t="s">
        <v>44</v>
      </c>
      <c r="C143" s="113" t="str">
        <f>VLOOKUP(B143,'[1]26MY_PILOT_DATA'!B:V,3,FALSE)</f>
        <v xml:space="preserve">Seat Back Protector </v>
      </c>
      <c r="D143" s="114" t="str">
        <f t="shared" si="13"/>
        <v>08P42-T90-100C</v>
      </c>
      <c r="E143" s="115">
        <f>VLOOKUP($B143,'[1]26MY_PILOT_DATA'!B:V,9,FALSE)</f>
        <v>107</v>
      </c>
      <c r="F143" s="115">
        <f>VLOOKUP(B143,'[1]26MY_PILOT_DATA'!B:V,10,FALSE)</f>
        <v>167</v>
      </c>
      <c r="G143" s="116">
        <f>VLOOKUP(B143,'[1]26MY_PILOT_DATA'!B:V,7,FALSE)</f>
        <v>0.1</v>
      </c>
      <c r="H143" s="117">
        <f>VLOOKUP(B143,'[1]26MY_PILOT_DATA'!B:V,11,FALSE)</f>
        <v>183.5</v>
      </c>
      <c r="I143" s="100">
        <f>VLOOKUP($B143,'[1]26MY_PILOT_DATA'!B:V,12,FALSE)</f>
        <v>0</v>
      </c>
      <c r="J143" s="100">
        <f>VLOOKUP($B143,'[1]26MY_PILOT_DATA'!B:V,13,FALSE)</f>
        <v>0</v>
      </c>
      <c r="K143" s="100">
        <f>VLOOKUP($B143,'[1]26MY_PILOT_DATA'!B:V,14,FALSE)</f>
        <v>0</v>
      </c>
      <c r="L143" s="100" t="str">
        <f>VLOOKUP(B143,'[1]26MY_PILOT_DATA'!B:V,15,FALSE)</f>
        <v>N/A</v>
      </c>
      <c r="M143" s="100" t="str">
        <f>VLOOKUP(B143,'[1]26MY_PILOT_DATA'!B:V,16,FALSE)</f>
        <v>N/A</v>
      </c>
      <c r="N143" s="100" t="str">
        <f>VLOOKUP(B143,'[1]26MY_PILOT_DATA'!B:V,17,FALSE)</f>
        <v>•</v>
      </c>
      <c r="O143" s="100" t="str">
        <f>VLOOKUP(B143,'[1]26MY_PILOT_DATA'!B:V,18,FALSE)</f>
        <v>N/A</v>
      </c>
      <c r="P143" s="100" t="str">
        <f>VLOOKUP(B143,'[1]26MY_PILOT_DATA'!B:V,19,FALSE)</f>
        <v>N/A</v>
      </c>
      <c r="Q143" s="120" t="str">
        <f>IF(VLOOKUP(B143,'[1]26MY_PILOT_DATA'!B:V,20,FALSE)="","",VLOOKUP(B143,'[1]26MY_PILOT_DATA'!B:V,20,FALSE))</f>
        <v/>
      </c>
    </row>
    <row r="144" spans="2:17" s="109" customFormat="1" ht="15" customHeight="1" x14ac:dyDescent="0.25">
      <c r="B144" s="101" t="s">
        <v>41</v>
      </c>
      <c r="C144" s="113" t="str">
        <f>VLOOKUP(B144,'[1]26MY_PILOT_DATA'!B:V,3,FALSE)</f>
        <v>Side Lining Protectors</v>
      </c>
      <c r="D144" s="114" t="str">
        <f t="shared" si="13"/>
        <v>08P42-T90-100A</v>
      </c>
      <c r="E144" s="115">
        <f>VLOOKUP($B144,'[1]26MY_PILOT_DATA'!B:V,9,FALSE)</f>
        <v>153</v>
      </c>
      <c r="F144" s="115">
        <f>VLOOKUP(B144,'[1]26MY_PILOT_DATA'!B:V,10,FALSE)</f>
        <v>255</v>
      </c>
      <c r="G144" s="116">
        <f>VLOOKUP(B144,'[1]26MY_PILOT_DATA'!B:V,7,FALSE)</f>
        <v>0.7</v>
      </c>
      <c r="H144" s="117">
        <f>VLOOKUP(B144,'[1]26MY_PILOT_DATA'!B:V,11,FALSE)</f>
        <v>370.5</v>
      </c>
      <c r="I144" s="100">
        <f>VLOOKUP($B144,'[1]26MY_PILOT_DATA'!B:V,12,FALSE)</f>
        <v>0</v>
      </c>
      <c r="J144" s="100">
        <f>VLOOKUP($B144,'[1]26MY_PILOT_DATA'!B:V,13,FALSE)</f>
        <v>0</v>
      </c>
      <c r="K144" s="100">
        <f>VLOOKUP($B144,'[1]26MY_PILOT_DATA'!B:V,14,FALSE)</f>
        <v>0</v>
      </c>
      <c r="L144" s="100" t="str">
        <f>VLOOKUP(B144,'[1]26MY_PILOT_DATA'!B:V,15,FALSE)</f>
        <v>•</v>
      </c>
      <c r="M144" s="100" t="str">
        <f>VLOOKUP(B144,'[1]26MY_PILOT_DATA'!B:V,16,FALSE)</f>
        <v>•</v>
      </c>
      <c r="N144" s="100" t="str">
        <f>VLOOKUP(B144,'[1]26MY_PILOT_DATA'!B:V,17,FALSE)</f>
        <v>•</v>
      </c>
      <c r="O144" s="100" t="str">
        <f>VLOOKUP(B144,'[1]26MY_PILOT_DATA'!B:V,18,FALSE)</f>
        <v>•</v>
      </c>
      <c r="P144" s="100" t="str">
        <f>VLOOKUP(B144,'[1]26MY_PILOT_DATA'!B:V,19,FALSE)</f>
        <v>•</v>
      </c>
      <c r="Q144" s="120" t="str">
        <f>IF(VLOOKUP(B144,'[1]26MY_PILOT_DATA'!B:V,20,FALSE)="","",VLOOKUP(B144,'[1]26MY_PILOT_DATA'!B:V,20,FALSE))</f>
        <v/>
      </c>
    </row>
    <row r="145" spans="2:20" s="109" customFormat="1" ht="15" customHeight="1" x14ac:dyDescent="0.25">
      <c r="B145" s="101" t="s">
        <v>116</v>
      </c>
      <c r="C145" s="113" t="str">
        <f>VLOOKUP(B145,'[1]26MY_PILOT_DATA'!B:V,3,FALSE)</f>
        <v>Separation Barrier</v>
      </c>
      <c r="D145" s="114" t="str">
        <f t="shared" si="13"/>
        <v>08U35-T90-300A</v>
      </c>
      <c r="E145" s="115">
        <f>VLOOKUP($B145,'[1]26MY_PILOT_DATA'!B:V,9,FALSE)</f>
        <v>765</v>
      </c>
      <c r="F145" s="115">
        <f>VLOOKUP(B145,'[1]26MY_PILOT_DATA'!B:V,10,FALSE)</f>
        <v>1093</v>
      </c>
      <c r="G145" s="116">
        <f>VLOOKUP(B145,'[1]26MY_PILOT_DATA'!B:V,7,FALSE)</f>
        <v>0.4</v>
      </c>
      <c r="H145" s="117">
        <f>VLOOKUP(B145,'[1]26MY_PILOT_DATA'!B:V,11,FALSE)</f>
        <v>1159</v>
      </c>
      <c r="I145" s="100">
        <f>VLOOKUP($B145,'[1]26MY_PILOT_DATA'!B:V,12,FALSE)</f>
        <v>0</v>
      </c>
      <c r="J145" s="100">
        <f>VLOOKUP($B145,'[1]26MY_PILOT_DATA'!B:V,13,FALSE)</f>
        <v>0</v>
      </c>
      <c r="K145" s="100">
        <f>VLOOKUP($B145,'[1]26MY_PILOT_DATA'!B:V,14,FALSE)</f>
        <v>0</v>
      </c>
      <c r="L145" s="100" t="str">
        <f>VLOOKUP(B145,'[1]26MY_PILOT_DATA'!B:V,15,FALSE)</f>
        <v>•</v>
      </c>
      <c r="M145" s="100" t="str">
        <f>VLOOKUP(B145,'[1]26MY_PILOT_DATA'!B:V,16,FALSE)</f>
        <v>•</v>
      </c>
      <c r="N145" s="100" t="str">
        <f>VLOOKUP(B145,'[1]26MY_PILOT_DATA'!B:V,17,FALSE)</f>
        <v>•</v>
      </c>
      <c r="O145" s="100" t="str">
        <f>VLOOKUP(B145,'[1]26MY_PILOT_DATA'!B:V,18,FALSE)</f>
        <v>•</v>
      </c>
      <c r="P145" s="100" t="str">
        <f>VLOOKUP(B145,'[1]26MY_PILOT_DATA'!B:V,19,FALSE)</f>
        <v>•</v>
      </c>
      <c r="Q145" s="120" t="str">
        <f>IF(VLOOKUP(B145,'[1]26MY_PILOT_DATA'!B:V,20,FALSE)="","",VLOOKUP(B145,'[1]26MY_PILOT_DATA'!B:V,20,FALSE))</f>
        <v/>
      </c>
    </row>
    <row r="146" spans="2:20" s="109" customFormat="1" ht="15" customHeight="1" x14ac:dyDescent="0.25">
      <c r="B146" s="101" t="s">
        <v>117</v>
      </c>
      <c r="C146" s="113" t="str">
        <f>VLOOKUP(B146,'[1]26MY_PILOT_DATA'!B:V,3,FALSE)</f>
        <v>Cargo Net</v>
      </c>
      <c r="D146" s="114" t="str">
        <f t="shared" si="13"/>
        <v>08L96-T90-300</v>
      </c>
      <c r="E146" s="115">
        <f>VLOOKUP($B146,'[1]26MY_PILOT_DATA'!B:V,9,FALSE)</f>
        <v>57</v>
      </c>
      <c r="F146" s="115">
        <f>VLOOKUP(B146,'[1]26MY_PILOT_DATA'!B:V,10,FALSE)</f>
        <v>95</v>
      </c>
      <c r="G146" s="116">
        <f>VLOOKUP(B146,'[1]26MY_PILOT_DATA'!B:V,7,FALSE)</f>
        <v>0.1</v>
      </c>
      <c r="H146" s="117">
        <f>VLOOKUP(B146,'[1]26MY_PILOT_DATA'!B:V,11,FALSE)</f>
        <v>111.5</v>
      </c>
      <c r="I146" s="100">
        <f>VLOOKUP($B146,'[1]26MY_PILOT_DATA'!B:V,12,FALSE)</f>
        <v>0</v>
      </c>
      <c r="J146" s="100">
        <f>VLOOKUP($B146,'[1]26MY_PILOT_DATA'!B:V,13,FALSE)</f>
        <v>0</v>
      </c>
      <c r="K146" s="100">
        <f>VLOOKUP($B146,'[1]26MY_PILOT_DATA'!B:V,14,FALSE)</f>
        <v>0</v>
      </c>
      <c r="L146" s="100" t="str">
        <f>VLOOKUP(B146,'[1]26MY_PILOT_DATA'!B:V,15,FALSE)</f>
        <v>•</v>
      </c>
      <c r="M146" s="100" t="str">
        <f>VLOOKUP(B146,'[1]26MY_PILOT_DATA'!B:V,16,FALSE)</f>
        <v>•</v>
      </c>
      <c r="N146" s="100" t="str">
        <f>VLOOKUP(B146,'[1]26MY_PILOT_DATA'!B:V,17,FALSE)</f>
        <v>•</v>
      </c>
      <c r="O146" s="100" t="str">
        <f>VLOOKUP(B146,'[1]26MY_PILOT_DATA'!B:V,18,FALSE)</f>
        <v>•</v>
      </c>
      <c r="P146" s="100" t="str">
        <f>VLOOKUP(B146,'[1]26MY_PILOT_DATA'!B:V,19,FALSE)</f>
        <v>•</v>
      </c>
      <c r="Q146" s="120" t="str">
        <f>IF(VLOOKUP(B146,'[1]26MY_PILOT_DATA'!B:V,20,FALSE)="","",VLOOKUP(B146,'[1]26MY_PILOT_DATA'!B:V,20,FALSE))</f>
        <v/>
      </c>
    </row>
    <row r="147" spans="2:20" s="109" customFormat="1" ht="15" customHeight="1" x14ac:dyDescent="0.25">
      <c r="B147" s="101" t="s">
        <v>118</v>
      </c>
      <c r="C147" s="113" t="str">
        <f>VLOOKUP(B147,'[1]26MY_PILOT_DATA'!B:V,3,FALSE)</f>
        <v>Soft Cargo Organizer</v>
      </c>
      <c r="D147" s="114" t="str">
        <f t="shared" si="13"/>
        <v>08U20-S9V-101</v>
      </c>
      <c r="E147" s="115">
        <f>VLOOKUP($B147,'[1]26MY_PILOT_DATA'!B:V,9,FALSE)</f>
        <v>86</v>
      </c>
      <c r="F147" s="115">
        <f>VLOOKUP(B147,'[1]26MY_PILOT_DATA'!B:V,10,FALSE)</f>
        <v>143</v>
      </c>
      <c r="G147" s="116">
        <f>VLOOKUP(B147,'[1]26MY_PILOT_DATA'!B:V,7,FALSE)</f>
        <v>0.1</v>
      </c>
      <c r="H147" s="117">
        <f>VLOOKUP(B147,'[1]26MY_PILOT_DATA'!B:V,11,FALSE)</f>
        <v>159.5</v>
      </c>
      <c r="I147" s="100">
        <f>VLOOKUP($B147,'[1]26MY_PILOT_DATA'!B:V,12,FALSE)</f>
        <v>0</v>
      </c>
      <c r="J147" s="100">
        <f>VLOOKUP($B147,'[1]26MY_PILOT_DATA'!B:V,13,FALSE)</f>
        <v>0</v>
      </c>
      <c r="K147" s="100">
        <f>VLOOKUP($B147,'[1]26MY_PILOT_DATA'!B:V,14,FALSE)</f>
        <v>0</v>
      </c>
      <c r="L147" s="100" t="str">
        <f>VLOOKUP(B147,'[1]26MY_PILOT_DATA'!B:V,15,FALSE)</f>
        <v>•</v>
      </c>
      <c r="M147" s="100" t="str">
        <f>VLOOKUP(B147,'[1]26MY_PILOT_DATA'!B:V,16,FALSE)</f>
        <v>•</v>
      </c>
      <c r="N147" s="100" t="str">
        <f>VLOOKUP(B147,'[1]26MY_PILOT_DATA'!B:V,17,FALSE)</f>
        <v>•</v>
      </c>
      <c r="O147" s="100" t="str">
        <f>VLOOKUP(B147,'[1]26MY_PILOT_DATA'!B:V,18,FALSE)</f>
        <v>•</v>
      </c>
      <c r="P147" s="100" t="str">
        <f>VLOOKUP(B147,'[1]26MY_PILOT_DATA'!B:V,19,FALSE)</f>
        <v>•</v>
      </c>
      <c r="Q147" s="120" t="str">
        <f>IF(VLOOKUP(B147,'[1]26MY_PILOT_DATA'!B:V,20,FALSE)="","",VLOOKUP(B147,'[1]26MY_PILOT_DATA'!B:V,20,FALSE))</f>
        <v/>
      </c>
    </row>
    <row r="148" spans="2:20" s="109" customFormat="1" ht="15" customHeight="1" x14ac:dyDescent="0.25">
      <c r="B148" s="101" t="s">
        <v>119</v>
      </c>
      <c r="C148" s="113" t="str">
        <f>VLOOKUP(B148,'[1]26MY_PILOT_DATA'!B:V,3,FALSE)</f>
        <v>Ashtray, cupholder style</v>
      </c>
      <c r="D148" s="114" t="str">
        <f t="shared" si="13"/>
        <v>08U25-S5D-116</v>
      </c>
      <c r="E148" s="115">
        <f>VLOOKUP($B148,'[1]26MY_PILOT_DATA'!B:V,9,FALSE)</f>
        <v>39</v>
      </c>
      <c r="F148" s="115">
        <f>VLOOKUP(B148,'[1]26MY_PILOT_DATA'!B:V,10,FALSE)</f>
        <v>65</v>
      </c>
      <c r="G148" s="116">
        <f>VLOOKUP(B148,'[1]26MY_PILOT_DATA'!B:V,7,FALSE)</f>
        <v>0</v>
      </c>
      <c r="H148" s="117">
        <f>VLOOKUP(B148,'[1]26MY_PILOT_DATA'!B:V,11,FALSE)</f>
        <v>65</v>
      </c>
      <c r="I148" s="100">
        <f>VLOOKUP($B148,'[1]26MY_PILOT_DATA'!B:V,12,FALSE)</f>
        <v>0</v>
      </c>
      <c r="J148" s="100">
        <f>VLOOKUP($B148,'[1]26MY_PILOT_DATA'!B:V,13,FALSE)</f>
        <v>0</v>
      </c>
      <c r="K148" s="100">
        <f>VLOOKUP($B148,'[1]26MY_PILOT_DATA'!B:V,14,FALSE)</f>
        <v>0</v>
      </c>
      <c r="L148" s="100" t="str">
        <f>VLOOKUP(B148,'[1]26MY_PILOT_DATA'!B:V,15,FALSE)</f>
        <v>•</v>
      </c>
      <c r="M148" s="100" t="str">
        <f>VLOOKUP(B148,'[1]26MY_PILOT_DATA'!B:V,16,FALSE)</f>
        <v>•</v>
      </c>
      <c r="N148" s="100" t="str">
        <f>VLOOKUP(B148,'[1]26MY_PILOT_DATA'!B:V,17,FALSE)</f>
        <v>•</v>
      </c>
      <c r="O148" s="100" t="str">
        <f>VLOOKUP(B148,'[1]26MY_PILOT_DATA'!B:V,18,FALSE)</f>
        <v>•</v>
      </c>
      <c r="P148" s="100" t="str">
        <f>VLOOKUP(B148,'[1]26MY_PILOT_DATA'!B:V,19,FALSE)</f>
        <v>•</v>
      </c>
      <c r="Q148" s="120" t="str">
        <f>IF(VLOOKUP(B148,'[1]26MY_PILOT_DATA'!B:V,20,FALSE)="","",VLOOKUP(B148,'[1]26MY_PILOT_DATA'!B:V,20,FALSE))</f>
        <v/>
      </c>
    </row>
    <row r="149" spans="2:20" s="109" customFormat="1" ht="12" customHeight="1" x14ac:dyDescent="0.25">
      <c r="B149" s="101"/>
      <c r="C149" s="134"/>
      <c r="D149" s="135"/>
      <c r="E149" s="136"/>
      <c r="F149" s="136"/>
      <c r="G149" s="137"/>
      <c r="H149" s="138"/>
      <c r="I149" s="139"/>
      <c r="J149" s="139"/>
      <c r="K149" s="139"/>
      <c r="L149" s="139"/>
      <c r="M149" s="139"/>
      <c r="N149" s="139"/>
      <c r="O149" s="139"/>
      <c r="P149" s="139"/>
      <c r="Q149" s="140"/>
    </row>
    <row r="150" spans="2:20" s="111" customFormat="1" ht="18.75" x14ac:dyDescent="0.3">
      <c r="B150" s="123"/>
      <c r="C150" s="48" t="s">
        <v>120</v>
      </c>
      <c r="D150" s="48"/>
      <c r="E150" s="141"/>
      <c r="F150" s="142"/>
      <c r="G150" s="142"/>
      <c r="H150" s="142"/>
      <c r="I150" s="142"/>
      <c r="J150" s="142"/>
      <c r="K150" s="142"/>
      <c r="L150" s="142"/>
      <c r="M150" s="142"/>
      <c r="N150" s="142"/>
      <c r="O150" s="142"/>
      <c r="P150" s="142"/>
      <c r="Q150" s="142"/>
    </row>
    <row r="151" spans="2:20" s="66" customFormat="1" ht="15" customHeight="1" x14ac:dyDescent="0.25">
      <c r="B151" s="112"/>
      <c r="C151" s="54" t="s">
        <v>26</v>
      </c>
      <c r="D151" s="54" t="s">
        <v>27</v>
      </c>
      <c r="E151" s="54" t="s">
        <v>28</v>
      </c>
      <c r="F151" s="54" t="s">
        <v>29</v>
      </c>
      <c r="G151" s="54" t="s">
        <v>30</v>
      </c>
      <c r="H151" s="55" t="s">
        <v>31</v>
      </c>
      <c r="I151" s="54" t="s">
        <v>32</v>
      </c>
      <c r="J151" s="54"/>
      <c r="K151" s="54"/>
      <c r="L151" s="54"/>
      <c r="M151" s="54"/>
      <c r="N151" s="54"/>
      <c r="O151" s="54"/>
      <c r="P151" s="54"/>
      <c r="Q151" s="54" t="s">
        <v>33</v>
      </c>
    </row>
    <row r="152" spans="2:20" s="66" customFormat="1" ht="30" x14ac:dyDescent="0.25">
      <c r="B152" s="112"/>
      <c r="C152" s="54"/>
      <c r="D152" s="54"/>
      <c r="E152" s="54"/>
      <c r="F152" s="54"/>
      <c r="G152" s="54"/>
      <c r="H152" s="55"/>
      <c r="I152" s="56">
        <f>'[1]26MY_PILOT_DATA'!$M$7</f>
        <v>0</v>
      </c>
      <c r="J152" s="56">
        <f>'[1]26MY_PILOT_DATA'!$M$7</f>
        <v>0</v>
      </c>
      <c r="K152" s="56">
        <f>'[1]26MY_PILOT_DATA'!$M$7</f>
        <v>0</v>
      </c>
      <c r="L152" s="56" t="str">
        <f>'[1]26MY_PILOT_DATA'!$P$7</f>
        <v>Sport</v>
      </c>
      <c r="M152" s="56" t="str">
        <f>'[1]26MY_PILOT_DATA'!$Q$7</f>
        <v>EX-L</v>
      </c>
      <c r="N152" s="56" t="str">
        <f>'[1]26MY_PILOT_DATA'!$R$7</f>
        <v>TrailSport</v>
      </c>
      <c r="O152" s="56" t="str">
        <f>'[1]26MY_PILOT_DATA'!$S$7</f>
        <v>Touring</v>
      </c>
      <c r="P152" s="56" t="str">
        <f>'[1]26MY_PILOT_DATA'!$T$7</f>
        <v>Black Edition</v>
      </c>
      <c r="Q152" s="54"/>
    </row>
    <row r="153" spans="2:20" s="109" customFormat="1" ht="16.5" x14ac:dyDescent="0.25">
      <c r="B153" s="101" t="s">
        <v>54</v>
      </c>
      <c r="C153" s="113" t="str">
        <f>VLOOKUP(B153,'[1]26MY_PILOT_DATA'!B:V,3,FALSE)</f>
        <v>Trailer Hitch HFA Adapter</v>
      </c>
      <c r="D153" s="114" t="str">
        <f t="shared" ref="D153:D158" si="14">B153</f>
        <v>08L91-T90-300A</v>
      </c>
      <c r="E153" s="115">
        <f>VLOOKUP($B153,'[1]26MY_PILOT_DATA'!B:V,9,FALSE)</f>
        <v>327</v>
      </c>
      <c r="F153" s="115">
        <f>VLOOKUP(B153,'[1]26MY_PILOT_DATA'!B:V,10,FALSE)</f>
        <v>467</v>
      </c>
      <c r="G153" s="116">
        <f>VLOOKUP(B153,'[1]26MY_PILOT_DATA'!B:V,7,FALSE)</f>
        <v>0.1</v>
      </c>
      <c r="H153" s="117">
        <f>VLOOKUP(B153,'[1]26MY_PILOT_DATA'!B:V,11,FALSE)</f>
        <v>483.5</v>
      </c>
      <c r="I153" s="100">
        <f>VLOOKUP($B153,'[1]26MY_PILOT_DATA'!B:V,12,FALSE)</f>
        <v>0</v>
      </c>
      <c r="J153" s="100">
        <f>VLOOKUP($B153,'[1]26MY_PILOT_DATA'!B:V,13,FALSE)</f>
        <v>0</v>
      </c>
      <c r="K153" s="100">
        <f>VLOOKUP($B153,'[1]26MY_PILOT_DATA'!B:V,14,FALSE)</f>
        <v>0</v>
      </c>
      <c r="L153" s="100" t="str">
        <f>VLOOKUP(B153,'[1]26MY_PILOT_DATA'!B:V,15,FALSE)</f>
        <v>N/A</v>
      </c>
      <c r="M153" s="100" t="str">
        <f>VLOOKUP(B153,'[1]26MY_PILOT_DATA'!B:V,16,FALSE)</f>
        <v>N/A</v>
      </c>
      <c r="N153" s="100" t="str">
        <f>VLOOKUP(B153,'[1]26MY_PILOT_DATA'!B:V,17,FALSE)</f>
        <v>N/A</v>
      </c>
      <c r="O153" s="100" t="str">
        <f>VLOOKUP(B153,'[1]26MY_PILOT_DATA'!B:V,18,FALSE)</f>
        <v>•</v>
      </c>
      <c r="P153" s="100" t="str">
        <f>VLOOKUP(B153,'[1]26MY_PILOT_DATA'!B:V,19,FALSE)</f>
        <v>•</v>
      </c>
      <c r="Q153" s="120" t="str">
        <f>IF(VLOOKUP(B153,'[1]26MY_PILOT_DATA'!B:V,20,FALSE)="","",VLOOKUP(B153,'[1]26MY_PILOT_DATA'!B:V,20,FALSE))</f>
        <v>Required for Touring &amp; Black Edition trims</v>
      </c>
    </row>
    <row r="154" spans="2:20" s="109" customFormat="1" ht="16.5" x14ac:dyDescent="0.25">
      <c r="B154" s="101" t="s">
        <v>121</v>
      </c>
      <c r="C154" s="113" t="str">
        <f>VLOOKUP(B154,'[1]26MY_PILOT_DATA'!B:V,3,FALSE)</f>
        <v>Pattern Projector</v>
      </c>
      <c r="D154" s="114" t="str">
        <f t="shared" si="14"/>
        <v>08V27-T90-100F</v>
      </c>
      <c r="E154" s="115">
        <f>VLOOKUP($B154,'[1]26MY_PILOT_DATA'!B:V,9,FALSE)</f>
        <v>244</v>
      </c>
      <c r="F154" s="115">
        <f>VLOOKUP(B154,'[1]26MY_PILOT_DATA'!B:V,10,FALSE)</f>
        <v>407</v>
      </c>
      <c r="G154" s="116">
        <f>VLOOKUP(B154,'[1]26MY_PILOT_DATA'!B:V,7,FALSE)</f>
        <v>1</v>
      </c>
      <c r="H154" s="117">
        <f>VLOOKUP(B154,'[1]26MY_PILOT_DATA'!B:V,11,FALSE)</f>
        <v>572</v>
      </c>
      <c r="I154" s="100">
        <f>VLOOKUP($B154,'[1]26MY_PILOT_DATA'!B:V,12,FALSE)</f>
        <v>0</v>
      </c>
      <c r="J154" s="100">
        <f>VLOOKUP($B154,'[1]26MY_PILOT_DATA'!B:V,13,FALSE)</f>
        <v>0</v>
      </c>
      <c r="K154" s="100">
        <f>VLOOKUP($B154,'[1]26MY_PILOT_DATA'!B:V,14,FALSE)</f>
        <v>0</v>
      </c>
      <c r="L154" s="100" t="str">
        <f>VLOOKUP(B154,'[1]26MY_PILOT_DATA'!B:V,15,FALSE)</f>
        <v>•</v>
      </c>
      <c r="M154" s="100" t="str">
        <f>VLOOKUP(B154,'[1]26MY_PILOT_DATA'!B:V,16,FALSE)</f>
        <v>•</v>
      </c>
      <c r="N154" s="100" t="str">
        <f>VLOOKUP(B154,'[1]26MY_PILOT_DATA'!B:V,17,FALSE)</f>
        <v>•</v>
      </c>
      <c r="O154" s="100" t="str">
        <f>VLOOKUP(B154,'[1]26MY_PILOT_DATA'!B:V,18,FALSE)</f>
        <v>•</v>
      </c>
      <c r="P154" s="100" t="str">
        <f>VLOOKUP(B154,'[1]26MY_PILOT_DATA'!B:V,19,FALSE)</f>
        <v>•</v>
      </c>
      <c r="Q154" s="120" t="str">
        <f>IF(VLOOKUP(B154,'[1]26MY_PILOT_DATA'!B:V,20,FALSE)="","",VLOOKUP(B154,'[1]26MY_PILOT_DATA'!B:V,20,FALSE))</f>
        <v/>
      </c>
    </row>
    <row r="155" spans="2:20" s="109" customFormat="1" ht="16.5" x14ac:dyDescent="0.25">
      <c r="B155" s="101" t="s">
        <v>122</v>
      </c>
      <c r="C155" s="113" t="str">
        <f>VLOOKUP(B155,'[1]26MY_PILOT_DATA'!B:V,3,FALSE)</f>
        <v>Illuminated Door Sill</v>
      </c>
      <c r="D155" s="114" t="str">
        <f t="shared" si="14"/>
        <v>08E12-T90-100</v>
      </c>
      <c r="E155" s="115">
        <f>VLOOKUP($B155,'[1]26MY_PILOT_DATA'!B:V,9,FALSE)</f>
        <v>361</v>
      </c>
      <c r="F155" s="115">
        <f>VLOOKUP(B155,'[1]26MY_PILOT_DATA'!B:V,10,FALSE)</f>
        <v>555</v>
      </c>
      <c r="G155" s="116">
        <f>VLOOKUP(B155,'[1]26MY_PILOT_DATA'!B:V,7,FALSE)</f>
        <v>1.5</v>
      </c>
      <c r="H155" s="117">
        <f>VLOOKUP(B155,'[1]26MY_PILOT_DATA'!B:V,11,FALSE)</f>
        <v>802.5</v>
      </c>
      <c r="I155" s="100">
        <f>VLOOKUP($B155,'[1]26MY_PILOT_DATA'!B:V,12,FALSE)</f>
        <v>0</v>
      </c>
      <c r="J155" s="100">
        <f>VLOOKUP($B155,'[1]26MY_PILOT_DATA'!B:V,13,FALSE)</f>
        <v>0</v>
      </c>
      <c r="K155" s="100">
        <f>VLOOKUP($B155,'[1]26MY_PILOT_DATA'!B:V,14,FALSE)</f>
        <v>0</v>
      </c>
      <c r="L155" s="100" t="str">
        <f>VLOOKUP(B155,'[1]26MY_PILOT_DATA'!B:V,15,FALSE)</f>
        <v>•</v>
      </c>
      <c r="M155" s="100" t="str">
        <f>VLOOKUP(B155,'[1]26MY_PILOT_DATA'!B:V,16,FALSE)</f>
        <v>•</v>
      </c>
      <c r="N155" s="100" t="str">
        <f>VLOOKUP(B155,'[1]26MY_PILOT_DATA'!B:V,17,FALSE)</f>
        <v>•</v>
      </c>
      <c r="O155" s="100" t="str">
        <f>VLOOKUP(B155,'[1]26MY_PILOT_DATA'!B:V,18,FALSE)</f>
        <v>•</v>
      </c>
      <c r="P155" s="100" t="str">
        <f>VLOOKUP(B155,'[1]26MY_PILOT_DATA'!B:V,19,FALSE)</f>
        <v>•</v>
      </c>
      <c r="Q155" s="120" t="str">
        <f>IF(VLOOKUP(B155,'[1]26MY_PILOT_DATA'!B:V,20,FALSE)="","",VLOOKUP(B155,'[1]26MY_PILOT_DATA'!B:V,20,FALSE))</f>
        <v>Cannot be installed with Door Sill Protection Film</v>
      </c>
    </row>
    <row r="156" spans="2:20" s="109" customFormat="1" ht="16.5" x14ac:dyDescent="0.25">
      <c r="B156" s="101" t="s">
        <v>58</v>
      </c>
      <c r="C156" s="113" t="str">
        <f>VLOOKUP(B156,'[1]26MY_PILOT_DATA'!B:V,3,FALSE)</f>
        <v>Engine Block Heater</v>
      </c>
      <c r="D156" s="114" t="str">
        <f t="shared" si="14"/>
        <v>08T44-SNA-302</v>
      </c>
      <c r="E156" s="115">
        <f>VLOOKUP($B156,'[1]26MY_PILOT_DATA'!B:V,9,FALSE)</f>
        <v>145</v>
      </c>
      <c r="F156" s="115">
        <f>VLOOKUP(B156,'[1]26MY_PILOT_DATA'!B:V,10,FALSE)</f>
        <v>242</v>
      </c>
      <c r="G156" s="116">
        <f>VLOOKUP(B156,'[1]26MY_PILOT_DATA'!B:V,7,FALSE)</f>
        <v>1.4</v>
      </c>
      <c r="H156" s="117">
        <f>VLOOKUP(B156,'[1]26MY_PILOT_DATA'!B:V,11,FALSE)</f>
        <v>473</v>
      </c>
      <c r="I156" s="100">
        <f>VLOOKUP($B156,'[1]26MY_PILOT_DATA'!B:V,12,FALSE)</f>
        <v>0</v>
      </c>
      <c r="J156" s="100">
        <f>VLOOKUP($B156,'[1]26MY_PILOT_DATA'!B:V,13,FALSE)</f>
        <v>0</v>
      </c>
      <c r="K156" s="100">
        <f>VLOOKUP($B156,'[1]26MY_PILOT_DATA'!B:V,14,FALSE)</f>
        <v>0</v>
      </c>
      <c r="L156" s="100" t="str">
        <f>VLOOKUP(B156,'[1]26MY_PILOT_DATA'!B:V,15,FALSE)</f>
        <v>•</v>
      </c>
      <c r="M156" s="100" t="str">
        <f>VLOOKUP(B156,'[1]26MY_PILOT_DATA'!B:V,16,FALSE)</f>
        <v>•</v>
      </c>
      <c r="N156" s="100" t="str">
        <f>VLOOKUP(B156,'[1]26MY_PILOT_DATA'!B:V,17,FALSE)</f>
        <v>•</v>
      </c>
      <c r="O156" s="100" t="str">
        <f>VLOOKUP(B156,'[1]26MY_PILOT_DATA'!B:V,18,FALSE)</f>
        <v>•</v>
      </c>
      <c r="P156" s="100" t="str">
        <f>VLOOKUP(B156,'[1]26MY_PILOT_DATA'!B:V,19,FALSE)</f>
        <v>•</v>
      </c>
      <c r="Q156" s="120" t="str">
        <f>IF(VLOOKUP(B156,'[1]26MY_PILOT_DATA'!B:V,20,FALSE)="","",VLOOKUP(B156,'[1]26MY_PILOT_DATA'!B:V,20,FALSE))</f>
        <v/>
      </c>
    </row>
    <row r="157" spans="2:20" s="109" customFormat="1" ht="16.5" x14ac:dyDescent="0.25">
      <c r="B157" s="101" t="s">
        <v>59</v>
      </c>
      <c r="C157" s="113" t="str">
        <f>VLOOKUP(B157,'[1]26MY_PILOT_DATA'!B:V,3,FALSE)</f>
        <v>Optimate 12V Auto Battery Charger/Maintainer</v>
      </c>
      <c r="D157" s="114" t="str">
        <f t="shared" si="14"/>
        <v>31670-BMS-004H</v>
      </c>
      <c r="E157" s="115">
        <f>VLOOKUP($B157,'[1]26MY_PILOT_DATA'!B:V,9,FALSE)</f>
        <v>91</v>
      </c>
      <c r="F157" s="115">
        <f>VLOOKUP(B157,'[1]26MY_PILOT_DATA'!B:V,10,FALSE)</f>
        <v>152</v>
      </c>
      <c r="G157" s="116">
        <f>VLOOKUP(B157,'[1]26MY_PILOT_DATA'!B:V,7,FALSE)</f>
        <v>0</v>
      </c>
      <c r="H157" s="117">
        <f>VLOOKUP(B157,'[1]26MY_PILOT_DATA'!B:V,11,FALSE)</f>
        <v>152</v>
      </c>
      <c r="I157" s="100">
        <f>VLOOKUP($B157,'[1]26MY_PILOT_DATA'!B:V,12,FALSE)</f>
        <v>0</v>
      </c>
      <c r="J157" s="100">
        <f>VLOOKUP($B157,'[1]26MY_PILOT_DATA'!B:V,13,FALSE)</f>
        <v>0</v>
      </c>
      <c r="K157" s="100">
        <f>VLOOKUP($B157,'[1]26MY_PILOT_DATA'!B:V,14,FALSE)</f>
        <v>0</v>
      </c>
      <c r="L157" s="100" t="str">
        <f>VLOOKUP(B157,'[1]26MY_PILOT_DATA'!B:V,15,FALSE)</f>
        <v>•</v>
      </c>
      <c r="M157" s="100" t="str">
        <f>VLOOKUP(B157,'[1]26MY_PILOT_DATA'!B:V,16,FALSE)</f>
        <v>•</v>
      </c>
      <c r="N157" s="100" t="str">
        <f>VLOOKUP(B157,'[1]26MY_PILOT_DATA'!B:V,17,FALSE)</f>
        <v>•</v>
      </c>
      <c r="O157" s="100" t="str">
        <f>VLOOKUP(B157,'[1]26MY_PILOT_DATA'!B:V,18,FALSE)</f>
        <v>•</v>
      </c>
      <c r="P157" s="100" t="str">
        <f>VLOOKUP(B157,'[1]26MY_PILOT_DATA'!B:V,19,FALSE)</f>
        <v>•</v>
      </c>
      <c r="Q157" s="120" t="str">
        <f>IF(VLOOKUP(B157,'[1]26MY_PILOT_DATA'!B:V,20,FALSE)="","",VLOOKUP(B157,'[1]26MY_PILOT_DATA'!B:V,20,FALSE))</f>
        <v/>
      </c>
    </row>
    <row r="158" spans="2:20" s="109" customFormat="1" ht="16.5" x14ac:dyDescent="0.25">
      <c r="B158" s="101" t="s">
        <v>123</v>
      </c>
      <c r="C158" s="113" t="str">
        <f>VLOOKUP(B158,'[1]26MY_PILOT_DATA'!B:V,3,FALSE)</f>
        <v>Optimate Battery Lead</v>
      </c>
      <c r="D158" s="114" t="str">
        <f t="shared" si="14"/>
        <v>31670-BMS-LEAD</v>
      </c>
      <c r="E158" s="115">
        <f>VLOOKUP($B158,'[1]26MY_PILOT_DATA'!B:V,9,FALSE)</f>
        <v>18.63</v>
      </c>
      <c r="F158" s="115">
        <f>VLOOKUP(B158,'[1]26MY_PILOT_DATA'!B:V,10,FALSE)</f>
        <v>26.91</v>
      </c>
      <c r="G158" s="116">
        <f>VLOOKUP(B158,'[1]26MY_PILOT_DATA'!B:V,7,FALSE)</f>
        <v>0</v>
      </c>
      <c r="H158" s="117">
        <f>VLOOKUP(B158,'[1]26MY_PILOT_DATA'!B:V,11,FALSE)</f>
        <v>26.91</v>
      </c>
      <c r="I158" s="100">
        <f>VLOOKUP($B158,'[1]26MY_PILOT_DATA'!B:V,12,FALSE)</f>
        <v>0</v>
      </c>
      <c r="J158" s="100">
        <f>VLOOKUP($B158,'[1]26MY_PILOT_DATA'!B:V,13,FALSE)</f>
        <v>0</v>
      </c>
      <c r="K158" s="100">
        <f>VLOOKUP($B158,'[1]26MY_PILOT_DATA'!B:V,14,FALSE)</f>
        <v>0</v>
      </c>
      <c r="L158" s="100" t="str">
        <f>VLOOKUP(B158,'[1]26MY_PILOT_DATA'!B:V,15,FALSE)</f>
        <v>•</v>
      </c>
      <c r="M158" s="100" t="str">
        <f>VLOOKUP(B158,'[1]26MY_PILOT_DATA'!B:V,16,FALSE)</f>
        <v>•</v>
      </c>
      <c r="N158" s="100" t="str">
        <f>VLOOKUP(B158,'[1]26MY_PILOT_DATA'!B:V,17,FALSE)</f>
        <v>•</v>
      </c>
      <c r="O158" s="100" t="str">
        <f>VLOOKUP(B158,'[1]26MY_PILOT_DATA'!B:V,18,FALSE)</f>
        <v>•</v>
      </c>
      <c r="P158" s="100" t="str">
        <f>VLOOKUP(B158,'[1]26MY_PILOT_DATA'!B:V,19,FALSE)</f>
        <v>•</v>
      </c>
      <c r="Q158" s="120" t="str">
        <f>IF(VLOOKUP(B158,'[1]26MY_PILOT_DATA'!B:V,20,FALSE)="","",VLOOKUP(B158,'[1]26MY_PILOT_DATA'!B:V,20,FALSE))</f>
        <v/>
      </c>
    </row>
    <row r="159" spans="2:20" s="109" customFormat="1" ht="15" customHeight="1" x14ac:dyDescent="0.25">
      <c r="B159" s="101"/>
      <c r="C159" s="143"/>
      <c r="D159" s="144"/>
      <c r="E159" s="50"/>
      <c r="F159" s="50"/>
      <c r="G159" s="145"/>
      <c r="H159" s="50"/>
      <c r="I159" s="50"/>
      <c r="J159" s="50"/>
      <c r="K159" s="50"/>
      <c r="L159" s="50"/>
      <c r="M159" s="50"/>
      <c r="N159" s="50"/>
      <c r="O159" s="50"/>
      <c r="P159" s="50"/>
      <c r="Q159" s="146"/>
    </row>
    <row r="160" spans="2:20" s="111" customFormat="1" ht="18.75" x14ac:dyDescent="0.3">
      <c r="B160" s="101"/>
      <c r="C160" s="48" t="s">
        <v>124</v>
      </c>
      <c r="D160" s="48"/>
      <c r="E160" s="110"/>
      <c r="F160" s="110"/>
      <c r="G160" s="110"/>
      <c r="H160" s="110"/>
      <c r="I160" s="110"/>
      <c r="J160" s="110"/>
      <c r="K160" s="110"/>
      <c r="L160" s="110"/>
      <c r="M160" s="110"/>
      <c r="N160" s="110"/>
      <c r="O160" s="110"/>
      <c r="P160" s="110"/>
      <c r="Q160" s="110"/>
      <c r="T160" s="109"/>
    </row>
    <row r="161" spans="2:20" s="66" customFormat="1" ht="15" customHeight="1" x14ac:dyDescent="0.25">
      <c r="B161" s="112"/>
      <c r="C161" s="54" t="s">
        <v>26</v>
      </c>
      <c r="D161" s="54" t="s">
        <v>27</v>
      </c>
      <c r="E161" s="54" t="s">
        <v>28</v>
      </c>
      <c r="F161" s="54" t="s">
        <v>29</v>
      </c>
      <c r="G161" s="54" t="s">
        <v>30</v>
      </c>
      <c r="H161" s="55" t="s">
        <v>31</v>
      </c>
      <c r="I161" s="54" t="s">
        <v>32</v>
      </c>
      <c r="J161" s="54"/>
      <c r="K161" s="54"/>
      <c r="L161" s="54"/>
      <c r="M161" s="54"/>
      <c r="N161" s="54"/>
      <c r="O161" s="54"/>
      <c r="P161" s="54"/>
      <c r="Q161" s="54" t="s">
        <v>33</v>
      </c>
      <c r="T161" s="111"/>
    </row>
    <row r="162" spans="2:20" s="66" customFormat="1" ht="30" x14ac:dyDescent="0.25">
      <c r="B162" s="112"/>
      <c r="C162" s="54"/>
      <c r="D162" s="54"/>
      <c r="E162" s="54"/>
      <c r="F162" s="54"/>
      <c r="G162" s="54"/>
      <c r="H162" s="55"/>
      <c r="I162" s="56">
        <f>'[1]26MY_PILOT_DATA'!$M$7</f>
        <v>0</v>
      </c>
      <c r="J162" s="56">
        <f>'[1]26MY_PILOT_DATA'!$M$7</f>
        <v>0</v>
      </c>
      <c r="K162" s="56">
        <f>'[1]26MY_PILOT_DATA'!$M$7</f>
        <v>0</v>
      </c>
      <c r="L162" s="56" t="str">
        <f>'[1]26MY_PILOT_DATA'!$P$7</f>
        <v>Sport</v>
      </c>
      <c r="M162" s="56" t="str">
        <f>'[1]26MY_PILOT_DATA'!$Q$7</f>
        <v>EX-L</v>
      </c>
      <c r="N162" s="56" t="str">
        <f>'[1]26MY_PILOT_DATA'!$R$7</f>
        <v>TrailSport</v>
      </c>
      <c r="O162" s="56" t="str">
        <f>'[1]26MY_PILOT_DATA'!$S$7</f>
        <v>Touring</v>
      </c>
      <c r="P162" s="56" t="str">
        <f>'[1]26MY_PILOT_DATA'!$T$7</f>
        <v>Black Edition</v>
      </c>
      <c r="Q162" s="54"/>
    </row>
    <row r="163" spans="2:20" s="109" customFormat="1" ht="15" customHeight="1" x14ac:dyDescent="0.25">
      <c r="B163" s="101" t="s">
        <v>125</v>
      </c>
      <c r="C163" s="113" t="str">
        <f>VLOOKUP(B163,'[1]26MY_PILOT_DATA'!B:V,3,FALSE)</f>
        <v>Platinum White Pearl (NH-883P)</v>
      </c>
      <c r="D163" s="114" t="str">
        <f t="shared" ref="D163:D169" si="15">B163</f>
        <v>TUCH-NH883P-A1</v>
      </c>
      <c r="E163" s="74">
        <f>VLOOKUP($B163,'[1]26MY_PILOT_DATA'!B:V,9,FALSE)</f>
        <v>13</v>
      </c>
      <c r="F163" s="74">
        <f>VLOOKUP(B163,'[1]26MY_PILOT_DATA'!B:V,10,FALSE)</f>
        <v>21.5</v>
      </c>
      <c r="G163" s="75">
        <f>VLOOKUP(B163,'[1]26MY_PILOT_DATA'!B:V,7,FALSE)</f>
        <v>0</v>
      </c>
      <c r="H163" s="76">
        <f>VLOOKUP(B163,'[1]26MY_PILOT_DATA'!B:V,11,FALSE)</f>
        <v>21.5</v>
      </c>
      <c r="I163" s="100">
        <f>VLOOKUP($B163,'[1]26MY_PILOT_DATA'!B:V,12,FALSE)</f>
        <v>0</v>
      </c>
      <c r="J163" s="100">
        <f>VLOOKUP($B163,'[1]26MY_PILOT_DATA'!B:V,13,FALSE)</f>
        <v>0</v>
      </c>
      <c r="K163" s="100">
        <f>VLOOKUP($B163,'[1]26MY_PILOT_DATA'!B:V,14,FALSE)</f>
        <v>0</v>
      </c>
      <c r="L163" s="100" t="str">
        <f>VLOOKUP(B163,'[1]26MY_PILOT_DATA'!B:V,15,FALSE)</f>
        <v>•</v>
      </c>
      <c r="M163" s="100" t="str">
        <f>VLOOKUP(B163,'[1]26MY_PILOT_DATA'!B:V,16,FALSE)</f>
        <v>•</v>
      </c>
      <c r="N163" s="100" t="str">
        <f>VLOOKUP(B163,'[1]26MY_PILOT_DATA'!B:V,17,FALSE)</f>
        <v>•</v>
      </c>
      <c r="O163" s="100" t="str">
        <f>VLOOKUP(B163,'[1]26MY_PILOT_DATA'!B:V,18,FALSE)</f>
        <v>•</v>
      </c>
      <c r="P163" s="100" t="str">
        <f>VLOOKUP(B163,'[1]26MY_PILOT_DATA'!B:V,19,FALSE)</f>
        <v>•</v>
      </c>
      <c r="Q163" s="91" t="str">
        <f>IF(VLOOKUP(B163,'[1]26MY_PILOT_DATA'!B:V,20,FALSE)="","",VLOOKUP(B163,'[1]26MY_PILOT_DATA'!B:V,20,FALSE))</f>
        <v/>
      </c>
      <c r="T163" s="66"/>
    </row>
    <row r="164" spans="2:20" s="109" customFormat="1" ht="15" customHeight="1" x14ac:dyDescent="0.25">
      <c r="B164" s="112" t="s">
        <v>126</v>
      </c>
      <c r="C164" s="113" t="str">
        <f>VLOOKUP(B164,'[1]26MY_PILOT_DATA'!B:V,3,FALSE)</f>
        <v>Crystal Black Pearl (NH-731P)</v>
      </c>
      <c r="D164" s="114" t="str">
        <f t="shared" si="15"/>
        <v>TUCH-NH731P-A1</v>
      </c>
      <c r="E164" s="80"/>
      <c r="F164" s="80"/>
      <c r="G164" s="81"/>
      <c r="H164" s="82"/>
      <c r="I164" s="100">
        <f>VLOOKUP($B164,'[1]26MY_PILOT_DATA'!B:V,12,FALSE)</f>
        <v>0</v>
      </c>
      <c r="J164" s="100">
        <f>VLOOKUP($B164,'[1]26MY_PILOT_DATA'!B:V,13,FALSE)</f>
        <v>0</v>
      </c>
      <c r="K164" s="100">
        <f>VLOOKUP($B164,'[1]26MY_PILOT_DATA'!B:V,14,FALSE)</f>
        <v>0</v>
      </c>
      <c r="L164" s="100" t="str">
        <f>VLOOKUP(B164,'[1]26MY_PILOT_DATA'!B:V,15,FALSE)</f>
        <v>•</v>
      </c>
      <c r="M164" s="100" t="str">
        <f>VLOOKUP(B164,'[1]26MY_PILOT_DATA'!B:V,16,FALSE)</f>
        <v>•</v>
      </c>
      <c r="N164" s="100" t="str">
        <f>VLOOKUP(B164,'[1]26MY_PILOT_DATA'!B:V,17,FALSE)</f>
        <v>•</v>
      </c>
      <c r="O164" s="100" t="str">
        <f>VLOOKUP(B164,'[1]26MY_PILOT_DATA'!B:V,18,FALSE)</f>
        <v>N/A</v>
      </c>
      <c r="P164" s="100" t="str">
        <f>VLOOKUP(B164,'[1]26MY_PILOT_DATA'!B:V,19,FALSE)</f>
        <v>•</v>
      </c>
      <c r="Q164" s="92"/>
    </row>
    <row r="165" spans="2:20" s="109" customFormat="1" ht="15" customHeight="1" x14ac:dyDescent="0.25">
      <c r="B165" s="112" t="s">
        <v>127</v>
      </c>
      <c r="C165" s="113" t="str">
        <f>VLOOKUP(B165,'[1]26MY_PILOT_DATA'!B:V,3,FALSE)</f>
        <v>Modern Steel Metallic (NH-797M)</v>
      </c>
      <c r="D165" s="114" t="str">
        <f t="shared" si="15"/>
        <v>TUCH-NH797M-A1</v>
      </c>
      <c r="E165" s="80"/>
      <c r="F165" s="80"/>
      <c r="G165" s="81"/>
      <c r="H165" s="82"/>
      <c r="I165" s="100">
        <f>VLOOKUP($B165,'[1]26MY_PILOT_DATA'!B:V,12,FALSE)</f>
        <v>0</v>
      </c>
      <c r="J165" s="100">
        <f>VLOOKUP($B165,'[1]26MY_PILOT_DATA'!B:V,13,FALSE)</f>
        <v>0</v>
      </c>
      <c r="K165" s="100">
        <f>VLOOKUP($B165,'[1]26MY_PILOT_DATA'!B:V,14,FALSE)</f>
        <v>0</v>
      </c>
      <c r="L165" s="100" t="str">
        <f>VLOOKUP(B165,'[1]26MY_PILOT_DATA'!B:V,15,FALSE)</f>
        <v>N/A</v>
      </c>
      <c r="M165" s="100" t="str">
        <f>VLOOKUP(B165,'[1]26MY_PILOT_DATA'!B:V,16,FALSE)</f>
        <v>N/A</v>
      </c>
      <c r="N165" s="100" t="str">
        <f>VLOOKUP(B165,'[1]26MY_PILOT_DATA'!B:V,17,FALSE)</f>
        <v>N/A</v>
      </c>
      <c r="O165" s="100" t="str">
        <f>VLOOKUP(B165,'[1]26MY_PILOT_DATA'!B:V,18,FALSE)</f>
        <v>•</v>
      </c>
      <c r="P165" s="100" t="str">
        <f>VLOOKUP(B165,'[1]26MY_PILOT_DATA'!B:V,19,FALSE)</f>
        <v>N/A</v>
      </c>
      <c r="Q165" s="92"/>
    </row>
    <row r="166" spans="2:20" s="109" customFormat="1" ht="15" customHeight="1" x14ac:dyDescent="0.25">
      <c r="B166" s="112" t="s">
        <v>128</v>
      </c>
      <c r="C166" s="113" t="str">
        <f>VLOOKUP(B166,'[1]26MY_PILOT_DATA'!B:V,3,FALSE)</f>
        <v>Ash Green Metalllic (G-545M)</v>
      </c>
      <c r="D166" s="114" t="str">
        <f t="shared" si="15"/>
        <v>TUCH-G545M-A1</v>
      </c>
      <c r="E166" s="80"/>
      <c r="F166" s="80"/>
      <c r="G166" s="81"/>
      <c r="H166" s="82"/>
      <c r="I166" s="100">
        <f>VLOOKUP($B166,'[1]26MY_PILOT_DATA'!B:V,12,FALSE)</f>
        <v>0</v>
      </c>
      <c r="J166" s="100">
        <f>VLOOKUP($B166,'[1]26MY_PILOT_DATA'!B:V,13,FALSE)</f>
        <v>0</v>
      </c>
      <c r="K166" s="100">
        <f>VLOOKUP($B166,'[1]26MY_PILOT_DATA'!B:V,14,FALSE)</f>
        <v>0</v>
      </c>
      <c r="L166" s="100" t="str">
        <f>VLOOKUP(B166,'[1]26MY_PILOT_DATA'!B:V,15,FALSE)</f>
        <v>N/A</v>
      </c>
      <c r="M166" s="100" t="str">
        <f>VLOOKUP(B166,'[1]26MY_PILOT_DATA'!B:V,16,FALSE)</f>
        <v>N/A</v>
      </c>
      <c r="N166" s="100" t="str">
        <f>VLOOKUP(B166,'[1]26MY_PILOT_DATA'!B:V,17,FALSE)</f>
        <v>•</v>
      </c>
      <c r="O166" s="100" t="str">
        <f>VLOOKUP(B166,'[1]26MY_PILOT_DATA'!B:V,18,FALSE)</f>
        <v>N/A</v>
      </c>
      <c r="P166" s="100" t="str">
        <f>VLOOKUP(B166,'[1]26MY_PILOT_DATA'!B:V,19,FALSE)</f>
        <v>N/A</v>
      </c>
      <c r="Q166" s="92"/>
    </row>
    <row r="167" spans="2:20" s="109" customFormat="1" ht="15" customHeight="1" x14ac:dyDescent="0.25">
      <c r="B167" s="101" t="s">
        <v>129</v>
      </c>
      <c r="C167" s="113" t="str">
        <f>VLOOKUP(B167,'[1]26MY_PILOT_DATA'!B:V,3,FALSE)</f>
        <v>Sonic Gray Pearl (NH-877P)</v>
      </c>
      <c r="D167" s="114" t="str">
        <f t="shared" si="15"/>
        <v>TUCH-NH877P-A1</v>
      </c>
      <c r="E167" s="80"/>
      <c r="F167" s="80"/>
      <c r="G167" s="81"/>
      <c r="H167" s="82"/>
      <c r="I167" s="100">
        <f>VLOOKUP($B167,'[1]26MY_PILOT_DATA'!B:V,12,FALSE)</f>
        <v>0</v>
      </c>
      <c r="J167" s="100">
        <f>VLOOKUP($B167,'[1]26MY_PILOT_DATA'!B:V,13,FALSE)</f>
        <v>0</v>
      </c>
      <c r="K167" s="100">
        <f>VLOOKUP($B167,'[1]26MY_PILOT_DATA'!B:V,14,FALSE)</f>
        <v>0</v>
      </c>
      <c r="L167" s="100" t="str">
        <f>VLOOKUP(B167,'[1]26MY_PILOT_DATA'!B:V,15,FALSE)</f>
        <v>N/A</v>
      </c>
      <c r="M167" s="100" t="str">
        <f>VLOOKUP(B167,'[1]26MY_PILOT_DATA'!B:V,16,FALSE)</f>
        <v>N/A</v>
      </c>
      <c r="N167" s="100" t="str">
        <f>VLOOKUP(B167,'[1]26MY_PILOT_DATA'!B:V,17,FALSE)</f>
        <v>•</v>
      </c>
      <c r="O167" s="100" t="str">
        <f>VLOOKUP(B167,'[1]26MY_PILOT_DATA'!B:V,18,FALSE)</f>
        <v>N/A</v>
      </c>
      <c r="P167" s="100" t="str">
        <f>VLOOKUP(B167,'[1]26MY_PILOT_DATA'!B:V,19,FALSE)</f>
        <v>•</v>
      </c>
      <c r="Q167" s="92"/>
    </row>
    <row r="168" spans="2:20" s="109" customFormat="1" ht="15" customHeight="1" x14ac:dyDescent="0.25">
      <c r="B168" s="101" t="s">
        <v>130</v>
      </c>
      <c r="C168" s="113" t="str">
        <f>VLOOKUP(B168,'[1]26MY_PILOT_DATA'!B:V,3,FALSE)</f>
        <v>Solar Reflection Silver Metallic  (NH-932M)</v>
      </c>
      <c r="D168" s="114" t="str">
        <f t="shared" si="15"/>
        <v>TUCH-NH932M-A1</v>
      </c>
      <c r="E168" s="80"/>
      <c r="F168" s="80"/>
      <c r="G168" s="81"/>
      <c r="H168" s="82"/>
      <c r="I168" s="100">
        <f>VLOOKUP($B168,'[1]26MY_PILOT_DATA'!B:V,12,FALSE)</f>
        <v>0</v>
      </c>
      <c r="J168" s="100">
        <f>VLOOKUP($B168,'[1]26MY_PILOT_DATA'!B:V,13,FALSE)</f>
        <v>0</v>
      </c>
      <c r="K168" s="100">
        <f>VLOOKUP($B168,'[1]26MY_PILOT_DATA'!B:V,14,FALSE)</f>
        <v>0</v>
      </c>
      <c r="L168" s="100" t="str">
        <f>VLOOKUP(B168,'[1]26MY_PILOT_DATA'!B:V,15,FALSE)</f>
        <v>•</v>
      </c>
      <c r="M168" s="100" t="str">
        <f>VLOOKUP(B168,'[1]26MY_PILOT_DATA'!B:V,16,FALSE)</f>
        <v>•</v>
      </c>
      <c r="N168" s="100" t="str">
        <f>VLOOKUP(B168,'[1]26MY_PILOT_DATA'!B:V,17,FALSE)</f>
        <v>•</v>
      </c>
      <c r="O168" s="100" t="str">
        <f>VLOOKUP(B168,'[1]26MY_PILOT_DATA'!B:V,18,FALSE)</f>
        <v>•</v>
      </c>
      <c r="P168" s="100" t="str">
        <f>VLOOKUP(B168,'[1]26MY_PILOT_DATA'!B:V,19,FALSE)</f>
        <v>N/A</v>
      </c>
      <c r="Q168" s="92"/>
    </row>
    <row r="169" spans="2:20" s="109" customFormat="1" ht="15" customHeight="1" x14ac:dyDescent="0.25">
      <c r="B169" s="101" t="s">
        <v>131</v>
      </c>
      <c r="C169" s="113" t="str">
        <f>VLOOKUP(B169,'[1]26MY_PILOT_DATA'!B:V,3,FALSE)</f>
        <v>Radiant Red Metallic II (R-580M)</v>
      </c>
      <c r="D169" s="114" t="str">
        <f t="shared" si="15"/>
        <v>TUCH-R580M-A1</v>
      </c>
      <c r="E169" s="85"/>
      <c r="F169" s="85"/>
      <c r="G169" s="86"/>
      <c r="H169" s="87"/>
      <c r="I169" s="100">
        <f>VLOOKUP($B169,'[1]26MY_PILOT_DATA'!B:V,12,FALSE)</f>
        <v>0</v>
      </c>
      <c r="J169" s="100">
        <f>VLOOKUP($B169,'[1]26MY_PILOT_DATA'!B:V,13,FALSE)</f>
        <v>0</v>
      </c>
      <c r="K169" s="100">
        <f>VLOOKUP($B169,'[1]26MY_PILOT_DATA'!B:V,14,FALSE)</f>
        <v>0</v>
      </c>
      <c r="L169" s="100" t="str">
        <f>VLOOKUP(B169,'[1]26MY_PILOT_DATA'!B:V,15,FALSE)</f>
        <v>N/A</v>
      </c>
      <c r="M169" s="100" t="str">
        <f>VLOOKUP(B169,'[1]26MY_PILOT_DATA'!B:V,16,FALSE)</f>
        <v>•</v>
      </c>
      <c r="N169" s="100" t="str">
        <f>VLOOKUP(B169,'[1]26MY_PILOT_DATA'!B:V,17,FALSE)</f>
        <v>•</v>
      </c>
      <c r="O169" s="100" t="str">
        <f>VLOOKUP(B169,'[1]26MY_PILOT_DATA'!B:V,18,FALSE)</f>
        <v>•</v>
      </c>
      <c r="P169" s="100" t="str">
        <f>VLOOKUP(B169,'[1]26MY_PILOT_DATA'!B:V,19,FALSE)</f>
        <v>•</v>
      </c>
      <c r="Q169" s="93"/>
    </row>
    <row r="170" spans="2:20" s="66" customFormat="1" ht="6.95" customHeight="1" x14ac:dyDescent="0.25">
      <c r="B170" s="101"/>
      <c r="C170" s="124"/>
      <c r="D170" s="125"/>
      <c r="E170" s="125"/>
      <c r="F170" s="125"/>
      <c r="G170" s="125"/>
      <c r="H170" s="125"/>
      <c r="I170" s="125"/>
      <c r="J170" s="125"/>
      <c r="K170" s="125"/>
      <c r="L170" s="125"/>
      <c r="M170" s="125"/>
      <c r="N170" s="125"/>
      <c r="O170" s="125"/>
      <c r="P170" s="125"/>
      <c r="Q170" s="147"/>
    </row>
    <row r="171" spans="2:20" s="109" customFormat="1" ht="15" customHeight="1" x14ac:dyDescent="0.25">
      <c r="B171" s="101" t="s">
        <v>132</v>
      </c>
      <c r="C171" s="113" t="str">
        <f>VLOOKUP(B171,'[1]26MY_PILOT_DATA'!B:V,3,FALSE)</f>
        <v>Find Sanding Needles</v>
      </c>
      <c r="D171" s="114" t="str">
        <f t="shared" ref="D171:D173" si="16">B171</f>
        <v>TUCH-NEEDLES</v>
      </c>
      <c r="E171" s="115">
        <f>VLOOKUP($B171,'[1]26MY_PILOT_DATA'!B:V,9,FALSE)</f>
        <v>9.5</v>
      </c>
      <c r="F171" s="115">
        <f>VLOOKUP(B171,'[1]26MY_PILOT_DATA'!B:V,10,FALSE)</f>
        <v>15.75</v>
      </c>
      <c r="G171" s="116">
        <f>VLOOKUP(B171,'[1]26MY_PILOT_DATA'!B:V,7,FALSE)</f>
        <v>0</v>
      </c>
      <c r="H171" s="117">
        <f>VLOOKUP(B171,'[1]26MY_PILOT_DATA'!B:V,11,FALSE)</f>
        <v>15.75</v>
      </c>
      <c r="I171" s="100">
        <f>VLOOKUP($B171,'[1]26MY_PILOT_DATA'!B:V,12,FALSE)</f>
        <v>0</v>
      </c>
      <c r="J171" s="100">
        <f>VLOOKUP($B171,'[1]26MY_PILOT_DATA'!B:V,13,FALSE)</f>
        <v>0</v>
      </c>
      <c r="K171" s="100">
        <f>VLOOKUP($B171,'[1]26MY_PILOT_DATA'!B:V,14,FALSE)</f>
        <v>0</v>
      </c>
      <c r="L171" s="100" t="str">
        <f>VLOOKUP(B171,'[1]26MY_PILOT_DATA'!B:V,15,FALSE)</f>
        <v>•</v>
      </c>
      <c r="M171" s="100" t="str">
        <f>VLOOKUP(B171,'[1]26MY_PILOT_DATA'!B:V,16,FALSE)</f>
        <v>•</v>
      </c>
      <c r="N171" s="100" t="str">
        <f>VLOOKUP(B171,'[1]26MY_PILOT_DATA'!B:V,17,FALSE)</f>
        <v>•</v>
      </c>
      <c r="O171" s="100" t="str">
        <f>VLOOKUP(B171,'[1]26MY_PILOT_DATA'!B:V,18,FALSE)</f>
        <v>•</v>
      </c>
      <c r="P171" s="100" t="str">
        <f>VLOOKUP(B171,'[1]26MY_PILOT_DATA'!B:V,19,FALSE)</f>
        <v>•</v>
      </c>
      <c r="Q171" s="120" t="str">
        <f>IF(VLOOKUP(B171,'[1]26MY_PILOT_DATA'!B:V,20,FALSE)="","",VLOOKUP(B171,'[1]26MY_PILOT_DATA'!B:V,20,FALSE))</f>
        <v>Quantity of 5.</v>
      </c>
    </row>
    <row r="172" spans="2:20" s="109" customFormat="1" ht="15" customHeight="1" x14ac:dyDescent="0.25">
      <c r="B172" s="101" t="s">
        <v>133</v>
      </c>
      <c r="C172" s="113" t="str">
        <f>VLOOKUP(B172,'[1]26MY_PILOT_DATA'!B:V,3,FALSE)</f>
        <v>Fine Sanding Sticks</v>
      </c>
      <c r="D172" s="114" t="str">
        <f t="shared" si="16"/>
        <v>TUCH-STICKS</v>
      </c>
      <c r="E172" s="115">
        <f>VLOOKUP($B172,'[1]26MY_PILOT_DATA'!B:V,9,FALSE)</f>
        <v>2.4500000000000002</v>
      </c>
      <c r="F172" s="115">
        <f>VLOOKUP(B172,'[1]26MY_PILOT_DATA'!B:V,10,FALSE)</f>
        <v>4</v>
      </c>
      <c r="G172" s="116">
        <f>VLOOKUP(B172,'[1]26MY_PILOT_DATA'!B:V,7,FALSE)</f>
        <v>0</v>
      </c>
      <c r="H172" s="117">
        <f>VLOOKUP(B172,'[1]26MY_PILOT_DATA'!B:V,11,FALSE)</f>
        <v>4</v>
      </c>
      <c r="I172" s="100">
        <f>VLOOKUP($B172,'[1]26MY_PILOT_DATA'!B:V,12,FALSE)</f>
        <v>0</v>
      </c>
      <c r="J172" s="100">
        <f>VLOOKUP($B172,'[1]26MY_PILOT_DATA'!B:V,13,FALSE)</f>
        <v>0</v>
      </c>
      <c r="K172" s="100">
        <f>VLOOKUP($B172,'[1]26MY_PILOT_DATA'!B:V,14,FALSE)</f>
        <v>0</v>
      </c>
      <c r="L172" s="100" t="str">
        <f>VLOOKUP(B172,'[1]26MY_PILOT_DATA'!B:V,15,FALSE)</f>
        <v>•</v>
      </c>
      <c r="M172" s="100" t="str">
        <f>VLOOKUP(B172,'[1]26MY_PILOT_DATA'!B:V,16,FALSE)</f>
        <v>•</v>
      </c>
      <c r="N172" s="100" t="str">
        <f>VLOOKUP(B172,'[1]26MY_PILOT_DATA'!B:V,17,FALSE)</f>
        <v>•</v>
      </c>
      <c r="O172" s="100" t="str">
        <f>VLOOKUP(B172,'[1]26MY_PILOT_DATA'!B:V,18,FALSE)</f>
        <v>•</v>
      </c>
      <c r="P172" s="100" t="str">
        <f>VLOOKUP(B172,'[1]26MY_PILOT_DATA'!B:V,19,FALSE)</f>
        <v>•</v>
      </c>
      <c r="Q172" s="120" t="str">
        <f>IF(VLOOKUP(B172,'[1]26MY_PILOT_DATA'!B:V,20,FALSE)="","",VLOOKUP(B172,'[1]26MY_PILOT_DATA'!B:V,20,FALSE))</f>
        <v>Quantity of 5.</v>
      </c>
    </row>
    <row r="173" spans="2:20" s="109" customFormat="1" ht="15" customHeight="1" x14ac:dyDescent="0.25">
      <c r="B173" s="112" t="s">
        <v>134</v>
      </c>
      <c r="C173" s="113" t="str">
        <f>VLOOKUP(B173,'[1]26MY_PILOT_DATA'!B:V,3,FALSE)</f>
        <v>Paint Pen Replacement Tips</v>
      </c>
      <c r="D173" s="114" t="str">
        <f t="shared" si="16"/>
        <v>TUCH-TIPS</v>
      </c>
      <c r="E173" s="115">
        <f>VLOOKUP($B173,'[1]26MY_PILOT_DATA'!B:V,9,FALSE)</f>
        <v>13.75</v>
      </c>
      <c r="F173" s="115">
        <f>VLOOKUP(B173,'[1]26MY_PILOT_DATA'!B:V,10,FALSE)</f>
        <v>23</v>
      </c>
      <c r="G173" s="116">
        <f>VLOOKUP(B173,'[1]26MY_PILOT_DATA'!B:V,7,FALSE)</f>
        <v>0</v>
      </c>
      <c r="H173" s="117">
        <f>VLOOKUP(B173,'[1]26MY_PILOT_DATA'!B:V,11,FALSE)</f>
        <v>23</v>
      </c>
      <c r="I173" s="100">
        <f>VLOOKUP($B173,'[1]26MY_PILOT_DATA'!B:V,12,FALSE)</f>
        <v>0</v>
      </c>
      <c r="J173" s="100">
        <f>VLOOKUP($B173,'[1]26MY_PILOT_DATA'!B:V,13,FALSE)</f>
        <v>0</v>
      </c>
      <c r="K173" s="100">
        <f>VLOOKUP($B173,'[1]26MY_PILOT_DATA'!B:V,14,FALSE)</f>
        <v>0</v>
      </c>
      <c r="L173" s="100" t="str">
        <f>VLOOKUP(B173,'[1]26MY_PILOT_DATA'!B:V,15,FALSE)</f>
        <v>•</v>
      </c>
      <c r="M173" s="100" t="str">
        <f>VLOOKUP(B173,'[1]26MY_PILOT_DATA'!B:V,16,FALSE)</f>
        <v>•</v>
      </c>
      <c r="N173" s="100" t="str">
        <f>VLOOKUP(B173,'[1]26MY_PILOT_DATA'!B:V,17,FALSE)</f>
        <v>•</v>
      </c>
      <c r="O173" s="100" t="str">
        <f>VLOOKUP(B173,'[1]26MY_PILOT_DATA'!B:V,18,FALSE)</f>
        <v>•</v>
      </c>
      <c r="P173" s="100" t="str">
        <f>VLOOKUP(B173,'[1]26MY_PILOT_DATA'!B:V,19,FALSE)</f>
        <v>•</v>
      </c>
      <c r="Q173" s="120" t="str">
        <f>IF(VLOOKUP(B173,'[1]26MY_PILOT_DATA'!B:V,20,FALSE)="","",VLOOKUP(B173,'[1]26MY_PILOT_DATA'!B:V,20,FALSE))</f>
        <v>Quantity of 25.</v>
      </c>
    </row>
    <row r="174" spans="2:20" s="109" customFormat="1" ht="15" customHeight="1" x14ac:dyDescent="0.25">
      <c r="B174" s="112"/>
      <c r="C174" s="121"/>
      <c r="D174" s="148"/>
      <c r="E174" s="149"/>
      <c r="F174" s="149"/>
      <c r="G174" s="150"/>
      <c r="H174" s="151"/>
      <c r="I174" s="150"/>
      <c r="J174" s="150"/>
      <c r="K174" s="150"/>
      <c r="L174" s="150"/>
      <c r="M174" s="150"/>
      <c r="N174" s="150"/>
      <c r="O174" s="150"/>
      <c r="P174" s="150"/>
      <c r="Q174" s="150"/>
    </row>
    <row r="175" spans="2:20" s="109" customFormat="1" ht="15" customHeight="1" x14ac:dyDescent="0.25">
      <c r="B175" s="152"/>
      <c r="C175" s="153" t="s">
        <v>135</v>
      </c>
      <c r="D175" s="154" t="s">
        <v>14</v>
      </c>
      <c r="E175" s="25"/>
      <c r="F175" s="25"/>
      <c r="G175" s="25"/>
      <c r="H175" s="25"/>
      <c r="I175" s="25"/>
      <c r="J175" s="25"/>
      <c r="K175" s="25"/>
      <c r="L175" s="25"/>
      <c r="M175" s="25"/>
      <c r="N175" s="25"/>
      <c r="O175" s="25"/>
      <c r="P175" s="25"/>
      <c r="Q175" s="25"/>
    </row>
    <row r="176" spans="2:20" ht="14.25" customHeight="1" x14ac:dyDescent="0.25">
      <c r="C176" s="156">
        <f>'[1]26MY_PILOT_DATA'!$C$4</f>
        <v>46076</v>
      </c>
      <c r="D176" s="154" t="s">
        <v>136</v>
      </c>
      <c r="E176" s="45"/>
      <c r="F176" s="45"/>
      <c r="G176" s="45"/>
      <c r="H176" s="45"/>
      <c r="I176" s="45"/>
      <c r="J176" s="45"/>
      <c r="K176" s="45"/>
      <c r="L176" s="45"/>
      <c r="M176" s="45"/>
      <c r="N176" s="45"/>
      <c r="O176" s="45"/>
      <c r="P176" s="45"/>
      <c r="Q176" s="45"/>
    </row>
    <row r="177" spans="3:17" ht="14.25" customHeight="1" x14ac:dyDescent="0.25">
      <c r="C177" s="45"/>
      <c r="D177" s="45"/>
      <c r="E177" s="45"/>
      <c r="F177" s="45"/>
      <c r="G177" s="45"/>
      <c r="H177" s="45"/>
      <c r="I177" s="45"/>
      <c r="J177" s="45"/>
      <c r="K177" s="45"/>
      <c r="L177" s="45"/>
      <c r="M177" s="45"/>
      <c r="N177" s="45"/>
      <c r="O177" s="45"/>
      <c r="P177" s="45"/>
      <c r="Q177" s="45"/>
    </row>
    <row r="178" spans="3:17" ht="14.25" customHeight="1" x14ac:dyDescent="0.25">
      <c r="C178" s="45"/>
      <c r="D178" s="45"/>
      <c r="E178" s="45"/>
      <c r="F178" s="45"/>
      <c r="G178" s="45"/>
      <c r="H178" s="45"/>
      <c r="I178" s="45"/>
      <c r="J178" s="45"/>
      <c r="K178" s="45"/>
      <c r="L178" s="45"/>
      <c r="M178" s="45"/>
      <c r="N178" s="45"/>
      <c r="O178" s="45"/>
      <c r="P178" s="45"/>
      <c r="Q178" s="45"/>
    </row>
    <row r="179" spans="3:17" ht="14.25" customHeight="1" x14ac:dyDescent="0.25">
      <c r="C179" s="45"/>
      <c r="D179" s="45"/>
      <c r="E179" s="45"/>
      <c r="F179" s="45"/>
      <c r="G179" s="45"/>
      <c r="H179" s="45"/>
      <c r="I179" s="45"/>
      <c r="J179" s="45"/>
      <c r="K179" s="45"/>
      <c r="L179" s="45"/>
      <c r="M179" s="45"/>
      <c r="N179" s="45"/>
      <c r="O179" s="45"/>
      <c r="P179" s="45"/>
      <c r="Q179" s="45"/>
    </row>
    <row r="180" spans="3:17" ht="14.25" customHeight="1" x14ac:dyDescent="0.25">
      <c r="C180" s="45"/>
      <c r="D180" s="45"/>
      <c r="E180" s="45"/>
      <c r="F180" s="45"/>
      <c r="G180" s="45"/>
      <c r="H180" s="45"/>
      <c r="I180" s="45"/>
      <c r="J180" s="45"/>
      <c r="K180" s="45"/>
      <c r="L180" s="45"/>
      <c r="M180" s="45"/>
      <c r="N180" s="45"/>
      <c r="O180" s="45"/>
      <c r="P180" s="45"/>
      <c r="Q180" s="45"/>
    </row>
    <row r="181" spans="3:17" ht="14.25" customHeight="1" x14ac:dyDescent="0.25">
      <c r="C181" s="45"/>
      <c r="D181" s="45"/>
      <c r="E181" s="45"/>
      <c r="F181" s="45"/>
      <c r="G181" s="45"/>
      <c r="H181" s="45"/>
      <c r="I181" s="45"/>
      <c r="J181" s="45"/>
      <c r="K181" s="45"/>
      <c r="L181" s="45"/>
      <c r="M181" s="45"/>
      <c r="N181" s="45"/>
      <c r="O181" s="45"/>
      <c r="P181" s="45"/>
      <c r="Q181" s="45"/>
    </row>
    <row r="182" spans="3:17" ht="14.25" customHeight="1" x14ac:dyDescent="0.25">
      <c r="C182" s="45"/>
      <c r="D182" s="45"/>
      <c r="E182" s="45"/>
      <c r="F182" s="45"/>
      <c r="G182" s="45"/>
      <c r="H182" s="45"/>
      <c r="I182" s="45"/>
      <c r="J182" s="45"/>
      <c r="K182" s="45"/>
      <c r="L182" s="45"/>
      <c r="M182" s="45"/>
      <c r="N182" s="45"/>
      <c r="O182" s="45"/>
      <c r="P182" s="45"/>
      <c r="Q182" s="45"/>
    </row>
    <row r="183" spans="3:17" ht="14.25" customHeight="1" x14ac:dyDescent="0.25">
      <c r="C183" s="45"/>
      <c r="D183" s="45"/>
      <c r="E183" s="45"/>
      <c r="F183" s="45"/>
      <c r="G183" s="45"/>
      <c r="H183" s="45"/>
      <c r="I183" s="45"/>
      <c r="J183" s="45"/>
      <c r="K183" s="45"/>
      <c r="L183" s="45"/>
      <c r="M183" s="45"/>
      <c r="N183" s="45"/>
      <c r="O183" s="45"/>
      <c r="P183" s="45"/>
      <c r="Q183" s="45"/>
    </row>
    <row r="184" spans="3:17" ht="14.25" customHeight="1" x14ac:dyDescent="0.25">
      <c r="C184" s="45"/>
      <c r="D184" s="45"/>
      <c r="E184" s="45"/>
      <c r="F184" s="45"/>
      <c r="G184" s="45"/>
      <c r="H184" s="45"/>
      <c r="I184" s="45"/>
      <c r="J184" s="45"/>
      <c r="K184" s="45"/>
      <c r="L184" s="45"/>
      <c r="M184" s="45"/>
      <c r="N184" s="45"/>
      <c r="O184" s="45"/>
      <c r="P184" s="45"/>
      <c r="Q184" s="45"/>
    </row>
    <row r="185" spans="3:17" ht="14.25" customHeight="1" x14ac:dyDescent="0.25">
      <c r="C185" s="45"/>
      <c r="D185" s="45"/>
      <c r="E185" s="45"/>
      <c r="F185" s="45"/>
      <c r="G185" s="45"/>
      <c r="H185" s="45"/>
      <c r="I185" s="45"/>
      <c r="J185" s="45"/>
      <c r="K185" s="45"/>
      <c r="L185" s="45"/>
      <c r="M185" s="45"/>
      <c r="N185" s="45"/>
      <c r="O185" s="45"/>
      <c r="P185" s="45"/>
      <c r="Q185" s="45"/>
    </row>
    <row r="186" spans="3:17" ht="14.25" customHeight="1" x14ac:dyDescent="0.25">
      <c r="C186" s="45"/>
      <c r="D186" s="45"/>
      <c r="E186" s="45"/>
      <c r="F186" s="45"/>
      <c r="G186" s="45"/>
      <c r="H186" s="45"/>
      <c r="I186" s="45"/>
      <c r="J186" s="45"/>
      <c r="K186" s="45"/>
      <c r="L186" s="45"/>
      <c r="M186" s="45"/>
      <c r="N186" s="45"/>
      <c r="O186" s="45"/>
      <c r="P186" s="45"/>
      <c r="Q186" s="45"/>
    </row>
    <row r="187" spans="3:17" ht="14.25" customHeight="1" x14ac:dyDescent="0.25">
      <c r="C187" s="45"/>
      <c r="D187" s="45"/>
      <c r="E187" s="45"/>
      <c r="F187" s="45"/>
      <c r="G187" s="45"/>
      <c r="H187" s="45"/>
      <c r="I187" s="45"/>
      <c r="J187" s="45"/>
      <c r="K187" s="45"/>
      <c r="L187" s="45"/>
      <c r="M187" s="45"/>
      <c r="N187" s="45"/>
      <c r="O187" s="45"/>
      <c r="P187" s="45"/>
      <c r="Q187" s="45"/>
    </row>
    <row r="188" spans="3:17" ht="14.25" customHeight="1" x14ac:dyDescent="0.25">
      <c r="C188" s="45"/>
      <c r="D188" s="45"/>
      <c r="E188" s="45"/>
      <c r="F188" s="45"/>
      <c r="G188" s="45"/>
      <c r="H188" s="45"/>
      <c r="I188" s="45"/>
      <c r="J188" s="45"/>
      <c r="K188" s="45"/>
      <c r="L188" s="45"/>
      <c r="M188" s="45"/>
      <c r="N188" s="45"/>
      <c r="O188" s="45"/>
      <c r="P188" s="45"/>
      <c r="Q188" s="45"/>
    </row>
    <row r="189" spans="3:17" ht="14.25" customHeight="1" x14ac:dyDescent="0.25">
      <c r="C189" s="45"/>
      <c r="D189" s="45"/>
      <c r="E189" s="45"/>
      <c r="F189" s="45"/>
      <c r="G189" s="45"/>
      <c r="H189" s="45"/>
      <c r="I189" s="45"/>
      <c r="J189" s="45"/>
      <c r="K189" s="45"/>
      <c r="L189" s="45"/>
      <c r="M189" s="45"/>
      <c r="N189" s="45"/>
      <c r="O189" s="45"/>
      <c r="P189" s="45"/>
      <c r="Q189" s="45"/>
    </row>
    <row r="190" spans="3:17" ht="14.25" customHeight="1" x14ac:dyDescent="0.25">
      <c r="C190" s="45"/>
      <c r="D190" s="45"/>
      <c r="E190" s="45"/>
      <c r="F190" s="45"/>
      <c r="G190" s="45"/>
      <c r="H190" s="45"/>
      <c r="I190" s="45"/>
      <c r="J190" s="45"/>
      <c r="K190" s="45"/>
      <c r="L190" s="45"/>
      <c r="M190" s="45"/>
      <c r="N190" s="45"/>
      <c r="O190" s="45"/>
      <c r="P190" s="45"/>
      <c r="Q190" s="45"/>
    </row>
    <row r="191" spans="3:17" ht="14.25" customHeight="1" x14ac:dyDescent="0.25">
      <c r="C191" s="45"/>
      <c r="D191" s="45"/>
      <c r="E191" s="45"/>
      <c r="F191" s="45"/>
      <c r="G191" s="45"/>
      <c r="H191" s="45"/>
      <c r="I191" s="45"/>
      <c r="J191" s="45"/>
      <c r="K191" s="45"/>
      <c r="L191" s="45"/>
      <c r="M191" s="45"/>
      <c r="N191" s="45"/>
      <c r="O191" s="45"/>
      <c r="P191" s="45"/>
      <c r="Q191" s="45"/>
    </row>
    <row r="192" spans="3:17" ht="14.25" customHeight="1" x14ac:dyDescent="0.25">
      <c r="C192" s="45"/>
      <c r="D192" s="45"/>
      <c r="E192" s="45"/>
      <c r="F192" s="45"/>
      <c r="G192" s="45"/>
      <c r="H192" s="45"/>
      <c r="I192" s="45"/>
      <c r="J192" s="45"/>
      <c r="K192" s="45"/>
      <c r="L192" s="45"/>
      <c r="M192" s="45"/>
      <c r="N192" s="45"/>
      <c r="O192" s="45"/>
      <c r="P192" s="45"/>
      <c r="Q192" s="45"/>
    </row>
    <row r="193" spans="3:17" ht="14.25" customHeight="1" x14ac:dyDescent="0.25">
      <c r="C193" s="45"/>
      <c r="D193" s="45"/>
      <c r="E193" s="45"/>
      <c r="F193" s="45"/>
      <c r="G193" s="45"/>
      <c r="H193" s="45"/>
      <c r="I193" s="45"/>
      <c r="J193" s="45"/>
      <c r="K193" s="45"/>
      <c r="L193" s="45"/>
      <c r="M193" s="45"/>
      <c r="N193" s="45"/>
      <c r="O193" s="45"/>
      <c r="P193" s="45"/>
      <c r="Q193" s="45"/>
    </row>
    <row r="194" spans="3:17" ht="14.25" customHeight="1" x14ac:dyDescent="0.25">
      <c r="C194" s="45"/>
      <c r="D194" s="45"/>
      <c r="E194" s="45"/>
      <c r="F194" s="45"/>
      <c r="G194" s="45"/>
      <c r="H194" s="45"/>
      <c r="I194" s="45"/>
      <c r="J194" s="45"/>
      <c r="K194" s="45"/>
      <c r="L194" s="45"/>
      <c r="M194" s="45"/>
      <c r="N194" s="45"/>
      <c r="O194" s="45"/>
      <c r="P194" s="45"/>
      <c r="Q194" s="45"/>
    </row>
    <row r="195" spans="3:17" ht="14.25" customHeight="1" x14ac:dyDescent="0.25">
      <c r="C195" s="45"/>
      <c r="D195" s="45"/>
      <c r="E195" s="45"/>
      <c r="F195" s="45"/>
      <c r="G195" s="45"/>
      <c r="H195" s="45"/>
      <c r="I195" s="45"/>
      <c r="J195" s="45"/>
      <c r="K195" s="45"/>
      <c r="L195" s="45"/>
      <c r="M195" s="45"/>
      <c r="N195" s="45"/>
      <c r="O195" s="45"/>
      <c r="P195" s="45"/>
      <c r="Q195" s="45"/>
    </row>
    <row r="196" spans="3:17" x14ac:dyDescent="0.25">
      <c r="C196" s="45"/>
      <c r="D196" s="45"/>
      <c r="E196" s="45"/>
      <c r="F196" s="45"/>
      <c r="G196" s="45"/>
      <c r="H196" s="45"/>
      <c r="I196" s="45"/>
      <c r="J196" s="45"/>
      <c r="K196" s="45"/>
      <c r="L196" s="45"/>
      <c r="M196" s="45"/>
      <c r="N196" s="45"/>
      <c r="O196" s="45"/>
      <c r="P196" s="45"/>
      <c r="Q196" s="45"/>
    </row>
  </sheetData>
  <sheetProtection algorithmName="SHA-512" hashValue="k+j7gyjE2oMLaOcKg3bGfWPK8GbYpSXC+8bQq6z0hsE0a0BE4WTBqtHxlREv7n3nopztEmOpZajHIFYBsobsog==" saltValue="ic6FiClvxRTQnD6WonylCg==" spinCount="100000" sheet="1" objects="1" scenarios="1"/>
  <mergeCells count="169">
    <mergeCell ref="I161:P161"/>
    <mergeCell ref="Q161:Q162"/>
    <mergeCell ref="E163:E169"/>
    <mergeCell ref="F163:F169"/>
    <mergeCell ref="G163:G169"/>
    <mergeCell ref="H163:H169"/>
    <mergeCell ref="Q163:Q169"/>
    <mergeCell ref="C161:C162"/>
    <mergeCell ref="D161:D162"/>
    <mergeCell ref="E161:E162"/>
    <mergeCell ref="F161:F162"/>
    <mergeCell ref="G161:G162"/>
    <mergeCell ref="H161:H162"/>
    <mergeCell ref="Q131:Q132"/>
    <mergeCell ref="C151:C152"/>
    <mergeCell ref="D151:D152"/>
    <mergeCell ref="E151:E152"/>
    <mergeCell ref="F151:F152"/>
    <mergeCell ref="G151:G152"/>
    <mergeCell ref="H151:H152"/>
    <mergeCell ref="I151:P151"/>
    <mergeCell ref="Q151:Q152"/>
    <mergeCell ref="I82:P82"/>
    <mergeCell ref="Q82:Q83"/>
    <mergeCell ref="Q107:Q115"/>
    <mergeCell ref="C131:C132"/>
    <mergeCell ref="D131:D132"/>
    <mergeCell ref="E131:E132"/>
    <mergeCell ref="F131:F132"/>
    <mergeCell ref="G131:G132"/>
    <mergeCell ref="H131:H132"/>
    <mergeCell ref="I131:P131"/>
    <mergeCell ref="C82:C83"/>
    <mergeCell ref="D82:D83"/>
    <mergeCell ref="E82:E83"/>
    <mergeCell ref="F82:F83"/>
    <mergeCell ref="G82:G83"/>
    <mergeCell ref="H82:H83"/>
    <mergeCell ref="Q64:Q68"/>
    <mergeCell ref="C72:C73"/>
    <mergeCell ref="D72:D73"/>
    <mergeCell ref="E72:E73"/>
    <mergeCell ref="F72:F73"/>
    <mergeCell ref="G72:G73"/>
    <mergeCell ref="H72:H73"/>
    <mergeCell ref="I72:P72"/>
    <mergeCell ref="Q72:Q73"/>
    <mergeCell ref="K64:K66"/>
    <mergeCell ref="L64:L68"/>
    <mergeCell ref="M64:M68"/>
    <mergeCell ref="N64:N68"/>
    <mergeCell ref="O64:O68"/>
    <mergeCell ref="P64:P68"/>
    <mergeCell ref="N59:N62"/>
    <mergeCell ref="O59:O62"/>
    <mergeCell ref="P59:P62"/>
    <mergeCell ref="Q59:Q62"/>
    <mergeCell ref="E64:E68"/>
    <mergeCell ref="F64:F68"/>
    <mergeCell ref="G64:G68"/>
    <mergeCell ref="H64:H68"/>
    <mergeCell ref="I64:I66"/>
    <mergeCell ref="J64:J66"/>
    <mergeCell ref="Q55:Q57"/>
    <mergeCell ref="E59:E62"/>
    <mergeCell ref="F59:F62"/>
    <mergeCell ref="G59:G62"/>
    <mergeCell ref="H59:H62"/>
    <mergeCell ref="I59:I62"/>
    <mergeCell ref="J59:J62"/>
    <mergeCell ref="K59:K62"/>
    <mergeCell ref="L59:L62"/>
    <mergeCell ref="M59:M62"/>
    <mergeCell ref="K55:K57"/>
    <mergeCell ref="L55:L57"/>
    <mergeCell ref="M55:M57"/>
    <mergeCell ref="N55:N57"/>
    <mergeCell ref="O55:O57"/>
    <mergeCell ref="P55:P57"/>
    <mergeCell ref="E55:E57"/>
    <mergeCell ref="F55:F57"/>
    <mergeCell ref="G55:G57"/>
    <mergeCell ref="H55:H57"/>
    <mergeCell ref="I55:I57"/>
    <mergeCell ref="J55:J57"/>
    <mergeCell ref="L49:L53"/>
    <mergeCell ref="M49:M53"/>
    <mergeCell ref="N49:N53"/>
    <mergeCell ref="O49:O53"/>
    <mergeCell ref="P49:P53"/>
    <mergeCell ref="Q49:Q53"/>
    <mergeCell ref="N40:N47"/>
    <mergeCell ref="O40:O47"/>
    <mergeCell ref="P40:P47"/>
    <mergeCell ref="E49:E53"/>
    <mergeCell ref="F49:F53"/>
    <mergeCell ref="G49:G53"/>
    <mergeCell ref="H49:H53"/>
    <mergeCell ref="I49:I53"/>
    <mergeCell ref="J49:J53"/>
    <mergeCell ref="K49:K53"/>
    <mergeCell ref="Q32:Q47"/>
    <mergeCell ref="E40:E47"/>
    <mergeCell ref="F40:F47"/>
    <mergeCell ref="G40:G47"/>
    <mergeCell ref="H40:H47"/>
    <mergeCell ref="I40:I47"/>
    <mergeCell ref="J40:J47"/>
    <mergeCell ref="K40:K47"/>
    <mergeCell ref="L40:L47"/>
    <mergeCell ref="M40:M47"/>
    <mergeCell ref="K32:K38"/>
    <mergeCell ref="L32:L38"/>
    <mergeCell ref="M32:M38"/>
    <mergeCell ref="N32:N38"/>
    <mergeCell ref="O32:O38"/>
    <mergeCell ref="P32:P38"/>
    <mergeCell ref="M25:M30"/>
    <mergeCell ref="N25:N30"/>
    <mergeCell ref="O25:O30"/>
    <mergeCell ref="P25:P30"/>
    <mergeCell ref="E32:E38"/>
    <mergeCell ref="F32:F38"/>
    <mergeCell ref="G32:G38"/>
    <mergeCell ref="H32:H38"/>
    <mergeCell ref="I32:I38"/>
    <mergeCell ref="J32:J38"/>
    <mergeCell ref="P18:P23"/>
    <mergeCell ref="Q18:Q30"/>
    <mergeCell ref="E25:E30"/>
    <mergeCell ref="F25:F30"/>
    <mergeCell ref="G25:G30"/>
    <mergeCell ref="H25:H30"/>
    <mergeCell ref="I25:I30"/>
    <mergeCell ref="J25:J30"/>
    <mergeCell ref="K25:K30"/>
    <mergeCell ref="L25:L30"/>
    <mergeCell ref="J18:J23"/>
    <mergeCell ref="K18:K23"/>
    <mergeCell ref="L18:L23"/>
    <mergeCell ref="M18:M23"/>
    <mergeCell ref="N18:N23"/>
    <mergeCell ref="O18:O23"/>
    <mergeCell ref="M14:M16"/>
    <mergeCell ref="N14:N16"/>
    <mergeCell ref="O14:O16"/>
    <mergeCell ref="P14:P16"/>
    <mergeCell ref="Q14:Q16"/>
    <mergeCell ref="E18:E23"/>
    <mergeCell ref="F18:F23"/>
    <mergeCell ref="G18:G23"/>
    <mergeCell ref="H18:H23"/>
    <mergeCell ref="I18:I23"/>
    <mergeCell ref="I12:P12"/>
    <mergeCell ref="Q12:Q13"/>
    <mergeCell ref="E14:E16"/>
    <mergeCell ref="F14:F16"/>
    <mergeCell ref="G14:G16"/>
    <mergeCell ref="H14:H16"/>
    <mergeCell ref="I14:I16"/>
    <mergeCell ref="J14:J16"/>
    <mergeCell ref="K14:K16"/>
    <mergeCell ref="L14:L16"/>
    <mergeCell ref="C12:C13"/>
    <mergeCell ref="D12:D13"/>
    <mergeCell ref="E12:E13"/>
    <mergeCell ref="F12:F13"/>
    <mergeCell ref="G12:G13"/>
    <mergeCell ref="H12:H13"/>
  </mergeCells>
  <conditionalFormatting sqref="E1:F18 E24:F25 E31:F32 E39:F40 E48:F49 E54:F59 E170:F1048576 E63:F64 E69:F163">
    <cfRule type="containsText" dxfId="12" priority="1" operator="containsText" text=".99">
      <formula>NOT(ISERROR(SEARCH(".99",E1)))</formula>
    </cfRule>
  </conditionalFormatting>
  <printOptions horizontalCentered="1"/>
  <pageMargins left="0.23622047244094499" right="0.23622047244094499" top="0.39370078740157499" bottom="0.39370078740157499" header="0.31496062992126" footer="0.31496062992126"/>
  <pageSetup scale="46" fitToHeight="0" orientation="portrait" horizontalDpi="1200" verticalDpi="1200" r:id="rId1"/>
  <headerFooter>
    <oddFooter>&amp;CPage &amp;P of &amp;N</oddFooter>
  </headerFooter>
  <rowBreaks count="1" manualBreakCount="1">
    <brk id="91" min="2" max="1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C9AC9-7A2C-4765-9EA8-4750547E9FA7}">
  <sheetPr codeName="Sheet24">
    <tabColor rgb="FFC8102E"/>
    <pageSetUpPr fitToPage="1"/>
  </sheetPr>
  <dimension ref="A2:V33"/>
  <sheetViews>
    <sheetView showGridLines="0" view="pageBreakPreview" zoomScaleNormal="100" zoomScaleSheetLayoutView="100" workbookViewId="0">
      <selection activeCell="F12" sqref="F12"/>
    </sheetView>
  </sheetViews>
  <sheetFormatPr defaultColWidth="8.85546875" defaultRowHeight="12.75" x14ac:dyDescent="0.25"/>
  <cols>
    <col min="1" max="1" width="8.85546875" style="28"/>
    <col min="2" max="2" width="9.140625" style="216" customWidth="1"/>
    <col min="3" max="3" width="12.5703125" style="28" customWidth="1"/>
    <col min="4" max="5" width="8.5703125" style="28" customWidth="1"/>
    <col min="6" max="6" width="9.85546875" style="28" customWidth="1"/>
    <col min="7" max="7" width="5.7109375" style="28" customWidth="1"/>
    <col min="8" max="8" width="12.5703125" style="28" customWidth="1"/>
    <col min="9" max="10" width="8.5703125" style="28" customWidth="1"/>
    <col min="11" max="11" width="10.140625" style="28" customWidth="1"/>
    <col min="12" max="12" width="4.7109375" style="28" customWidth="1"/>
    <col min="13" max="13" width="12.5703125" style="28" customWidth="1"/>
    <col min="14" max="15" width="8.5703125" style="28" customWidth="1"/>
    <col min="16" max="16" width="10.5703125" style="28" customWidth="1"/>
    <col min="17" max="17" width="9.42578125" style="28" customWidth="1"/>
    <col min="18" max="16384" width="8.85546875" style="28"/>
  </cols>
  <sheetData>
    <row r="2" spans="2:22" ht="18" customHeight="1" x14ac:dyDescent="0.25">
      <c r="B2" s="157"/>
      <c r="C2" s="45"/>
      <c r="D2" s="45"/>
      <c r="E2" s="45"/>
      <c r="F2" s="45"/>
      <c r="G2" s="45"/>
      <c r="H2" s="45"/>
      <c r="I2" s="45"/>
      <c r="J2" s="45"/>
      <c r="K2" s="45"/>
      <c r="L2" s="45"/>
      <c r="M2" s="45"/>
      <c r="N2" s="45"/>
      <c r="O2" s="45"/>
      <c r="R2" s="158"/>
    </row>
    <row r="3" spans="2:22" ht="24.95" customHeight="1" x14ac:dyDescent="0.25">
      <c r="B3" s="159" t="s">
        <v>137</v>
      </c>
      <c r="C3" s="159"/>
      <c r="D3" s="159"/>
      <c r="E3" s="159"/>
      <c r="F3" s="159"/>
      <c r="G3" s="159"/>
      <c r="H3" s="159"/>
      <c r="I3" s="159"/>
      <c r="J3" s="159"/>
      <c r="K3" s="159"/>
      <c r="L3" s="159"/>
      <c r="M3" s="159"/>
      <c r="N3" s="159"/>
      <c r="O3" s="159"/>
      <c r="P3" s="159"/>
      <c r="Q3" s="159"/>
      <c r="R3" s="158"/>
    </row>
    <row r="4" spans="2:22" ht="170.25" customHeight="1" x14ac:dyDescent="0.25">
      <c r="B4" s="160">
        <v>200</v>
      </c>
      <c r="C4" s="45"/>
      <c r="D4" s="45"/>
      <c r="E4" s="45"/>
      <c r="F4" s="45"/>
      <c r="G4" s="45"/>
      <c r="H4" s="45"/>
      <c r="I4" s="45"/>
      <c r="J4" s="45"/>
      <c r="K4" s="45"/>
      <c r="L4" s="45"/>
      <c r="M4" s="45"/>
      <c r="N4" s="45"/>
      <c r="O4" s="45"/>
      <c r="P4" s="45"/>
      <c r="Q4" s="45"/>
      <c r="R4" s="158"/>
    </row>
    <row r="5" spans="2:22" ht="28.9" customHeight="1" x14ac:dyDescent="0.25">
      <c r="B5" s="160"/>
      <c r="C5" s="45"/>
      <c r="D5" s="45"/>
      <c r="E5" s="45"/>
      <c r="F5" s="45"/>
      <c r="G5" s="45"/>
      <c r="H5" s="45"/>
      <c r="I5" s="45"/>
      <c r="J5" s="45"/>
      <c r="K5" s="45"/>
      <c r="L5" s="45"/>
      <c r="M5" s="45"/>
      <c r="N5" s="45"/>
      <c r="O5" s="45"/>
      <c r="P5" s="45"/>
      <c r="Q5" s="45"/>
      <c r="R5" s="158"/>
    </row>
    <row r="6" spans="2:22" ht="30" customHeight="1" x14ac:dyDescent="0.25">
      <c r="B6" s="161" t="s">
        <v>138</v>
      </c>
      <c r="C6" s="161"/>
      <c r="D6" s="161"/>
      <c r="E6" s="161"/>
      <c r="F6" s="161"/>
      <c r="G6" s="161"/>
      <c r="H6" s="161"/>
      <c r="I6" s="161"/>
      <c r="J6" s="161"/>
      <c r="K6" s="161"/>
      <c r="L6" s="161"/>
      <c r="M6" s="161"/>
      <c r="N6" s="161"/>
      <c r="O6" s="161"/>
      <c r="P6" s="161"/>
      <c r="Q6" s="161"/>
      <c r="R6" s="158"/>
    </row>
    <row r="7" spans="2:22" ht="12.75" customHeight="1" x14ac:dyDescent="0.25">
      <c r="B7" s="162">
        <v>20</v>
      </c>
      <c r="C7" s="45"/>
      <c r="D7" s="45"/>
      <c r="E7" s="45"/>
      <c r="F7" s="45"/>
      <c r="G7" s="45"/>
      <c r="H7" s="45"/>
      <c r="I7" s="45"/>
      <c r="J7" s="45"/>
      <c r="K7" s="45"/>
      <c r="L7" s="45"/>
      <c r="M7" s="45"/>
      <c r="N7" s="45"/>
      <c r="O7" s="45"/>
      <c r="P7" s="45"/>
      <c r="Q7" s="45"/>
      <c r="R7" s="158"/>
    </row>
    <row r="8" spans="2:22" ht="150" customHeight="1" x14ac:dyDescent="0.25">
      <c r="B8" s="160">
        <v>150</v>
      </c>
      <c r="C8" s="163"/>
      <c r="D8" s="163"/>
      <c r="E8" s="163"/>
      <c r="F8" s="163"/>
      <c r="G8" s="45"/>
      <c r="H8" s="163"/>
      <c r="I8" s="163"/>
      <c r="J8" s="163"/>
      <c r="K8" s="163"/>
      <c r="L8" s="45"/>
      <c r="M8" s="163"/>
      <c r="N8" s="163"/>
      <c r="O8" s="163"/>
      <c r="P8" s="163"/>
      <c r="Q8" s="45"/>
      <c r="R8" s="158"/>
      <c r="V8" s="164"/>
    </row>
    <row r="9" spans="2:22" ht="8.25" customHeight="1" x14ac:dyDescent="0.25">
      <c r="B9" s="160"/>
      <c r="C9" s="165"/>
      <c r="D9" s="165"/>
      <c r="E9" s="165"/>
      <c r="F9" s="165"/>
      <c r="G9" s="45"/>
      <c r="H9" s="165"/>
      <c r="I9" s="165"/>
      <c r="J9" s="165"/>
      <c r="K9" s="165"/>
      <c r="L9" s="45"/>
      <c r="M9" s="165"/>
      <c r="N9" s="165"/>
      <c r="O9" s="165"/>
      <c r="P9" s="165"/>
      <c r="Q9" s="45"/>
      <c r="R9" s="158"/>
      <c r="V9" s="164"/>
    </row>
    <row r="10" spans="2:22" ht="20.25" customHeight="1" x14ac:dyDescent="0.25">
      <c r="B10" s="160">
        <v>20</v>
      </c>
      <c r="C10" s="166" t="str">
        <f>'26MY_Pilot_APP_EN'!$C$133</f>
        <v>All Season Floor Mats</v>
      </c>
      <c r="D10" s="167"/>
      <c r="E10" s="167"/>
      <c r="F10" s="168"/>
      <c r="G10" s="169"/>
      <c r="H10" s="166" t="str">
        <f>'26MY_Pilot_APP_EN'!$C$135</f>
        <v>Cargo Tray</v>
      </c>
      <c r="I10" s="167"/>
      <c r="J10" s="167"/>
      <c r="K10" s="168"/>
      <c r="L10" s="169"/>
      <c r="M10" s="166" t="str">
        <f>'26MY_Pilot_APP_EN'!$C$155</f>
        <v>Illuminated Door Sill</v>
      </c>
      <c r="N10" s="167"/>
      <c r="O10" s="167"/>
      <c r="P10" s="168"/>
      <c r="Q10" s="45"/>
      <c r="R10" s="158"/>
    </row>
    <row r="11" spans="2:22" ht="15" customHeight="1" x14ac:dyDescent="0.25">
      <c r="B11" s="162">
        <v>20</v>
      </c>
      <c r="C11" s="170">
        <f>'26MY_Pilot_APP_EN'!$H$133</f>
        <v>374.5</v>
      </c>
      <c r="D11" s="171">
        <f>-PMT($D$29/52,5*52,C11)</f>
        <v>1.7076821112239595</v>
      </c>
      <c r="E11" s="172" t="s">
        <v>139</v>
      </c>
      <c r="F11" s="173" t="str">
        <f>$C$29</f>
        <v>(6.99%)</v>
      </c>
      <c r="G11" s="45"/>
      <c r="H11" s="170">
        <f>'26MY_Pilot_APP_EN'!$H$135</f>
        <v>211.5</v>
      </c>
      <c r="I11" s="171">
        <f>-PMT($D$29/52,5*52,H11)</f>
        <v>0.96441860219991293</v>
      </c>
      <c r="J11" s="172" t="s">
        <v>139</v>
      </c>
      <c r="K11" s="173" t="str">
        <f>$C$29</f>
        <v>(6.99%)</v>
      </c>
      <c r="L11" s="45"/>
      <c r="M11" s="170">
        <f>'26MY_Pilot_APP_EN'!$H$155</f>
        <v>802.5</v>
      </c>
      <c r="N11" s="171">
        <f>-PMT($D$29/52,5*52,M11)</f>
        <v>3.6593188097656268</v>
      </c>
      <c r="O11" s="172" t="s">
        <v>139</v>
      </c>
      <c r="P11" s="173" t="str">
        <f>$C$29</f>
        <v>(6.99%)</v>
      </c>
      <c r="Q11" s="45"/>
      <c r="R11" s="158"/>
    </row>
    <row r="12" spans="2:22" ht="15" customHeight="1" x14ac:dyDescent="0.25">
      <c r="B12" s="162"/>
      <c r="C12" s="170"/>
      <c r="D12" s="171"/>
      <c r="E12" s="172"/>
      <c r="F12" s="173"/>
      <c r="G12" s="45"/>
      <c r="H12" s="45"/>
      <c r="I12" s="45"/>
      <c r="J12" s="45"/>
      <c r="K12" s="45"/>
      <c r="L12" s="45"/>
      <c r="M12" s="45"/>
      <c r="N12" s="45"/>
      <c r="O12" s="45"/>
      <c r="P12" s="45"/>
      <c r="Q12" s="45"/>
      <c r="R12" s="158"/>
    </row>
    <row r="13" spans="2:22" ht="150" customHeight="1" x14ac:dyDescent="0.25">
      <c r="B13" s="160">
        <v>150</v>
      </c>
      <c r="C13" s="163"/>
      <c r="D13" s="163"/>
      <c r="E13" s="163"/>
      <c r="F13" s="163"/>
      <c r="G13" s="45"/>
      <c r="H13" s="163"/>
      <c r="I13" s="163"/>
      <c r="J13" s="163"/>
      <c r="K13" s="163"/>
      <c r="L13" s="45"/>
      <c r="M13" s="163"/>
      <c r="N13" s="163"/>
      <c r="O13" s="163"/>
      <c r="P13" s="163"/>
      <c r="Q13" s="45"/>
      <c r="R13" s="158"/>
    </row>
    <row r="14" spans="2:22" ht="9" customHeight="1" x14ac:dyDescent="0.25">
      <c r="B14" s="160"/>
      <c r="C14" s="165"/>
      <c r="D14" s="165"/>
      <c r="E14" s="165"/>
      <c r="F14" s="165"/>
      <c r="G14" s="45"/>
      <c r="H14" s="165"/>
      <c r="I14" s="165"/>
      <c r="J14" s="165"/>
      <c r="K14" s="165"/>
      <c r="L14" s="45"/>
      <c r="M14" s="165"/>
      <c r="N14" s="165"/>
      <c r="O14" s="165"/>
      <c r="P14" s="165"/>
      <c r="Q14" s="45"/>
      <c r="R14" s="158"/>
    </row>
    <row r="15" spans="2:22" ht="21.95" customHeight="1" x14ac:dyDescent="0.25">
      <c r="B15" s="160">
        <v>20</v>
      </c>
      <c r="C15" s="174" t="str">
        <f>'26MY_Pilot_APP_EN'!$C$105</f>
        <v>Crossbars</v>
      </c>
      <c r="D15" s="175"/>
      <c r="E15" s="175"/>
      <c r="F15" s="176"/>
      <c r="G15" s="177"/>
      <c r="H15" s="166" t="str">
        <f>'26MY_Pilot_APP_EN'!$C$94</f>
        <v>Door Visor</v>
      </c>
      <c r="I15" s="167"/>
      <c r="J15" s="167"/>
      <c r="K15" s="168"/>
      <c r="L15" s="177"/>
      <c r="M15" s="166" t="s">
        <v>140</v>
      </c>
      <c r="N15" s="167"/>
      <c r="O15" s="167"/>
      <c r="P15" s="168"/>
      <c r="Q15" s="45"/>
      <c r="R15" s="158"/>
    </row>
    <row r="16" spans="2:22" s="182" customFormat="1" ht="15.75" x14ac:dyDescent="0.25">
      <c r="B16" s="178">
        <v>50</v>
      </c>
      <c r="C16" s="170">
        <f>'26MY_Pilot_APP_EN'!$H$105</f>
        <v>443</v>
      </c>
      <c r="D16" s="171">
        <f>-PMT($D$29/52,5*52,C16)</f>
        <v>2.0200351809671937</v>
      </c>
      <c r="E16" s="172" t="s">
        <v>139</v>
      </c>
      <c r="F16" s="173" t="str">
        <f>$C$29</f>
        <v>(6.99%)</v>
      </c>
      <c r="G16" s="179"/>
      <c r="H16" s="170">
        <f>'26MY_Pilot_APP_EN'!$H$94</f>
        <v>529</v>
      </c>
      <c r="I16" s="171">
        <f>-PMT($D$29/52,5*52,H16)</f>
        <v>2.4121864802068744</v>
      </c>
      <c r="J16" s="172" t="s">
        <v>139</v>
      </c>
      <c r="K16" s="173" t="str">
        <f>$C$29</f>
        <v>(6.99%)</v>
      </c>
      <c r="L16" s="179"/>
      <c r="M16" s="170">
        <f>SUM('26MY_Pilot_APP_EN'!$H$87+'26MY_Pilot_APP_EN'!$H$88)</f>
        <v>192</v>
      </c>
      <c r="N16" s="171">
        <f>-PMT($D$29/52,5*52,M16)</f>
        <v>0.87550057504672951</v>
      </c>
      <c r="O16" s="172" t="s">
        <v>139</v>
      </c>
      <c r="P16" s="173" t="str">
        <f>$C$29</f>
        <v>(6.99%)</v>
      </c>
      <c r="Q16" s="180"/>
      <c r="R16" s="181"/>
    </row>
    <row r="17" spans="1:20" s="182" customFormat="1" ht="15" customHeight="1" x14ac:dyDescent="0.25">
      <c r="B17" s="178"/>
      <c r="C17" s="170"/>
      <c r="D17" s="171"/>
      <c r="E17" s="172"/>
      <c r="F17" s="183"/>
      <c r="G17" s="179"/>
      <c r="H17" s="170"/>
      <c r="I17" s="171"/>
      <c r="J17" s="172"/>
      <c r="K17" s="183"/>
      <c r="L17" s="179"/>
      <c r="M17" s="170"/>
      <c r="N17" s="171"/>
      <c r="O17" s="172"/>
      <c r="P17" s="183"/>
      <c r="Q17" s="180"/>
      <c r="R17" s="181"/>
    </row>
    <row r="18" spans="1:20" ht="150" customHeight="1" x14ac:dyDescent="0.25">
      <c r="B18" s="160">
        <v>150</v>
      </c>
      <c r="C18" s="163"/>
      <c r="D18" s="163"/>
      <c r="E18" s="163"/>
      <c r="F18" s="163"/>
      <c r="G18" s="45"/>
      <c r="H18" s="163"/>
      <c r="I18" s="163"/>
      <c r="J18" s="163"/>
      <c r="K18" s="163"/>
      <c r="L18" s="45"/>
      <c r="M18" s="163"/>
      <c r="N18" s="163"/>
      <c r="O18" s="163"/>
      <c r="P18" s="163"/>
      <c r="Q18" s="45"/>
    </row>
    <row r="19" spans="1:20" ht="9.75" customHeight="1" x14ac:dyDescent="0.25">
      <c r="B19" s="160"/>
      <c r="C19" s="165"/>
      <c r="D19" s="165"/>
      <c r="E19" s="165"/>
      <c r="F19" s="165"/>
      <c r="G19" s="45"/>
      <c r="H19" s="165"/>
      <c r="I19" s="165"/>
      <c r="J19" s="165"/>
      <c r="K19" s="165"/>
      <c r="L19" s="45"/>
      <c r="M19" s="165"/>
      <c r="N19" s="165"/>
      <c r="O19" s="165"/>
      <c r="P19" s="165"/>
      <c r="Q19" s="45"/>
    </row>
    <row r="20" spans="1:20" ht="21.95" customHeight="1" x14ac:dyDescent="0.25">
      <c r="B20" s="160">
        <v>20</v>
      </c>
      <c r="C20" s="166" t="str">
        <f>'26MY_Pilot_APP_EN'!$C$92</f>
        <v>Running Boards Rugged</v>
      </c>
      <c r="D20" s="167"/>
      <c r="E20" s="167"/>
      <c r="F20" s="168"/>
      <c r="G20" s="177"/>
      <c r="H20" s="184" t="s">
        <v>141</v>
      </c>
      <c r="I20" s="167"/>
      <c r="J20" s="167"/>
      <c r="K20" s="168"/>
      <c r="L20" s="177"/>
      <c r="M20" s="185" t="str">
        <f>'26MY_Pilot_APP_EN'!$C$145</f>
        <v>Separation Barrier</v>
      </c>
      <c r="N20" s="186"/>
      <c r="O20" s="186"/>
      <c r="P20" s="187"/>
      <c r="Q20" s="45"/>
    </row>
    <row r="21" spans="1:20" ht="15.75" x14ac:dyDescent="0.25">
      <c r="B21" s="160">
        <v>50</v>
      </c>
      <c r="C21" s="170">
        <f>'26MY_Pilot_APP_EN'!$H$92</f>
        <v>1452.5</v>
      </c>
      <c r="D21" s="171">
        <f>-PMT($D$29/52,5*52,C21)</f>
        <v>6.6232530482050755</v>
      </c>
      <c r="E21" s="172" t="s">
        <v>139</v>
      </c>
      <c r="F21" s="188" t="str">
        <f>$C$29</f>
        <v>(6.99%)</v>
      </c>
      <c r="G21" s="179"/>
      <c r="H21" s="170">
        <f>SUM('26MY_Pilot_APP_EN'!$H$40:$H$47)</f>
        <v>2385.3000000000002</v>
      </c>
      <c r="I21" s="171">
        <f>-PMT($D$29/52,5*52,H21)</f>
        <v>10.876726675307104</v>
      </c>
      <c r="J21" s="172" t="s">
        <v>139</v>
      </c>
      <c r="K21" s="188" t="str">
        <f>$C$29</f>
        <v>(6.99%)</v>
      </c>
      <c r="L21" s="179"/>
      <c r="M21" s="170">
        <f>'26MY_Pilot_APP_EN'!$H$145</f>
        <v>1159</v>
      </c>
      <c r="N21" s="171">
        <f>-PMT($D$29/52,5*52,M21)</f>
        <v>5.2849227420789555</v>
      </c>
      <c r="O21" s="172" t="s">
        <v>139</v>
      </c>
      <c r="P21" s="188" t="str">
        <f>$C$29</f>
        <v>(6.99%)</v>
      </c>
      <c r="Q21" s="45"/>
    </row>
    <row r="22" spans="1:20" ht="15" customHeight="1" x14ac:dyDescent="0.25">
      <c r="B22" s="160"/>
      <c r="C22" s="170"/>
      <c r="D22" s="171"/>
      <c r="E22" s="172"/>
      <c r="F22" s="188"/>
      <c r="G22" s="179"/>
      <c r="H22" s="170"/>
      <c r="I22" s="171"/>
      <c r="J22" s="172"/>
      <c r="K22" s="188"/>
      <c r="L22" s="179"/>
      <c r="M22" s="170"/>
      <c r="N22" s="171"/>
      <c r="O22" s="172"/>
      <c r="P22" s="188"/>
      <c r="Q22" s="45"/>
    </row>
    <row r="23" spans="1:20" ht="15" customHeight="1" x14ac:dyDescent="0.25">
      <c r="B23" s="189"/>
      <c r="C23" s="190" t="s">
        <v>142</v>
      </c>
      <c r="D23" s="45"/>
      <c r="E23" s="45"/>
      <c r="F23" s="45"/>
      <c r="G23" s="45"/>
      <c r="H23" s="45"/>
      <c r="I23" s="45"/>
      <c r="J23" s="45"/>
      <c r="K23" s="45"/>
      <c r="L23" s="45"/>
      <c r="M23" s="45"/>
      <c r="N23" s="45"/>
      <c r="O23" s="45"/>
      <c r="P23" s="45"/>
      <c r="Q23" s="45"/>
    </row>
    <row r="24" spans="1:20" ht="15" customHeight="1" x14ac:dyDescent="0.25">
      <c r="B24" s="189"/>
      <c r="C24" s="190" t="s">
        <v>143</v>
      </c>
      <c r="D24" s="45"/>
      <c r="E24" s="45"/>
      <c r="F24" s="45"/>
      <c r="G24" s="191"/>
      <c r="H24" s="191"/>
      <c r="I24" s="191"/>
      <c r="J24" s="191"/>
      <c r="K24" s="191"/>
      <c r="L24" s="191"/>
      <c r="M24" s="191"/>
      <c r="N24" s="191"/>
      <c r="O24" s="191"/>
      <c r="P24" s="191"/>
      <c r="Q24" s="45"/>
    </row>
    <row r="25" spans="1:20" ht="15" customHeight="1" x14ac:dyDescent="0.25">
      <c r="B25" s="189">
        <v>20</v>
      </c>
      <c r="C25" s="190" t="s">
        <v>144</v>
      </c>
      <c r="D25" s="45"/>
      <c r="E25" s="45"/>
      <c r="F25" s="45"/>
      <c r="G25" s="191"/>
      <c r="H25" s="191"/>
      <c r="I25" s="191"/>
      <c r="J25" s="191"/>
      <c r="K25" s="191"/>
      <c r="L25" s="191"/>
      <c r="M25" s="191"/>
      <c r="N25" s="191"/>
      <c r="O25" s="191"/>
      <c r="P25" s="191"/>
      <c r="Q25" s="45"/>
    </row>
    <row r="26" spans="1:20" ht="69.599999999999994" customHeight="1" x14ac:dyDescent="0.25">
      <c r="B26" s="160">
        <v>60</v>
      </c>
      <c r="C26" s="192" t="s">
        <v>145</v>
      </c>
      <c r="D26" s="192"/>
      <c r="E26" s="192"/>
      <c r="F26" s="192"/>
      <c r="G26" s="192"/>
      <c r="H26" s="192"/>
      <c r="I26" s="192"/>
      <c r="J26" s="192"/>
      <c r="K26" s="192"/>
      <c r="L26" s="192"/>
      <c r="M26" s="192"/>
      <c r="N26" s="192"/>
      <c r="O26" s="192"/>
      <c r="P26" s="192"/>
      <c r="Q26" s="45"/>
    </row>
    <row r="27" spans="1:20" ht="20.25" customHeight="1" thickBot="1" x14ac:dyDescent="0.3">
      <c r="B27" s="193"/>
      <c r="C27" s="194" t="s">
        <v>146</v>
      </c>
      <c r="D27" s="195"/>
      <c r="E27" s="196"/>
      <c r="F27" s="195"/>
      <c r="G27" s="197"/>
      <c r="H27" s="197"/>
      <c r="I27" s="197"/>
      <c r="J27" s="197"/>
      <c r="K27" s="198"/>
      <c r="L27" s="198"/>
      <c r="M27" s="198"/>
      <c r="N27" s="199"/>
      <c r="O27" s="200"/>
      <c r="P27" s="200"/>
      <c r="Q27" s="201"/>
    </row>
    <row r="28" spans="1:20" ht="13.9" customHeight="1" x14ac:dyDescent="0.25">
      <c r="A28" s="202"/>
      <c r="B28" s="203">
        <v>20</v>
      </c>
      <c r="C28" s="204"/>
      <c r="D28" s="203"/>
      <c r="E28" s="205"/>
      <c r="F28" s="203"/>
      <c r="G28" s="206"/>
      <c r="H28" s="206"/>
      <c r="I28" s="206"/>
      <c r="J28" s="206"/>
      <c r="K28" s="204"/>
      <c r="L28" s="204"/>
      <c r="M28" s="204"/>
      <c r="N28" s="204"/>
      <c r="O28" s="204"/>
      <c r="P28" s="207"/>
      <c r="Q28" s="45"/>
    </row>
    <row r="29" spans="1:20" ht="16.149999999999999" customHeight="1" x14ac:dyDescent="0.25">
      <c r="A29" s="202"/>
      <c r="B29" s="203">
        <v>18</v>
      </c>
      <c r="C29" s="208" t="s">
        <v>147</v>
      </c>
      <c r="D29" s="205">
        <v>6.9900000000000004E-2</v>
      </c>
      <c r="E29" s="205"/>
      <c r="F29" s="203"/>
      <c r="G29" s="206"/>
      <c r="H29" s="206"/>
      <c r="I29" s="206"/>
      <c r="J29" s="206"/>
      <c r="K29" s="204"/>
      <c r="L29" s="204"/>
      <c r="M29" s="204"/>
      <c r="N29" s="204"/>
      <c r="O29" s="204"/>
      <c r="P29" s="207"/>
      <c r="Q29" s="45"/>
    </row>
    <row r="30" spans="1:20" s="45" customFormat="1" ht="15" customHeight="1" x14ac:dyDescent="0.25">
      <c r="A30" s="209"/>
      <c r="B30" s="210">
        <v>7.5</v>
      </c>
      <c r="C30" s="210">
        <v>12</v>
      </c>
      <c r="D30" s="210">
        <v>8</v>
      </c>
      <c r="E30" s="210">
        <v>8</v>
      </c>
      <c r="F30" s="210">
        <v>10</v>
      </c>
      <c r="G30" s="210">
        <v>8.5</v>
      </c>
      <c r="H30" s="210">
        <v>12</v>
      </c>
      <c r="I30" s="210">
        <v>8</v>
      </c>
      <c r="J30" s="210">
        <v>8</v>
      </c>
      <c r="K30" s="210">
        <v>10</v>
      </c>
      <c r="L30" s="210">
        <v>8.5</v>
      </c>
      <c r="M30" s="210">
        <v>12</v>
      </c>
      <c r="N30" s="210">
        <v>8</v>
      </c>
      <c r="O30" s="210">
        <v>8</v>
      </c>
      <c r="P30" s="160">
        <v>10</v>
      </c>
      <c r="Q30" s="160">
        <v>7.5</v>
      </c>
    </row>
    <row r="31" spans="1:20" s="45" customFormat="1" ht="21.95" customHeight="1" x14ac:dyDescent="0.25">
      <c r="A31" s="209"/>
      <c r="B31" s="211" t="s">
        <v>148</v>
      </c>
      <c r="C31" s="212">
        <f>'[1]26MY_PILOT_DATA'!$C$4</f>
        <v>46076</v>
      </c>
      <c r="D31" s="191" t="str">
        <f>'SELECT PROVINCE'!$A$23</f>
        <v>All published prices, trim specifications, and availability are subject to change without prior notice.</v>
      </c>
      <c r="E31" s="213"/>
      <c r="F31" s="213"/>
      <c r="G31" s="213"/>
      <c r="H31" s="213"/>
      <c r="I31" s="213"/>
      <c r="J31" s="213"/>
      <c r="K31" s="213"/>
      <c r="L31" s="213"/>
      <c r="M31" s="213"/>
      <c r="N31" s="213"/>
      <c r="O31" s="189"/>
      <c r="P31" s="214" t="s">
        <v>24</v>
      </c>
      <c r="Q31" s="215" t="str">
        <f>'[1]26MY_PILOT_DATA'!L6</f>
        <v>YT</v>
      </c>
    </row>
    <row r="32" spans="1:20" ht="15.75" x14ac:dyDescent="0.25">
      <c r="D32" s="217"/>
      <c r="P32" s="218"/>
      <c r="Q32" s="219"/>
      <c r="T32" s="220"/>
    </row>
    <row r="33" spans="2:2" x14ac:dyDescent="0.25">
      <c r="B33" s="221"/>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 right="0.196850393700787" top="0.143700787" bottom="0.143700787" header="0" footer="0"/>
  <pageSetup scale="69" fitToHeight="0" orientation="portrait" r:id="rId1"/>
  <headerFooter scaleWithDoc="0"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70417-6792-4C95-8677-54A04988F1D4}">
  <sheetPr codeName="Sheet5">
    <tabColor theme="3" tint="-0.249977111117893"/>
    <pageSetUpPr fitToPage="1"/>
  </sheetPr>
  <dimension ref="A2:T193"/>
  <sheetViews>
    <sheetView view="pageBreakPreview" zoomScale="80" zoomScaleNormal="60" zoomScaleSheetLayoutView="80" workbookViewId="0">
      <selection activeCell="F12" sqref="F12:F13"/>
    </sheetView>
  </sheetViews>
  <sheetFormatPr defaultColWidth="9.140625" defaultRowHeight="12.75" outlineLevelCol="1" x14ac:dyDescent="0.25"/>
  <cols>
    <col min="1" max="1" width="9.140625" style="28"/>
    <col min="2" max="2" width="15.5703125" style="155" customWidth="1"/>
    <col min="3" max="3" width="46.28515625" style="28" customWidth="1"/>
    <col min="4" max="4" width="19" style="28" customWidth="1"/>
    <col min="5" max="5" width="12.140625" style="28" customWidth="1" outlineLevel="1"/>
    <col min="6" max="6" width="11.5703125" style="28" customWidth="1"/>
    <col min="7" max="7" width="8.5703125" style="28" customWidth="1"/>
    <col min="8" max="8" width="13.5703125" style="28" customWidth="1"/>
    <col min="9" max="11" width="10.5703125" style="28" hidden="1" customWidth="1"/>
    <col min="12" max="16" width="10.5703125" style="28" customWidth="1"/>
    <col min="17" max="17" width="65.42578125" style="28" customWidth="1"/>
    <col min="18" max="16384" width="9.140625" style="28"/>
  </cols>
  <sheetData>
    <row r="2" spans="2:20" ht="35.25" customHeight="1" x14ac:dyDescent="0.25">
      <c r="B2" s="20"/>
      <c r="C2" s="21" t="s">
        <v>149</v>
      </c>
      <c r="D2" s="21"/>
      <c r="E2" s="22"/>
      <c r="F2" s="23"/>
      <c r="G2" s="24"/>
      <c r="H2" s="25"/>
      <c r="I2" s="25"/>
      <c r="J2" s="25"/>
      <c r="K2" s="25"/>
      <c r="L2" s="25"/>
      <c r="M2" s="26"/>
      <c r="N2" s="27"/>
      <c r="O2" s="26"/>
      <c r="P2" s="26"/>
      <c r="Q2" s="26"/>
    </row>
    <row r="3" spans="2:20" ht="26.25" x14ac:dyDescent="0.25">
      <c r="B3" s="20"/>
      <c r="C3" s="29" t="s">
        <v>150</v>
      </c>
      <c r="D3" s="222" t="str">
        <f>'[1]26MY_PILOT_DATA'!$C$2</f>
        <v>Pilot</v>
      </c>
      <c r="E3" s="31"/>
      <c r="F3" s="32"/>
      <c r="G3" s="24"/>
      <c r="H3" s="25"/>
      <c r="I3" s="25"/>
      <c r="J3" s="25"/>
      <c r="K3" s="25"/>
      <c r="L3" s="25"/>
      <c r="M3" s="33"/>
      <c r="O3" s="34"/>
      <c r="P3" s="26"/>
      <c r="Q3" s="26"/>
    </row>
    <row r="4" spans="2:20" ht="26.25" x14ac:dyDescent="0.25">
      <c r="B4" s="20"/>
      <c r="C4" s="29" t="s">
        <v>151</v>
      </c>
      <c r="D4" s="223">
        <f>'26MY_Pilot_APP_EN'!D4</f>
        <v>2026</v>
      </c>
      <c r="E4" s="31"/>
      <c r="F4" s="32"/>
      <c r="G4" s="24"/>
      <c r="H4" s="25"/>
      <c r="I4" s="25"/>
      <c r="J4" s="25"/>
      <c r="K4" s="25"/>
      <c r="L4" s="25"/>
      <c r="M4" s="26"/>
      <c r="N4" s="36"/>
      <c r="O4" s="26"/>
      <c r="P4" s="26"/>
      <c r="Q4" s="26"/>
    </row>
    <row r="5" spans="2:20" x14ac:dyDescent="0.25">
      <c r="B5" s="20"/>
      <c r="C5" s="224" t="s">
        <v>152</v>
      </c>
      <c r="D5" s="225"/>
      <c r="E5" s="225"/>
      <c r="F5" s="225"/>
      <c r="G5" s="225"/>
      <c r="H5" s="225"/>
      <c r="I5" s="225"/>
      <c r="J5" s="225"/>
      <c r="K5" s="225"/>
      <c r="L5" s="225"/>
      <c r="M5" s="225"/>
      <c r="N5" s="225"/>
      <c r="O5" s="226"/>
      <c r="P5" s="38"/>
      <c r="Q5" s="39"/>
    </row>
    <row r="6" spans="2:20" x14ac:dyDescent="0.25">
      <c r="B6" s="20"/>
      <c r="C6" s="227" t="s">
        <v>153</v>
      </c>
      <c r="D6" s="228"/>
      <c r="E6" s="228"/>
      <c r="F6" s="228"/>
      <c r="G6" s="228"/>
      <c r="H6" s="228"/>
      <c r="I6" s="228"/>
      <c r="J6" s="228"/>
      <c r="K6" s="228"/>
      <c r="L6" s="228"/>
      <c r="M6" s="228"/>
      <c r="N6" s="228"/>
      <c r="O6" s="229"/>
      <c r="P6" s="38"/>
      <c r="Q6" s="39"/>
    </row>
    <row r="7" spans="2:20" x14ac:dyDescent="0.25">
      <c r="B7" s="20"/>
      <c r="C7" s="227" t="s">
        <v>154</v>
      </c>
      <c r="D7" s="228"/>
      <c r="E7" s="228"/>
      <c r="F7" s="228"/>
      <c r="G7" s="228"/>
      <c r="H7" s="228"/>
      <c r="I7" s="228"/>
      <c r="J7" s="228"/>
      <c r="K7" s="228"/>
      <c r="L7" s="228"/>
      <c r="M7" s="228"/>
      <c r="N7" s="228"/>
      <c r="O7" s="229"/>
      <c r="P7" s="38"/>
      <c r="Q7" s="39"/>
    </row>
    <row r="8" spans="2:20" x14ac:dyDescent="0.25">
      <c r="B8" s="20"/>
      <c r="C8" s="230" t="s">
        <v>155</v>
      </c>
      <c r="D8" s="231"/>
      <c r="E8" s="231"/>
      <c r="F8" s="231"/>
      <c r="G8" s="231"/>
      <c r="H8" s="231"/>
      <c r="I8" s="231"/>
      <c r="J8" s="231"/>
      <c r="K8" s="231"/>
      <c r="L8" s="231"/>
      <c r="M8" s="231"/>
      <c r="N8" s="231"/>
      <c r="O8" s="232"/>
      <c r="P8" s="38"/>
      <c r="Q8" s="39"/>
    </row>
    <row r="9" spans="2:20" x14ac:dyDescent="0.25">
      <c r="B9" s="20"/>
      <c r="C9" s="42"/>
      <c r="D9" s="42"/>
      <c r="E9" s="42"/>
      <c r="F9" s="42"/>
      <c r="G9" s="42"/>
      <c r="H9" s="42"/>
      <c r="I9" s="42"/>
      <c r="J9" s="42"/>
      <c r="K9" s="42"/>
      <c r="L9" s="42"/>
      <c r="M9" s="42"/>
      <c r="N9" s="42"/>
      <c r="O9" s="42"/>
      <c r="P9" s="43"/>
      <c r="Q9" s="44"/>
    </row>
    <row r="10" spans="2:20" ht="15" x14ac:dyDescent="0.2">
      <c r="B10" s="20"/>
      <c r="C10" s="45"/>
      <c r="D10" s="45"/>
      <c r="E10" s="45"/>
      <c r="F10" s="45"/>
      <c r="G10" s="45"/>
      <c r="H10" s="46" t="s">
        <v>24</v>
      </c>
      <c r="I10" s="45"/>
      <c r="J10" s="45"/>
      <c r="K10" s="45"/>
      <c r="L10" s="45"/>
      <c r="M10" s="45"/>
      <c r="N10" s="45"/>
      <c r="O10" s="45"/>
      <c r="P10" s="45"/>
      <c r="Q10" s="47"/>
    </row>
    <row r="11" spans="2:20" ht="18.75" x14ac:dyDescent="0.3">
      <c r="B11" s="20"/>
      <c r="C11" s="48" t="s">
        <v>156</v>
      </c>
      <c r="D11" s="49"/>
      <c r="E11" s="50"/>
      <c r="F11" s="50"/>
      <c r="G11" s="51"/>
      <c r="H11" s="52" t="str">
        <f>prov_cd</f>
        <v>YT</v>
      </c>
      <c r="I11" s="53"/>
      <c r="J11" s="53"/>
      <c r="K11" s="53"/>
      <c r="L11" s="45"/>
      <c r="M11" s="45"/>
      <c r="N11" s="45"/>
      <c r="O11" s="45"/>
      <c r="P11" s="45"/>
      <c r="Q11" s="45"/>
    </row>
    <row r="12" spans="2:20" ht="15" x14ac:dyDescent="0.25">
      <c r="B12" s="20"/>
      <c r="C12" s="54" t="s">
        <v>157</v>
      </c>
      <c r="D12" s="54" t="s">
        <v>158</v>
      </c>
      <c r="E12" s="54" t="s">
        <v>159</v>
      </c>
      <c r="F12" s="54" t="s">
        <v>160</v>
      </c>
      <c r="G12" s="54" t="s">
        <v>161</v>
      </c>
      <c r="H12" s="55" t="s">
        <v>162</v>
      </c>
      <c r="I12" s="54" t="s">
        <v>32</v>
      </c>
      <c r="J12" s="54"/>
      <c r="K12" s="54"/>
      <c r="L12" s="54"/>
      <c r="M12" s="54"/>
      <c r="N12" s="54"/>
      <c r="O12" s="54"/>
      <c r="P12" s="54"/>
      <c r="Q12" s="54" t="s">
        <v>163</v>
      </c>
    </row>
    <row r="13" spans="2:20" ht="29.1" customHeight="1" x14ac:dyDescent="0.25">
      <c r="B13" s="20"/>
      <c r="C13" s="54"/>
      <c r="D13" s="54"/>
      <c r="E13" s="54"/>
      <c r="F13" s="54"/>
      <c r="G13" s="54"/>
      <c r="H13" s="55"/>
      <c r="I13" s="56">
        <f>'[1]26MY_PILOT_DATA'!$M$6</f>
        <v>0</v>
      </c>
      <c r="J13" s="56">
        <f>'[1]26MY_PILOT_DATA'!$M$6</f>
        <v>0</v>
      </c>
      <c r="K13" s="56">
        <f>'[1]26MY_PILOT_DATA'!$M$6</f>
        <v>0</v>
      </c>
      <c r="L13" s="56" t="str">
        <f>'[1]26MY_PILOT_DATA'!$P$6</f>
        <v>Sport</v>
      </c>
      <c r="M13" s="56" t="str">
        <f>'[1]26MY_PILOT_DATA'!$Q$6</f>
        <v>EX-L</v>
      </c>
      <c r="N13" s="56" t="str">
        <f>'[1]26MY_PILOT_DATA'!$R$6</f>
        <v>TrailSport</v>
      </c>
      <c r="O13" s="56" t="str">
        <f>'[1]26MY_PILOT_DATA'!$S$6</f>
        <v>Touring</v>
      </c>
      <c r="P13" s="56" t="str">
        <f>'[1]26MY_PILOT_DATA'!$T$6</f>
        <v>Black Edition</v>
      </c>
      <c r="Q13" s="54"/>
    </row>
    <row r="14" spans="2:20" s="66" customFormat="1" ht="30" x14ac:dyDescent="0.25">
      <c r="B14" s="57" t="s">
        <v>164</v>
      </c>
      <c r="C14" s="58" t="str">
        <f>VLOOKUP(B14,'[1]26MY_PILOT_DATA'!B:V,4,FALSE)</f>
        <v>Ensemble de protection</v>
      </c>
      <c r="D14" s="59" t="str">
        <f>B14</f>
        <v>23PIL-PRO-PK1 ou
23PIL-PRO-PK2</v>
      </c>
      <c r="E14" s="60">
        <f>VLOOKUP($B14,'[1]26MY_PILOT_DATA'!B:V,9,FALSE)</f>
        <v>298.8</v>
      </c>
      <c r="F14" s="60">
        <f>VLOOKUP(B14,'[1]26MY_PILOT_DATA'!B:V,10,FALSE)</f>
        <v>553</v>
      </c>
      <c r="G14" s="61">
        <f>VLOOKUP(B14,'[1]26MY_PILOT_DATA'!B:V,7,FALSE)</f>
        <v>0.2</v>
      </c>
      <c r="H14" s="62">
        <f>VLOOKUP(B14,'[1]26MY_PILOT_DATA'!B:V,11,FALSE)</f>
        <v>586</v>
      </c>
      <c r="I14" s="63">
        <f>VLOOKUP($B14,'[1]26MY_PILOT_DATA'!B:V,12,FALSE)</f>
        <v>0</v>
      </c>
      <c r="J14" s="63">
        <f>VLOOKUP($B14,'[1]26MY_PILOT_DATA'!B:V,13,FALSE)</f>
        <v>0</v>
      </c>
      <c r="K14" s="63">
        <f>VLOOKUP($B14,'[1]26MY_PILOT_DATA'!B:V,14,FALSE)</f>
        <v>0</v>
      </c>
      <c r="L14" s="63" t="str">
        <f>VLOOKUP(B14,'[1]26MY_PILOT_DATA'!B:V,15,FALSE)</f>
        <v>•</v>
      </c>
      <c r="M14" s="63" t="str">
        <f>VLOOKUP(B14,'[1]26MY_PILOT_DATA'!B:V,16,FALSE)</f>
        <v>•</v>
      </c>
      <c r="N14" s="63" t="str">
        <f>VLOOKUP(B14,'[1]26MY_PILOT_DATA'!B:V,17,FALSE)</f>
        <v>•</v>
      </c>
      <c r="O14" s="63" t="str">
        <f>VLOOKUP(B14,'[1]26MY_PILOT_DATA'!B:V,18,FALSE)</f>
        <v>•</v>
      </c>
      <c r="P14" s="63" t="str">
        <f>VLOOKUP(B14,'[1]26MY_PILOT_DATA'!B:V,19,FALSE)</f>
        <v>•</v>
      </c>
      <c r="Q14" s="64" t="str">
        <f>IF(VLOOKUP(B14,'[1]26MY_PILOT_DATA'!B:V,21,FALSE)="","",VLOOKUP(B14,'[1]26MY_PILOT_DATA'!B:V,21,FALSE))</f>
        <v xml:space="preserve">23PIL-PRO-PK1: s'applique aux versions Sport, EX-L, Touring, Black Edition
23PIL-PRO-PK2: s'applique aux version TrailSport </v>
      </c>
      <c r="R14" s="65"/>
      <c r="S14" s="65"/>
      <c r="T14" s="65"/>
    </row>
    <row r="15" spans="2:20" s="66" customFormat="1" ht="30" x14ac:dyDescent="0.25">
      <c r="B15" s="57" t="s">
        <v>165</v>
      </c>
      <c r="C15" s="67" t="str">
        <f>VLOOKUP(B15,'[1]26MY_PILOT_DATA'!B:V,4,FALSE)</f>
        <v>Protège-tapis toutes saisons</v>
      </c>
      <c r="D15" s="68" t="str">
        <f t="shared" ref="D15:D16" si="0">B15</f>
        <v>08P17-T90-110 ou 08P17-T90-300C</v>
      </c>
      <c r="E15" s="60"/>
      <c r="F15" s="60"/>
      <c r="G15" s="61"/>
      <c r="H15" s="62"/>
      <c r="I15" s="63"/>
      <c r="J15" s="63"/>
      <c r="K15" s="63"/>
      <c r="L15" s="63"/>
      <c r="M15" s="63"/>
      <c r="N15" s="63"/>
      <c r="O15" s="63"/>
      <c r="P15" s="63"/>
      <c r="Q15" s="64"/>
      <c r="R15" s="65"/>
      <c r="S15" s="65"/>
      <c r="T15" s="65"/>
    </row>
    <row r="16" spans="2:20" s="66" customFormat="1" ht="15" x14ac:dyDescent="0.25">
      <c r="B16" s="69" t="s">
        <v>36</v>
      </c>
      <c r="C16" s="67" t="str">
        <f>VLOOKUP(B16,'[1]26MY_PILOT_DATA'!B:V,4,FALSE)</f>
        <v>Plateau de compartiment à bagages</v>
      </c>
      <c r="D16" s="70" t="str">
        <f t="shared" si="0"/>
        <v>08U45-T90-100</v>
      </c>
      <c r="E16" s="60"/>
      <c r="F16" s="60"/>
      <c r="G16" s="61"/>
      <c r="H16" s="62"/>
      <c r="I16" s="63"/>
      <c r="J16" s="63"/>
      <c r="K16" s="63"/>
      <c r="L16" s="63"/>
      <c r="M16" s="63"/>
      <c r="N16" s="63"/>
      <c r="O16" s="63"/>
      <c r="P16" s="63"/>
      <c r="Q16" s="64"/>
      <c r="R16" s="65"/>
      <c r="S16" s="65"/>
      <c r="T16" s="65"/>
    </row>
    <row r="17" spans="2:20" s="66" customFormat="1" ht="6.95" customHeight="1" x14ac:dyDescent="0.25">
      <c r="B17" s="69"/>
      <c r="C17" s="71"/>
      <c r="D17" s="72"/>
      <c r="E17" s="72"/>
      <c r="F17" s="72"/>
      <c r="G17" s="72"/>
      <c r="H17" s="72"/>
      <c r="I17" s="72"/>
      <c r="J17" s="72"/>
      <c r="K17" s="72"/>
      <c r="L17" s="72"/>
      <c r="M17" s="72"/>
      <c r="N17" s="72"/>
      <c r="O17" s="72"/>
      <c r="P17" s="72"/>
      <c r="Q17" s="73"/>
      <c r="R17" s="65"/>
      <c r="S17" s="65"/>
      <c r="T17" s="65"/>
    </row>
    <row r="18" spans="2:20" s="66" customFormat="1" ht="14.45" customHeight="1" x14ac:dyDescent="0.25">
      <c r="B18" s="69" t="s">
        <v>37</v>
      </c>
      <c r="C18" s="58" t="str">
        <f>VLOOKUP(B18,'[1]26MY_PILOT_DATA'!B:V,4,FALSE)</f>
        <v>Ensemble de protection Avance</v>
      </c>
      <c r="D18" s="59" t="str">
        <f>B18</f>
        <v>23PIL-PRO-PKA1</v>
      </c>
      <c r="E18" s="74">
        <f>VLOOKUP($B18,'[1]26MY_PILOT_DATA'!B:V,9,FALSE)</f>
        <v>791.1</v>
      </c>
      <c r="F18" s="74">
        <f>VLOOKUP(B18,'[1]26MY_PILOT_DATA'!B:V,10,FALSE)</f>
        <v>1318.5</v>
      </c>
      <c r="G18" s="75">
        <f>VLOOKUP(B18,'[1]26MY_PILOT_DATA'!B:V,7,FALSE)</f>
        <v>1.2</v>
      </c>
      <c r="H18" s="76">
        <f>VLOOKUP(B18,'[1]26MY_PILOT_DATA'!B:V,11,FALSE)</f>
        <v>1516.5</v>
      </c>
      <c r="I18" s="77">
        <f>VLOOKUP($B18,'[1]26MY_PILOT_DATA'!B:V,12,FALSE)</f>
        <v>0</v>
      </c>
      <c r="J18" s="77">
        <f>VLOOKUP($B18,'[1]26MY_PILOT_DATA'!B:V,13,FALSE)</f>
        <v>0</v>
      </c>
      <c r="K18" s="77">
        <f>VLOOKUP($B18,'[1]26MY_PILOT_DATA'!B:V,14,FALSE)</f>
        <v>0</v>
      </c>
      <c r="L18" s="77" t="str">
        <f>VLOOKUP(B18,'[1]26MY_PILOT_DATA'!B:V,15,FALSE)</f>
        <v>•</v>
      </c>
      <c r="M18" s="77" t="str">
        <f>VLOOKUP(B18,'[1]26MY_PILOT_DATA'!B:V,16,FALSE)</f>
        <v>•</v>
      </c>
      <c r="N18" s="77" t="str">
        <f>VLOOKUP(B18,'[1]26MY_PILOT_DATA'!B:V,17,FALSE)</f>
        <v>N/A</v>
      </c>
      <c r="O18" s="77" t="str">
        <f>VLOOKUP(B18,'[1]26MY_PILOT_DATA'!B:V,18,FALSE)</f>
        <v>•</v>
      </c>
      <c r="P18" s="77" t="str">
        <f>VLOOKUP(B18,'[1]26MY_PILOT_DATA'!B:V,19,FALSE)</f>
        <v>•</v>
      </c>
      <c r="Q18" s="78" t="str">
        <f>IF(VLOOKUP(B18,'[1]26MY_PILOT_DATA'!B:V,21,FALSE)="","",VLOOKUP(B18,'[1]26MY_PILOT_DATA'!B:V,21,FALSE))</f>
        <v xml:space="preserve">Rabais de 10 % est appliqué
23PIL-PRO-PKA1: s'applique aux versions Sport, EX-L, Touring, Black Edition
23PIL-PRO-PKA2: s'applique aux version TrailSport </v>
      </c>
      <c r="R18" s="65"/>
      <c r="S18" s="65"/>
      <c r="T18" s="65"/>
    </row>
    <row r="19" spans="2:20" s="66" customFormat="1" ht="15" x14ac:dyDescent="0.25">
      <c r="B19" s="69" t="s">
        <v>38</v>
      </c>
      <c r="C19" s="79" t="str">
        <f>VLOOKUP(B19,'[1]26MY_PILOT_DATA'!B:V,4,FALSE)</f>
        <v>Protège-tapis toutes saisons</v>
      </c>
      <c r="D19" s="70" t="str">
        <f t="shared" ref="D19:D23" si="1">B19</f>
        <v>08P17-T90-110</v>
      </c>
      <c r="E19" s="80"/>
      <c r="F19" s="80"/>
      <c r="G19" s="81"/>
      <c r="H19" s="82"/>
      <c r="I19" s="83"/>
      <c r="J19" s="83"/>
      <c r="K19" s="83"/>
      <c r="L19" s="83"/>
      <c r="M19" s="83"/>
      <c r="N19" s="83"/>
      <c r="O19" s="83"/>
      <c r="P19" s="83"/>
      <c r="Q19" s="84"/>
      <c r="R19" s="65"/>
      <c r="S19" s="65"/>
      <c r="T19" s="65"/>
    </row>
    <row r="20" spans="2:20" s="66" customFormat="1" ht="15" x14ac:dyDescent="0.25">
      <c r="B20" s="69" t="s">
        <v>36</v>
      </c>
      <c r="C20" s="79" t="str">
        <f>VLOOKUP(B20,'[1]26MY_PILOT_DATA'!B:V,4,FALSE)</f>
        <v>Plateau de compartiment à bagages</v>
      </c>
      <c r="D20" s="70" t="str">
        <f t="shared" si="1"/>
        <v>08U45-T90-100</v>
      </c>
      <c r="E20" s="80"/>
      <c r="F20" s="80"/>
      <c r="G20" s="81"/>
      <c r="H20" s="82"/>
      <c r="I20" s="83"/>
      <c r="J20" s="83"/>
      <c r="K20" s="83"/>
      <c r="L20" s="83"/>
      <c r="M20" s="83"/>
      <c r="N20" s="83"/>
      <c r="O20" s="83"/>
      <c r="P20" s="83"/>
      <c r="Q20" s="84"/>
      <c r="R20" s="65"/>
      <c r="S20" s="65"/>
      <c r="T20" s="65"/>
    </row>
    <row r="21" spans="2:20" s="66" customFormat="1" ht="15" x14ac:dyDescent="0.25">
      <c r="B21" s="69" t="s">
        <v>39</v>
      </c>
      <c r="C21" s="79" t="str">
        <f>VLOOKUP(B21,'[1]26MY_PILOT_DATA'!B:V,4,FALSE)</f>
        <v>Couvercle de compartiment à bagages</v>
      </c>
      <c r="D21" s="70" t="str">
        <f t="shared" si="1"/>
        <v>08U35-T90-110</v>
      </c>
      <c r="E21" s="80"/>
      <c r="F21" s="80"/>
      <c r="G21" s="81"/>
      <c r="H21" s="82"/>
      <c r="I21" s="83"/>
      <c r="J21" s="83"/>
      <c r="K21" s="83"/>
      <c r="L21" s="83"/>
      <c r="M21" s="83"/>
      <c r="N21" s="83"/>
      <c r="O21" s="83"/>
      <c r="P21" s="83"/>
      <c r="Q21" s="84"/>
      <c r="R21" s="65"/>
      <c r="S21" s="65"/>
      <c r="T21" s="65"/>
    </row>
    <row r="22" spans="2:20" s="66" customFormat="1" ht="14.1" customHeight="1" x14ac:dyDescent="0.25">
      <c r="B22" s="69" t="s">
        <v>40</v>
      </c>
      <c r="C22" s="79" t="str">
        <f>VLOOKUP(B22,'[1]26MY_PILOT_DATA'!B:V,4,FALSE)</f>
        <v>Protecteur de dossier de siège arrière</v>
      </c>
      <c r="D22" s="70" t="str">
        <f t="shared" si="1"/>
        <v>08P42-T90-100B</v>
      </c>
      <c r="E22" s="80"/>
      <c r="F22" s="80"/>
      <c r="G22" s="81"/>
      <c r="H22" s="82"/>
      <c r="I22" s="83"/>
      <c r="J22" s="83"/>
      <c r="K22" s="83"/>
      <c r="L22" s="83"/>
      <c r="M22" s="83"/>
      <c r="N22" s="83"/>
      <c r="O22" s="83"/>
      <c r="P22" s="83"/>
      <c r="Q22" s="84"/>
      <c r="R22" s="65"/>
      <c r="S22" s="65"/>
      <c r="T22" s="65"/>
    </row>
    <row r="23" spans="2:20" s="66" customFormat="1" ht="15" x14ac:dyDescent="0.25">
      <c r="B23" s="69" t="s">
        <v>41</v>
      </c>
      <c r="C23" s="67" t="str">
        <f>VLOOKUP(B23,'[1]26MY_PILOT_DATA'!B:V,4,FALSE)</f>
        <v>Protecteurs de doublure latérale</v>
      </c>
      <c r="D23" s="68" t="str">
        <f t="shared" si="1"/>
        <v>08P42-T90-100A</v>
      </c>
      <c r="E23" s="85"/>
      <c r="F23" s="85"/>
      <c r="G23" s="86"/>
      <c r="H23" s="87"/>
      <c r="I23" s="88"/>
      <c r="J23" s="88"/>
      <c r="K23" s="88"/>
      <c r="L23" s="88"/>
      <c r="M23" s="88"/>
      <c r="N23" s="88"/>
      <c r="O23" s="88"/>
      <c r="P23" s="88"/>
      <c r="Q23" s="84"/>
      <c r="R23" s="65"/>
      <c r="S23" s="65"/>
      <c r="T23" s="65"/>
    </row>
    <row r="24" spans="2:20" s="66" customFormat="1" ht="6.95" customHeight="1" x14ac:dyDescent="0.25">
      <c r="B24" s="69"/>
      <c r="C24" s="71"/>
      <c r="D24" s="72"/>
      <c r="E24" s="72"/>
      <c r="F24" s="72"/>
      <c r="G24" s="72"/>
      <c r="H24" s="72"/>
      <c r="I24" s="72"/>
      <c r="J24" s="72"/>
      <c r="K24" s="72"/>
      <c r="L24" s="72"/>
      <c r="M24" s="72"/>
      <c r="N24" s="72"/>
      <c r="O24" s="72"/>
      <c r="P24" s="72"/>
      <c r="Q24" s="84"/>
      <c r="R24" s="65"/>
      <c r="S24" s="65"/>
      <c r="T24" s="65"/>
    </row>
    <row r="25" spans="2:20" s="66" customFormat="1" ht="14.45" customHeight="1" x14ac:dyDescent="0.25">
      <c r="B25" s="69" t="s">
        <v>42</v>
      </c>
      <c r="C25" s="58" t="str">
        <f>VLOOKUP(B25,'[1]26MY_PILOT_DATA'!B:V,4,FALSE)</f>
        <v>Ensemble de protection Avance</v>
      </c>
      <c r="D25" s="59" t="str">
        <f>B25</f>
        <v>23PIL-PRO-PKA2</v>
      </c>
      <c r="E25" s="74">
        <f>VLOOKUP($B25,'[1]26MY_PILOT_DATA'!B:V,9,FALSE)</f>
        <v>776.7</v>
      </c>
      <c r="F25" s="74">
        <f>VLOOKUP(B25,'[1]26MY_PILOT_DATA'!B:V,10,FALSE)</f>
        <v>1284.3</v>
      </c>
      <c r="G25" s="75">
        <f>VLOOKUP(B25,'[1]26MY_PILOT_DATA'!B:V,7,FALSE)</f>
        <v>1.1000000000000001</v>
      </c>
      <c r="H25" s="76">
        <f>VLOOKUP(B25,'[1]26MY_PILOT_DATA'!B:V,11,FALSE)</f>
        <v>1465.8</v>
      </c>
      <c r="I25" s="77">
        <f>VLOOKUP($B25,'[1]26MY_PILOT_DATA'!B:V,12,FALSE)</f>
        <v>0</v>
      </c>
      <c r="J25" s="77">
        <f>VLOOKUP($B25,'[1]26MY_PILOT_DATA'!B:V,13,FALSE)</f>
        <v>0</v>
      </c>
      <c r="K25" s="77">
        <f>VLOOKUP($B25,'[1]26MY_PILOT_DATA'!B:V,14,FALSE)</f>
        <v>0</v>
      </c>
      <c r="L25" s="77" t="str">
        <f>VLOOKUP(B25,'[1]26MY_PILOT_DATA'!B:V,15,FALSE)</f>
        <v>N/A</v>
      </c>
      <c r="M25" s="77" t="str">
        <f>VLOOKUP(B25,'[1]26MY_PILOT_DATA'!B:V,16,FALSE)</f>
        <v>N/A</v>
      </c>
      <c r="N25" s="77" t="str">
        <f>VLOOKUP(B25,'[1]26MY_PILOT_DATA'!B:V,17,FALSE)</f>
        <v>•</v>
      </c>
      <c r="O25" s="77" t="str">
        <f>VLOOKUP(B25,'[1]26MY_PILOT_DATA'!B:V,18,FALSE)</f>
        <v>N/A</v>
      </c>
      <c r="P25" s="77" t="str">
        <f>VLOOKUP(B25,'[1]26MY_PILOT_DATA'!B:V,19,FALSE)</f>
        <v>N/A</v>
      </c>
      <c r="Q25" s="84"/>
      <c r="R25" s="65"/>
      <c r="S25" s="65"/>
      <c r="T25" s="65"/>
    </row>
    <row r="26" spans="2:20" s="66" customFormat="1" ht="15" x14ac:dyDescent="0.25">
      <c r="B26" s="69" t="s">
        <v>43</v>
      </c>
      <c r="C26" s="79" t="str">
        <f>VLOOKUP(B26,'[1]26MY_PILOT_DATA'!B:V,4,FALSE)</f>
        <v>Protège-tapis toutes saisons, TrailSport</v>
      </c>
      <c r="D26" s="70" t="str">
        <f t="shared" ref="D26:D30" si="2">B26</f>
        <v>08P17-T90-310C</v>
      </c>
      <c r="E26" s="80"/>
      <c r="F26" s="80"/>
      <c r="G26" s="81"/>
      <c r="H26" s="82"/>
      <c r="I26" s="83"/>
      <c r="J26" s="83"/>
      <c r="K26" s="83"/>
      <c r="L26" s="83"/>
      <c r="M26" s="83"/>
      <c r="N26" s="83"/>
      <c r="O26" s="83"/>
      <c r="P26" s="83"/>
      <c r="Q26" s="84"/>
      <c r="R26" s="65"/>
      <c r="S26" s="65"/>
      <c r="T26" s="65"/>
    </row>
    <row r="27" spans="2:20" s="66" customFormat="1" ht="15" x14ac:dyDescent="0.25">
      <c r="B27" s="69" t="s">
        <v>36</v>
      </c>
      <c r="C27" s="79" t="str">
        <f>VLOOKUP(B27,'[1]26MY_PILOT_DATA'!B:V,4,FALSE)</f>
        <v>Plateau de compartiment à bagages</v>
      </c>
      <c r="D27" s="70" t="str">
        <f t="shared" si="2"/>
        <v>08U45-T90-100</v>
      </c>
      <c r="E27" s="80"/>
      <c r="F27" s="80"/>
      <c r="G27" s="81"/>
      <c r="H27" s="82"/>
      <c r="I27" s="83"/>
      <c r="J27" s="83"/>
      <c r="K27" s="83"/>
      <c r="L27" s="83"/>
      <c r="M27" s="83"/>
      <c r="N27" s="83"/>
      <c r="O27" s="83"/>
      <c r="P27" s="83"/>
      <c r="Q27" s="84"/>
      <c r="R27" s="65"/>
      <c r="S27" s="65"/>
      <c r="T27" s="65"/>
    </row>
    <row r="28" spans="2:20" s="66" customFormat="1" ht="15" x14ac:dyDescent="0.25">
      <c r="B28" s="69" t="s">
        <v>39</v>
      </c>
      <c r="C28" s="79" t="str">
        <f>VLOOKUP(B28,'[1]26MY_PILOT_DATA'!B:V,4,FALSE)</f>
        <v>Couvercle de compartiment à bagages</v>
      </c>
      <c r="D28" s="70" t="str">
        <f t="shared" si="2"/>
        <v>08U35-T90-110</v>
      </c>
      <c r="E28" s="80"/>
      <c r="F28" s="80"/>
      <c r="G28" s="81"/>
      <c r="H28" s="82"/>
      <c r="I28" s="83"/>
      <c r="J28" s="83"/>
      <c r="K28" s="83"/>
      <c r="L28" s="83"/>
      <c r="M28" s="83"/>
      <c r="N28" s="83"/>
      <c r="O28" s="83"/>
      <c r="P28" s="83"/>
      <c r="Q28" s="84"/>
      <c r="R28" s="65"/>
      <c r="S28" s="65"/>
      <c r="T28" s="65"/>
    </row>
    <row r="29" spans="2:20" s="66" customFormat="1" ht="15" x14ac:dyDescent="0.25">
      <c r="B29" s="69" t="s">
        <v>44</v>
      </c>
      <c r="C29" s="79" t="str">
        <f>VLOOKUP(B29,'[1]26MY_PILOT_DATA'!B:V,4,FALSE)</f>
        <v>Protecteur de dossier de siège arrière</v>
      </c>
      <c r="D29" s="70" t="str">
        <f t="shared" si="2"/>
        <v>08P42-T90-100C</v>
      </c>
      <c r="E29" s="80"/>
      <c r="F29" s="80"/>
      <c r="G29" s="81"/>
      <c r="H29" s="82"/>
      <c r="I29" s="83"/>
      <c r="J29" s="83"/>
      <c r="K29" s="83"/>
      <c r="L29" s="83"/>
      <c r="M29" s="83"/>
      <c r="N29" s="83"/>
      <c r="O29" s="83"/>
      <c r="P29" s="83"/>
      <c r="Q29" s="84"/>
      <c r="R29" s="65"/>
      <c r="S29" s="65"/>
      <c r="T29" s="65"/>
    </row>
    <row r="30" spans="2:20" s="66" customFormat="1" ht="15" x14ac:dyDescent="0.25">
      <c r="B30" s="69" t="s">
        <v>41</v>
      </c>
      <c r="C30" s="67" t="str">
        <f>VLOOKUP(B30,'[1]26MY_PILOT_DATA'!B:V,4,FALSE)</f>
        <v>Protecteurs de doublure latérale</v>
      </c>
      <c r="D30" s="68" t="str">
        <f t="shared" si="2"/>
        <v>08P42-T90-100A</v>
      </c>
      <c r="E30" s="85"/>
      <c r="F30" s="85"/>
      <c r="G30" s="86"/>
      <c r="H30" s="87"/>
      <c r="I30" s="88"/>
      <c r="J30" s="88"/>
      <c r="K30" s="88"/>
      <c r="L30" s="88"/>
      <c r="M30" s="88"/>
      <c r="N30" s="88"/>
      <c r="O30" s="88"/>
      <c r="P30" s="88"/>
      <c r="Q30" s="89"/>
      <c r="R30" s="65"/>
      <c r="S30" s="65"/>
      <c r="T30" s="65"/>
    </row>
    <row r="31" spans="2:20" s="66" customFormat="1" ht="6.95" customHeight="1" x14ac:dyDescent="0.25">
      <c r="B31" s="69"/>
      <c r="C31" s="71"/>
      <c r="D31" s="72"/>
      <c r="E31" s="72"/>
      <c r="F31" s="72"/>
      <c r="G31" s="72"/>
      <c r="H31" s="72"/>
      <c r="I31" s="72"/>
      <c r="J31" s="72"/>
      <c r="K31" s="72"/>
      <c r="L31" s="72"/>
      <c r="M31" s="72"/>
      <c r="N31" s="72"/>
      <c r="O31" s="72"/>
      <c r="P31" s="72"/>
      <c r="Q31" s="73"/>
      <c r="R31" s="65"/>
      <c r="S31" s="65"/>
      <c r="T31" s="65"/>
    </row>
    <row r="32" spans="2:20" s="66" customFormat="1" ht="30" customHeight="1" x14ac:dyDescent="0.25">
      <c r="B32" s="69" t="s">
        <v>45</v>
      </c>
      <c r="C32" s="58" t="str">
        <f>VLOOKUP(B32,'[1]26MY_PILOT_DATA'!B:V,4,FALSE)</f>
        <v>Ensemble de remorquage</v>
      </c>
      <c r="D32" s="59" t="s">
        <v>166</v>
      </c>
      <c r="E32" s="74">
        <f>VLOOKUP($B32,'[1]26MY_PILOT_DATA'!B:V,9,FALSE)</f>
        <v>998.1</v>
      </c>
      <c r="F32" s="74">
        <f>VLOOKUP(B32,'[1]26MY_PILOT_DATA'!B:V,10,FALSE)</f>
        <v>1651.5</v>
      </c>
      <c r="G32" s="75">
        <f>VLOOKUP(B32,'[1]26MY_PILOT_DATA'!B:V,7,FALSE)</f>
        <v>1.7999999999999998</v>
      </c>
      <c r="H32" s="76">
        <f>VLOOKUP(B32,'[1]26MY_PILOT_DATA'!B:V,11,FALSE)</f>
        <v>1948.5</v>
      </c>
      <c r="I32" s="77">
        <f>VLOOKUP($B32,'[1]26MY_PILOT_DATA'!B:V,12,FALSE)</f>
        <v>0</v>
      </c>
      <c r="J32" s="77">
        <f>VLOOKUP($B32,'[1]26MY_PILOT_DATA'!B:V,13,FALSE)</f>
        <v>0</v>
      </c>
      <c r="K32" s="77">
        <f>VLOOKUP($B32,'[1]26MY_PILOT_DATA'!B:V,14,FALSE)</f>
        <v>0</v>
      </c>
      <c r="L32" s="77" t="str">
        <f>VLOOKUP(B32,'[1]26MY_PILOT_DATA'!B:V,15,FALSE)</f>
        <v>•</v>
      </c>
      <c r="M32" s="77" t="str">
        <f>VLOOKUP(B32,'[1]26MY_PILOT_DATA'!B:V,16,FALSE)</f>
        <v>•</v>
      </c>
      <c r="N32" s="77" t="str">
        <f>VLOOKUP(B32,'[1]26MY_PILOT_DATA'!B:V,17,FALSE)</f>
        <v>N/A</v>
      </c>
      <c r="O32" s="77" t="str">
        <f>VLOOKUP(B32,'[1]26MY_PILOT_DATA'!B:V,18,FALSE)</f>
        <v>N/A</v>
      </c>
      <c r="P32" s="77" t="str">
        <f>VLOOKUP(B32,'[1]26MY_PILOT_DATA'!B:V,19,FALSE)</f>
        <v>N/A</v>
      </c>
      <c r="Q32" s="78" t="str">
        <f>IF(VLOOKUP(B32,'[1]26MY_PILOT_DATA'!B:V,21,FALSE)="","",VLOOKUP(B32,'[1]26MY_PILOT_DATA'!B:V,21,FALSE))</f>
        <v>Rabais de 10 % est appliqué
Refroidisseur de transmission non requis pour le Pilot 2023. La capacité de remorquage est de 5000 livres.
Sport version(Capuchon d’attelage de remorque noir): 
     26PIL-TOW-B1: comprend un attelage de remorque de 1 7/8 po boule.
     26PIL-TOW-B2: comprend attelage de remorque de 2 po boule.
EX-L version(Capuchon d’attelage de remorque argent):
     26PIL-TOW-S1: comprend un attelage de remorque de 1 7/8 po boule.
     26PIL-TOW-S2: comprend attelage de remorque de 2 po boule.
Touring version**(Capuchon d’attelage de remorque argent):
     26PIL-TOW-SA1: comprend un attelage de remorque de 1 7/8 po boule.
     26PIL-TOW-SA2: comprend attelage de remorque de 2 po boule.
Black Edition version**(Capuchon d’attelage de remorque noir):
     26PIL-TOW-BA1: comprend un attelage de remorque de 1 7/8 po boule.
     26PIL-TOW-BA2: comprend attelage de remorque de 2 po boule.
**Touring et Black Edition nécessitent un adaptateur d’accès mains libres pour attelage de remorque - 08L91-T90-300A</v>
      </c>
      <c r="R32" s="65"/>
      <c r="S32" s="65"/>
      <c r="T32" s="65"/>
    </row>
    <row r="33" spans="1:20" s="66" customFormat="1" ht="15.95" customHeight="1" x14ac:dyDescent="0.25">
      <c r="B33" s="69" t="s">
        <v>47</v>
      </c>
      <c r="C33" s="67" t="str">
        <f>VLOOKUP(B33,'[1]26MY_PILOT_DATA'!B:V,4,FALSE)</f>
        <v>Attelage de remorque</v>
      </c>
      <c r="D33" s="70" t="str">
        <f t="shared" ref="D33:D38" si="3">B33</f>
        <v>08L92-T90-100</v>
      </c>
      <c r="E33" s="80"/>
      <c r="F33" s="80"/>
      <c r="G33" s="81"/>
      <c r="H33" s="82"/>
      <c r="I33" s="83"/>
      <c r="J33" s="83"/>
      <c r="K33" s="83"/>
      <c r="L33" s="83"/>
      <c r="M33" s="83"/>
      <c r="N33" s="83"/>
      <c r="O33" s="83"/>
      <c r="P33" s="83"/>
      <c r="Q33" s="84"/>
      <c r="R33" s="65"/>
      <c r="S33" s="65"/>
      <c r="T33" s="65"/>
    </row>
    <row r="34" spans="1:20" s="66" customFormat="1" ht="15.95" customHeight="1" x14ac:dyDescent="0.25">
      <c r="B34" s="69" t="s">
        <v>48</v>
      </c>
      <c r="C34" s="67" t="str">
        <f>VLOOKUP(B34,'[1]26MY_PILOT_DATA'!B:V,4,FALSE)</f>
        <v>Faisceau de remorque</v>
      </c>
      <c r="D34" s="70" t="str">
        <f t="shared" si="3"/>
        <v>08L91-T90-300B</v>
      </c>
      <c r="E34" s="80"/>
      <c r="F34" s="80"/>
      <c r="G34" s="81"/>
      <c r="H34" s="82"/>
      <c r="I34" s="83"/>
      <c r="J34" s="83"/>
      <c r="K34" s="83"/>
      <c r="L34" s="83"/>
      <c r="M34" s="83"/>
      <c r="N34" s="83"/>
      <c r="O34" s="83"/>
      <c r="P34" s="83"/>
      <c r="Q34" s="84"/>
      <c r="R34" s="65"/>
      <c r="S34" s="65"/>
      <c r="T34" s="65"/>
    </row>
    <row r="35" spans="1:20" s="66" customFormat="1" ht="29.1" customHeight="1" x14ac:dyDescent="0.25">
      <c r="B35" s="69" t="s">
        <v>167</v>
      </c>
      <c r="C35" s="79" t="str">
        <f>VLOOKUP(B35,'[1]26MY_PILOT_DATA'!B:V,4,FALSE)</f>
        <v>Capuchon d’attelage de remorque noir ou argent</v>
      </c>
      <c r="D35" s="68" t="str">
        <f t="shared" si="3"/>
        <v>08L92-T90-300D ou 
08L92-T90-300E</v>
      </c>
      <c r="E35" s="80"/>
      <c r="F35" s="80"/>
      <c r="G35" s="81"/>
      <c r="H35" s="82"/>
      <c r="I35" s="83"/>
      <c r="J35" s="83"/>
      <c r="K35" s="83"/>
      <c r="L35" s="83"/>
      <c r="M35" s="83"/>
      <c r="N35" s="83"/>
      <c r="O35" s="83"/>
      <c r="P35" s="83"/>
      <c r="Q35" s="84"/>
      <c r="R35" s="65"/>
      <c r="S35" s="65"/>
      <c r="T35" s="65"/>
    </row>
    <row r="36" spans="1:20" s="66" customFormat="1" ht="15.95" customHeight="1" x14ac:dyDescent="0.25">
      <c r="B36" s="69" t="s">
        <v>50</v>
      </c>
      <c r="C36" s="67" t="str">
        <f>VLOOKUP(B36,'[1]26MY_PILOT_DATA'!B:V,4,FALSE)</f>
        <v>Attelage de remorque - montage sur boule</v>
      </c>
      <c r="D36" s="70" t="str">
        <f t="shared" si="3"/>
        <v>08L92-T90-100A</v>
      </c>
      <c r="E36" s="80"/>
      <c r="F36" s="80"/>
      <c r="G36" s="81"/>
      <c r="H36" s="82"/>
      <c r="I36" s="83"/>
      <c r="J36" s="83"/>
      <c r="K36" s="83"/>
      <c r="L36" s="83"/>
      <c r="M36" s="83"/>
      <c r="N36" s="83"/>
      <c r="O36" s="83"/>
      <c r="P36" s="83"/>
      <c r="Q36" s="84"/>
      <c r="R36" s="65"/>
      <c r="S36" s="65"/>
      <c r="T36" s="65"/>
    </row>
    <row r="37" spans="1:20" s="66" customFormat="1" ht="29.1" customHeight="1" x14ac:dyDescent="0.25">
      <c r="B37" s="57" t="s">
        <v>168</v>
      </c>
      <c r="C37" s="67" t="str">
        <f>VLOOKUP(B37,'[1]26MY_PILOT_DATA'!B:V,4,FALSE)</f>
        <v>Rotule d'attelage de 1 7/8 po ou 2 po</v>
      </c>
      <c r="D37" s="68" t="str">
        <f t="shared" si="3"/>
        <v>08L92-S9V-300G ou 
08L92-S9V-300H</v>
      </c>
      <c r="E37" s="80"/>
      <c r="F37" s="80"/>
      <c r="G37" s="81"/>
      <c r="H37" s="82"/>
      <c r="I37" s="83"/>
      <c r="J37" s="83"/>
      <c r="K37" s="83"/>
      <c r="L37" s="83"/>
      <c r="M37" s="83"/>
      <c r="N37" s="83"/>
      <c r="O37" s="83"/>
      <c r="P37" s="83"/>
      <c r="Q37" s="84"/>
      <c r="R37" s="65"/>
      <c r="S37" s="65"/>
      <c r="T37" s="65"/>
    </row>
    <row r="38" spans="1:20" s="66" customFormat="1" ht="15.95" customHeight="1" x14ac:dyDescent="0.25">
      <c r="B38" s="57" t="s">
        <v>52</v>
      </c>
      <c r="C38" s="67" t="str">
        <f>VLOOKUP(B38,'[1]26MY_PILOT_DATA'!B:V,4,FALSE)</f>
        <v>Attelage de remorque - goupille de verrouillage</v>
      </c>
      <c r="D38" s="68" t="str">
        <f t="shared" si="3"/>
        <v>08L92-SJC-300A</v>
      </c>
      <c r="E38" s="85"/>
      <c r="F38" s="85"/>
      <c r="G38" s="86"/>
      <c r="H38" s="87"/>
      <c r="I38" s="88"/>
      <c r="J38" s="88"/>
      <c r="K38" s="88"/>
      <c r="L38" s="88"/>
      <c r="M38" s="88"/>
      <c r="N38" s="88"/>
      <c r="O38" s="88"/>
      <c r="P38" s="88"/>
      <c r="Q38" s="84"/>
      <c r="R38" s="65"/>
      <c r="S38" s="65"/>
      <c r="T38" s="65"/>
    </row>
    <row r="39" spans="1:20" s="66" customFormat="1" ht="5.0999999999999996" customHeight="1" x14ac:dyDescent="0.25">
      <c r="B39" s="69"/>
      <c r="C39" s="71"/>
      <c r="D39" s="72"/>
      <c r="E39" s="72"/>
      <c r="F39" s="72"/>
      <c r="G39" s="72"/>
      <c r="H39" s="72"/>
      <c r="I39" s="72"/>
      <c r="J39" s="72"/>
      <c r="K39" s="72"/>
      <c r="L39" s="72"/>
      <c r="M39" s="72"/>
      <c r="N39" s="72"/>
      <c r="O39" s="72"/>
      <c r="P39" s="72"/>
      <c r="Q39" s="84"/>
      <c r="R39" s="65"/>
      <c r="S39" s="65"/>
      <c r="T39" s="65"/>
    </row>
    <row r="40" spans="1:20" s="66" customFormat="1" ht="30" x14ac:dyDescent="0.25">
      <c r="B40" s="69" t="s">
        <v>53</v>
      </c>
      <c r="C40" s="58" t="str">
        <f>VLOOKUP(B40,'[1]26MY_PILOT_DATA'!B:V,4,FALSE)</f>
        <v>Ensemble de remorquage</v>
      </c>
      <c r="D40" s="59" t="s">
        <v>166</v>
      </c>
      <c r="E40" s="74">
        <f>VLOOKUP($B40,'[1]26MY_PILOT_DATA'!B:V,9,FALSE)</f>
        <v>1292.4000000000001</v>
      </c>
      <c r="F40" s="74">
        <f>VLOOKUP(B40,'[1]26MY_PILOT_DATA'!B:V,10,FALSE)</f>
        <v>2071.8000000000002</v>
      </c>
      <c r="G40" s="75">
        <f>VLOOKUP(B40,'[1]26MY_PILOT_DATA'!B:V,7,FALSE)</f>
        <v>1.9</v>
      </c>
      <c r="H40" s="76">
        <f>VLOOKUP(B40,'[1]26MY_PILOT_DATA'!B:V,11,FALSE)</f>
        <v>2385.3000000000002</v>
      </c>
      <c r="I40" s="77">
        <f>VLOOKUP($B40,'[1]26MY_PILOT_DATA'!B:V,12,FALSE)</f>
        <v>0</v>
      </c>
      <c r="J40" s="77">
        <f>VLOOKUP($B40,'[1]26MY_PILOT_DATA'!B:V,13,FALSE)</f>
        <v>0</v>
      </c>
      <c r="K40" s="77">
        <f>VLOOKUP($B40,'[1]26MY_PILOT_DATA'!B:V,14,FALSE)</f>
        <v>0</v>
      </c>
      <c r="L40" s="77" t="str">
        <f>VLOOKUP(B40,'[1]26MY_PILOT_DATA'!B:V,15,FALSE)</f>
        <v>N/A</v>
      </c>
      <c r="M40" s="77" t="str">
        <f>VLOOKUP(B40,'[1]26MY_PILOT_DATA'!B:V,16,FALSE)</f>
        <v>N/A</v>
      </c>
      <c r="N40" s="77" t="str">
        <f>VLOOKUP(B40,'[1]26MY_PILOT_DATA'!B:V,17,FALSE)</f>
        <v>N/A</v>
      </c>
      <c r="O40" s="77" t="str">
        <f>VLOOKUP(B40,'[1]26MY_PILOT_DATA'!B:V,18,FALSE)</f>
        <v>•</v>
      </c>
      <c r="P40" s="77" t="str">
        <f>VLOOKUP(B40,'[1]26MY_PILOT_DATA'!B:V,19,FALSE)</f>
        <v>•</v>
      </c>
      <c r="Q40" s="84"/>
      <c r="R40" s="65"/>
      <c r="S40" s="65"/>
      <c r="T40" s="65"/>
    </row>
    <row r="41" spans="1:20" s="66" customFormat="1" ht="15.95" customHeight="1" x14ac:dyDescent="0.25">
      <c r="B41" s="69" t="s">
        <v>47</v>
      </c>
      <c r="C41" s="67" t="str">
        <f>VLOOKUP(B41,'[1]26MY_PILOT_DATA'!B:V,4,FALSE)</f>
        <v>Attelage de remorque</v>
      </c>
      <c r="D41" s="70" t="str">
        <f t="shared" ref="D41:D46" si="4">B41</f>
        <v>08L92-T90-100</v>
      </c>
      <c r="E41" s="80"/>
      <c r="F41" s="80"/>
      <c r="G41" s="81"/>
      <c r="H41" s="82"/>
      <c r="I41" s="83"/>
      <c r="J41" s="83"/>
      <c r="K41" s="83"/>
      <c r="L41" s="83"/>
      <c r="M41" s="83"/>
      <c r="N41" s="83"/>
      <c r="O41" s="83"/>
      <c r="P41" s="83"/>
      <c r="Q41" s="84"/>
      <c r="R41" s="65"/>
      <c r="S41" s="65"/>
      <c r="T41" s="65"/>
    </row>
    <row r="42" spans="1:20" s="66" customFormat="1" ht="15" x14ac:dyDescent="0.25">
      <c r="B42" s="69" t="s">
        <v>48</v>
      </c>
      <c r="C42" s="67" t="str">
        <f>VLOOKUP(B42,'[1]26MY_PILOT_DATA'!B:V,4,FALSE)</f>
        <v>Faisceau de remorque</v>
      </c>
      <c r="D42" s="70" t="str">
        <f t="shared" si="4"/>
        <v>08L91-T90-300B</v>
      </c>
      <c r="E42" s="80"/>
      <c r="F42" s="80"/>
      <c r="G42" s="81"/>
      <c r="H42" s="82"/>
      <c r="I42" s="83"/>
      <c r="J42" s="83"/>
      <c r="K42" s="83"/>
      <c r="L42" s="83"/>
      <c r="M42" s="83"/>
      <c r="N42" s="83"/>
      <c r="O42" s="83"/>
      <c r="P42" s="83"/>
      <c r="Q42" s="84"/>
      <c r="R42" s="65"/>
      <c r="S42" s="65"/>
      <c r="T42" s="65"/>
    </row>
    <row r="43" spans="1:20" s="66" customFormat="1" ht="30" x14ac:dyDescent="0.25">
      <c r="B43" s="69" t="s">
        <v>167</v>
      </c>
      <c r="C43" s="79" t="str">
        <f>VLOOKUP(B43,'[1]26MY_PILOT_DATA'!B:V,4,FALSE)</f>
        <v>Capuchon d’attelage de remorque noir ou argent</v>
      </c>
      <c r="D43" s="68" t="str">
        <f t="shared" si="4"/>
        <v>08L92-T90-300D ou 
08L92-T90-300E</v>
      </c>
      <c r="E43" s="80"/>
      <c r="F43" s="80"/>
      <c r="G43" s="81"/>
      <c r="H43" s="82"/>
      <c r="I43" s="83"/>
      <c r="J43" s="83"/>
      <c r="K43" s="83"/>
      <c r="L43" s="83"/>
      <c r="M43" s="83"/>
      <c r="N43" s="83"/>
      <c r="O43" s="83"/>
      <c r="P43" s="83"/>
      <c r="Q43" s="84"/>
      <c r="R43" s="65"/>
      <c r="S43" s="65"/>
      <c r="T43" s="65"/>
    </row>
    <row r="44" spans="1:20" s="66" customFormat="1" ht="15.95" customHeight="1" x14ac:dyDescent="0.25">
      <c r="B44" s="69" t="s">
        <v>50</v>
      </c>
      <c r="C44" s="67" t="str">
        <f>VLOOKUP(B44,'[1]26MY_PILOT_DATA'!B:V,4,FALSE)</f>
        <v>Attelage de remorque - montage sur boule</v>
      </c>
      <c r="D44" s="70" t="str">
        <f t="shared" si="4"/>
        <v>08L92-T90-100A</v>
      </c>
      <c r="E44" s="80"/>
      <c r="F44" s="80"/>
      <c r="G44" s="81"/>
      <c r="H44" s="82"/>
      <c r="I44" s="83"/>
      <c r="J44" s="83"/>
      <c r="K44" s="83"/>
      <c r="L44" s="83"/>
      <c r="M44" s="83"/>
      <c r="N44" s="83"/>
      <c r="O44" s="83"/>
      <c r="P44" s="83"/>
      <c r="Q44" s="84"/>
      <c r="R44" s="65"/>
      <c r="S44" s="65"/>
      <c r="T44" s="65"/>
    </row>
    <row r="45" spans="1:20" s="66" customFormat="1" ht="45" x14ac:dyDescent="0.25">
      <c r="B45" s="57" t="s">
        <v>168</v>
      </c>
      <c r="C45" s="67" t="str">
        <f>VLOOKUP(B45,'[1]26MY_PILOT_DATA'!B:V,4,FALSE)</f>
        <v>Rotule d'attelage de 1 7/8 po ou 2 po</v>
      </c>
      <c r="D45" s="68" t="str">
        <f t="shared" si="4"/>
        <v>08L92-S9V-300G ou 
08L92-S9V-300H</v>
      </c>
      <c r="E45" s="80"/>
      <c r="F45" s="80"/>
      <c r="G45" s="81"/>
      <c r="H45" s="82"/>
      <c r="I45" s="83"/>
      <c r="J45" s="83"/>
      <c r="K45" s="83"/>
      <c r="L45" s="83"/>
      <c r="M45" s="83"/>
      <c r="N45" s="83"/>
      <c r="O45" s="83"/>
      <c r="P45" s="83"/>
      <c r="Q45" s="84"/>
      <c r="R45" s="65"/>
      <c r="S45" s="65"/>
      <c r="T45" s="65"/>
    </row>
    <row r="46" spans="1:20" s="66" customFormat="1" ht="15.95" customHeight="1" x14ac:dyDescent="0.25">
      <c r="B46" s="69" t="s">
        <v>52</v>
      </c>
      <c r="C46" s="67" t="str">
        <f>VLOOKUP(B46,'[1]26MY_PILOT_DATA'!B:V,4,FALSE)</f>
        <v>Attelage de remorque - goupille de verrouillage</v>
      </c>
      <c r="D46" s="68" t="str">
        <f t="shared" si="4"/>
        <v>08L92-SJC-300A</v>
      </c>
      <c r="E46" s="85"/>
      <c r="F46" s="85"/>
      <c r="G46" s="86"/>
      <c r="H46" s="87"/>
      <c r="I46" s="88"/>
      <c r="J46" s="88"/>
      <c r="K46" s="88"/>
      <c r="L46" s="88"/>
      <c r="M46" s="88"/>
      <c r="N46" s="88"/>
      <c r="O46" s="88"/>
      <c r="P46" s="88"/>
      <c r="Q46" s="84"/>
      <c r="R46" s="65"/>
      <c r="S46" s="65"/>
      <c r="T46" s="65"/>
    </row>
    <row r="47" spans="1:20" s="66" customFormat="1" ht="6.95" customHeight="1" x14ac:dyDescent="0.25">
      <c r="B47" s="69"/>
      <c r="C47" s="71"/>
      <c r="D47" s="72"/>
      <c r="E47" s="72"/>
      <c r="F47" s="72"/>
      <c r="G47" s="72"/>
      <c r="H47" s="72"/>
      <c r="I47" s="72"/>
      <c r="J47" s="72"/>
      <c r="K47" s="72"/>
      <c r="L47" s="72"/>
      <c r="M47" s="72"/>
      <c r="N47" s="72"/>
      <c r="O47" s="72"/>
      <c r="P47" s="72"/>
      <c r="Q47" s="233"/>
      <c r="R47" s="65"/>
      <c r="S47" s="65"/>
      <c r="T47" s="65"/>
    </row>
    <row r="48" spans="1:20" s="66" customFormat="1" ht="63" customHeight="1" x14ac:dyDescent="0.25">
      <c r="A48" s="57"/>
      <c r="B48" s="57" t="s">
        <v>55</v>
      </c>
      <c r="C48" s="58" t="str">
        <f>VLOOKUP(B48,'[1]26MY_PILOT_DATA'!B:V,4,FALSE)</f>
        <v>Ensemble de remorquage - TrailSport</v>
      </c>
      <c r="D48" s="59" t="str">
        <f>B48</f>
        <v>26PIL-TOW-TS1 or 26PIL-TOW-TS2</v>
      </c>
      <c r="E48" s="94">
        <f>VLOOKUP(B48,'[1]26MY_PILOT_DATA'!B:V,9,FALSE)</f>
        <v>500.65</v>
      </c>
      <c r="F48" s="234">
        <f>VLOOKUP(B48,'[1]26MY_PILOT_DATA'!B:V,10,FALSE)</f>
        <v>821.75</v>
      </c>
      <c r="G48" s="235">
        <f>VLOOKUP(B48,'[1]26MY_PILOT_DATA'!B:V,7,FALSE)</f>
        <v>1.2</v>
      </c>
      <c r="H48" s="236">
        <f>VLOOKUP(B48,'[1]26MY_PILOT_DATA'!B:V,11,FALSE)</f>
        <v>1019.75</v>
      </c>
      <c r="I48" s="237">
        <f>VLOOKUP($B49,'[1]26MY_PILOT_DATA'!B:V,12,FALSE)</f>
        <v>0</v>
      </c>
      <c r="J48" s="237">
        <f>VLOOKUP($B49,'[1]26MY_PILOT_DATA'!B:V,13,FALSE)</f>
        <v>0</v>
      </c>
      <c r="K48" s="237">
        <f>VLOOKUP($B49,'[1]26MY_PILOT_DATA'!B:V,14,FALSE)</f>
        <v>0</v>
      </c>
      <c r="L48" s="237" t="str">
        <f>VLOOKUP(B48,'[1]26MY_PILOT_DATA'!B:V,15,FALSE)</f>
        <v>N/A</v>
      </c>
      <c r="M48" s="237" t="str">
        <f>VLOOKUP(B48,'[1]26MY_PILOT_DATA'!B:V,16,FALSE)</f>
        <v>N/A</v>
      </c>
      <c r="N48" s="237" t="str">
        <f>VLOOKUP(B48,'[1]26MY_PILOT_DATA'!B:V,17,FALSE)</f>
        <v>•</v>
      </c>
      <c r="O48" s="237" t="str">
        <f>VLOOKUP(B48,'[1]26MY_PILOT_DATA'!B:V,18,FALSE)</f>
        <v>N/A</v>
      </c>
      <c r="P48" s="237" t="str">
        <f>VLOOKUP(B48,'[1]26MY_PILOT_DATA'!B:V,19,FALSE)</f>
        <v>N/A</v>
      </c>
      <c r="Q48" s="91" t="str">
        <f>IF(VLOOKUP(B48,'[1]26MY_PILOT_DATA'!B:V,21,FALSE)="","",VLOOKUP(B48,'[1]26MY_PILOT_DATA'!B:V,21,FALSE))</f>
        <v>Rabais de 5 % est appliqué
Refroidisseur de transmission non requis pour le Pilot 2026. La capacité de remorquage est de 5000 livres.
26PIL-TOW-TS1: 1-7/8" Trailer Hitch Ball
26PIL-TOW-TS2: 2" Trailer Hitch Ball</v>
      </c>
      <c r="R48" s="65"/>
      <c r="S48" s="65"/>
      <c r="T48" s="65"/>
    </row>
    <row r="49" spans="1:20" s="66" customFormat="1" ht="15" x14ac:dyDescent="0.25">
      <c r="A49" s="69"/>
      <c r="B49" s="69" t="s">
        <v>56</v>
      </c>
      <c r="C49" s="67" t="str">
        <f>VLOOKUP(B49,'[1]26MY_PILOT_DATA'!B:V,4,FALSE)</f>
        <v>Faisceau de remorque - TrailSport</v>
      </c>
      <c r="D49" s="68" t="str">
        <f>D42</f>
        <v>08L91-T90-300B</v>
      </c>
      <c r="E49" s="97"/>
      <c r="F49" s="238"/>
      <c r="G49" s="239"/>
      <c r="H49" s="240"/>
      <c r="I49" s="241"/>
      <c r="J49" s="241"/>
      <c r="K49" s="241"/>
      <c r="L49" s="241"/>
      <c r="M49" s="241"/>
      <c r="N49" s="241"/>
      <c r="O49" s="241"/>
      <c r="P49" s="241"/>
      <c r="Q49" s="92"/>
      <c r="R49" s="65"/>
      <c r="S49" s="65"/>
      <c r="T49" s="65"/>
    </row>
    <row r="50" spans="1:20" s="66" customFormat="1" ht="15" x14ac:dyDescent="0.25">
      <c r="B50" s="69" t="s">
        <v>50</v>
      </c>
      <c r="C50" s="67" t="str">
        <f>VLOOKUP(B50,'[1]26MY_PILOT_DATA'!B:V,4,FALSE)</f>
        <v>Attelage de remorque - montage sur boule</v>
      </c>
      <c r="D50" s="68" t="str">
        <f t="shared" ref="D50:D52" si="5">B50</f>
        <v>08L92-T90-100A</v>
      </c>
      <c r="E50" s="97"/>
      <c r="F50" s="238"/>
      <c r="G50" s="239"/>
      <c r="H50" s="240"/>
      <c r="I50" s="241"/>
      <c r="J50" s="241"/>
      <c r="K50" s="241"/>
      <c r="L50" s="241"/>
      <c r="M50" s="241"/>
      <c r="N50" s="241"/>
      <c r="O50" s="241"/>
      <c r="P50" s="241"/>
      <c r="Q50" s="92"/>
      <c r="R50" s="65"/>
      <c r="S50" s="65"/>
      <c r="T50" s="65"/>
    </row>
    <row r="51" spans="1:20" s="66" customFormat="1" ht="45" x14ac:dyDescent="0.25">
      <c r="B51" s="57" t="s">
        <v>168</v>
      </c>
      <c r="C51" s="67" t="str">
        <f>VLOOKUP(B51,'[1]26MY_PILOT_DATA'!B:V,4,FALSE)</f>
        <v>Rotule d'attelage de 1 7/8 po ou 2 po</v>
      </c>
      <c r="D51" s="68" t="str">
        <f t="shared" si="5"/>
        <v>08L92-S9V-300G ou 
08L92-S9V-300H</v>
      </c>
      <c r="E51" s="97"/>
      <c r="F51" s="238"/>
      <c r="G51" s="239"/>
      <c r="H51" s="240"/>
      <c r="I51" s="241"/>
      <c r="J51" s="241"/>
      <c r="K51" s="241"/>
      <c r="L51" s="241"/>
      <c r="M51" s="241"/>
      <c r="N51" s="241"/>
      <c r="O51" s="241"/>
      <c r="P51" s="241"/>
      <c r="Q51" s="92"/>
      <c r="R51" s="65"/>
      <c r="S51" s="65"/>
      <c r="T51" s="65"/>
    </row>
    <row r="52" spans="1:20" s="66" customFormat="1" ht="15" x14ac:dyDescent="0.25">
      <c r="B52" s="69" t="s">
        <v>52</v>
      </c>
      <c r="C52" s="67" t="str">
        <f>VLOOKUP(B52,'[1]26MY_PILOT_DATA'!B:V,4,FALSE)</f>
        <v>Attelage de remorque - goupille de verrouillage</v>
      </c>
      <c r="D52" s="68" t="str">
        <f t="shared" si="5"/>
        <v>08L92-SJC-300A</v>
      </c>
      <c r="E52" s="97"/>
      <c r="F52" s="238"/>
      <c r="G52" s="242"/>
      <c r="H52" s="243"/>
      <c r="I52" s="241"/>
      <c r="J52" s="241"/>
      <c r="K52" s="241"/>
      <c r="L52" s="241"/>
      <c r="M52" s="241"/>
      <c r="N52" s="241"/>
      <c r="O52" s="241"/>
      <c r="P52" s="241"/>
      <c r="Q52" s="92"/>
      <c r="R52" s="65"/>
      <c r="S52" s="65"/>
      <c r="T52" s="65"/>
    </row>
    <row r="53" spans="1:20" s="66" customFormat="1" ht="6.95" customHeight="1" x14ac:dyDescent="0.25">
      <c r="B53" s="69"/>
      <c r="C53" s="71"/>
      <c r="D53" s="72"/>
      <c r="E53" s="72"/>
      <c r="F53" s="72"/>
      <c r="G53" s="72"/>
      <c r="H53" s="72"/>
      <c r="I53" s="72"/>
      <c r="J53" s="72"/>
      <c r="K53" s="72"/>
      <c r="L53" s="72"/>
      <c r="M53" s="72"/>
      <c r="N53" s="72"/>
      <c r="O53" s="72"/>
      <c r="P53" s="72"/>
      <c r="Q53" s="233"/>
      <c r="R53" s="65"/>
      <c r="S53" s="65"/>
      <c r="T53" s="65"/>
    </row>
    <row r="54" spans="1:20" s="66" customFormat="1" ht="15" x14ac:dyDescent="0.25">
      <c r="B54" s="57" t="s">
        <v>57</v>
      </c>
      <c r="C54" s="58" t="str">
        <f>VLOOKUP(B54,'[1]26MY_PILOT_DATA'!B:V,4,FALSE)</f>
        <v>Ensemble de temps froid</v>
      </c>
      <c r="D54" s="59" t="str">
        <f>B54</f>
        <v>23PIL-COLD-PK</v>
      </c>
      <c r="E54" s="60">
        <f>VLOOKUP($B54,'[1]26MY_PILOT_DATA'!B:V,9,FALSE)</f>
        <v>224.2</v>
      </c>
      <c r="F54" s="60">
        <f>VLOOKUP(B54,'[1]26MY_PILOT_DATA'!B:V,10,FALSE)</f>
        <v>374.29999999999995</v>
      </c>
      <c r="G54" s="61">
        <f>VLOOKUP(B54,'[1]26MY_PILOT_DATA'!B:V,7,FALSE)</f>
        <v>1.4</v>
      </c>
      <c r="H54" s="62">
        <f>VLOOKUP(B54,'[1]26MY_PILOT_DATA'!B:V,11,FALSE)</f>
        <v>605.29999999999995</v>
      </c>
      <c r="I54" s="63">
        <f>VLOOKUP($B54,'[1]26MY_PILOT_DATA'!B:V,12,FALSE)</f>
        <v>0</v>
      </c>
      <c r="J54" s="63">
        <f>VLOOKUP($B54,'[1]26MY_PILOT_DATA'!B:V,13,FALSE)</f>
        <v>0</v>
      </c>
      <c r="K54" s="63">
        <f>VLOOKUP($B54,'[1]26MY_PILOT_DATA'!B:V,14,FALSE)</f>
        <v>0</v>
      </c>
      <c r="L54" s="63" t="str">
        <f>VLOOKUP(B54,'[1]26MY_PILOT_DATA'!B:V,15,FALSE)</f>
        <v>•</v>
      </c>
      <c r="M54" s="63" t="str">
        <f>VLOOKUP(B54,'[1]26MY_PILOT_DATA'!B:V,16,FALSE)</f>
        <v>•</v>
      </c>
      <c r="N54" s="63" t="str">
        <f>VLOOKUP(B54,'[1]26MY_PILOT_DATA'!B:V,17,FALSE)</f>
        <v>•</v>
      </c>
      <c r="O54" s="63" t="str">
        <f>VLOOKUP(B54,'[1]26MY_PILOT_DATA'!B:V,18,FALSE)</f>
        <v>•</v>
      </c>
      <c r="P54" s="63" t="str">
        <f>VLOOKUP(B54,'[1]26MY_PILOT_DATA'!B:V,19,FALSE)</f>
        <v>•</v>
      </c>
      <c r="Q54" s="64" t="str">
        <f>IF(VLOOKUP(B54,'[1]26MY_PILOT_DATA'!B:V,21,FALSE)="","",VLOOKUP(B54,'[1]26MY_PILOT_DATA'!B:V,21,FALSE))</f>
        <v>Rabais de 5% est appliqué</v>
      </c>
      <c r="R54" s="65"/>
      <c r="S54" s="65"/>
      <c r="T54" s="65"/>
    </row>
    <row r="55" spans="1:20" s="66" customFormat="1" ht="15" x14ac:dyDescent="0.25">
      <c r="B55" s="57" t="s">
        <v>58</v>
      </c>
      <c r="C55" s="67" t="str">
        <f>VLOOKUP(B55,'[1]26MY_PILOT_DATA'!B:V,4,FALSE)</f>
        <v>Chauffe-moteur</v>
      </c>
      <c r="D55" s="68" t="str">
        <f t="shared" ref="D55:D56" si="6">B55</f>
        <v>08T44-SNA-302</v>
      </c>
      <c r="E55" s="60"/>
      <c r="F55" s="60"/>
      <c r="G55" s="61"/>
      <c r="H55" s="62"/>
      <c r="I55" s="63"/>
      <c r="J55" s="63"/>
      <c r="K55" s="63"/>
      <c r="L55" s="63"/>
      <c r="M55" s="63"/>
      <c r="N55" s="63"/>
      <c r="O55" s="63"/>
      <c r="P55" s="63"/>
      <c r="Q55" s="64"/>
      <c r="R55" s="65"/>
      <c r="S55" s="65"/>
      <c r="T55" s="65"/>
    </row>
    <row r="56" spans="1:20" s="66" customFormat="1" ht="30" x14ac:dyDescent="0.25">
      <c r="B56" s="69" t="s">
        <v>59</v>
      </c>
      <c r="C56" s="79" t="str">
        <f>VLOOKUP(B56,'[1]26MY_PILOT_DATA'!B:V,4,FALSE)</f>
        <v>Chargeur/mainteneur de batterie automobile 12 V Optimate</v>
      </c>
      <c r="D56" s="70" t="str">
        <f t="shared" si="6"/>
        <v>31670-BMS-004H</v>
      </c>
      <c r="E56" s="60"/>
      <c r="F56" s="60"/>
      <c r="G56" s="61"/>
      <c r="H56" s="62"/>
      <c r="I56" s="63"/>
      <c r="J56" s="63"/>
      <c r="K56" s="63"/>
      <c r="L56" s="63"/>
      <c r="M56" s="63"/>
      <c r="N56" s="63"/>
      <c r="O56" s="63"/>
      <c r="P56" s="63"/>
      <c r="Q56" s="64"/>
      <c r="R56" s="65"/>
      <c r="S56" s="65"/>
      <c r="T56" s="65"/>
    </row>
    <row r="57" spans="1:20" s="66" customFormat="1" ht="6.95" customHeight="1" x14ac:dyDescent="0.25">
      <c r="B57" s="69"/>
      <c r="C57" s="71"/>
      <c r="D57" s="72"/>
      <c r="E57" s="72"/>
      <c r="F57" s="72"/>
      <c r="G57" s="72"/>
      <c r="H57" s="72"/>
      <c r="I57" s="72"/>
      <c r="J57" s="72"/>
      <c r="K57" s="72"/>
      <c r="L57" s="72"/>
      <c r="M57" s="72"/>
      <c r="N57" s="72"/>
      <c r="O57" s="72"/>
      <c r="P57" s="72"/>
      <c r="Q57" s="233"/>
      <c r="R57" s="65"/>
      <c r="S57" s="65"/>
      <c r="T57" s="65"/>
    </row>
    <row r="58" spans="1:20" s="66" customFormat="1" ht="15" x14ac:dyDescent="0.25">
      <c r="B58" s="57" t="s">
        <v>169</v>
      </c>
      <c r="C58" s="58" t="str">
        <f>VLOOKUP(B58,'[1]26MY_PILOT_DATA'!B:V,4,FALSE)</f>
        <v xml:space="preserve">Ensemble d’emblèmes noirs </v>
      </c>
      <c r="D58" s="59" t="str">
        <f>B58</f>
        <v>25PIL-BLK-EM1</v>
      </c>
      <c r="E58" s="74">
        <f>VLOOKUP($B58,'[1]26MY_PILOT_DATA'!B:V,9,FALSE)</f>
        <v>106.2</v>
      </c>
      <c r="F58" s="74">
        <f>VLOOKUP(B58,'[1]26MY_PILOT_DATA'!B:V,10,FALSE)</f>
        <v>176.4</v>
      </c>
      <c r="G58" s="75">
        <f>VLOOKUP(B58,'[1]26MY_PILOT_DATA'!B:V,7,FALSE)</f>
        <v>0.60000000000000009</v>
      </c>
      <c r="H58" s="76">
        <f>VLOOKUP(B58,'[1]26MY_PILOT_DATA'!B:V,11,FALSE)</f>
        <v>275.40000000000003</v>
      </c>
      <c r="I58" s="77">
        <f>VLOOKUP($B58,'[1]26MY_PILOT_DATA'!B:V,12,FALSE)</f>
        <v>0</v>
      </c>
      <c r="J58" s="77">
        <f>VLOOKUP($B58,'[1]26MY_PILOT_DATA'!B:V,13,FALSE)</f>
        <v>0</v>
      </c>
      <c r="K58" s="77">
        <f>VLOOKUP($B58,'[1]26MY_PILOT_DATA'!B:V,14,FALSE)</f>
        <v>0</v>
      </c>
      <c r="L58" s="77" t="str">
        <f>VLOOKUP(B58,'[1]26MY_PILOT_DATA'!B:V,15,FALSE)</f>
        <v>N/A</v>
      </c>
      <c r="M58" s="77" t="str">
        <f>VLOOKUP(B58,'[1]26MY_PILOT_DATA'!B:V,16,FALSE)</f>
        <v>N/A</v>
      </c>
      <c r="N58" s="77" t="str">
        <f>VLOOKUP(B58,'[1]26MY_PILOT_DATA'!B:V,17,FALSE)</f>
        <v>N/A</v>
      </c>
      <c r="O58" s="77" t="str">
        <f>VLOOKUP(B58,'[1]26MY_PILOT_DATA'!B:V,18,FALSE)</f>
        <v>N/A</v>
      </c>
      <c r="P58" s="77" t="str">
        <f>VLOOKUP(B58,'[1]26MY_PILOT_DATA'!B:V,19,FALSE)</f>
        <v>N/A</v>
      </c>
      <c r="Q58" s="91" t="str">
        <f>IF(VLOOKUP(B58,'[1]26MY_PILOT_DATA'!B:V,21,FALSE)="","",VLOOKUP(B58,'[1]26MY_PILOT_DATA'!B:V,21,FALSE))</f>
        <v>Rabais de 10 % est appliqué</v>
      </c>
      <c r="R58" s="65"/>
      <c r="S58" s="65"/>
      <c r="T58" s="65"/>
    </row>
    <row r="59" spans="1:20" s="66" customFormat="1" ht="15" x14ac:dyDescent="0.25">
      <c r="B59" s="57" t="s">
        <v>61</v>
      </c>
      <c r="C59" s="67" t="str">
        <f>VLOOKUP(B59,'[1]26MY_PILOT_DATA'!B:V,4,FALSE)</f>
        <v xml:space="preserve">Emblème, noirs lustré - Logo « H » </v>
      </c>
      <c r="D59" s="68" t="str">
        <f t="shared" ref="D59:D61" si="7">B59</f>
        <v>08F20-T90-100</v>
      </c>
      <c r="E59" s="80"/>
      <c r="F59" s="80"/>
      <c r="G59" s="81"/>
      <c r="H59" s="82"/>
      <c r="I59" s="83"/>
      <c r="J59" s="83"/>
      <c r="K59" s="83"/>
      <c r="L59" s="83"/>
      <c r="M59" s="83"/>
      <c r="N59" s="83"/>
      <c r="O59" s="83"/>
      <c r="P59" s="83"/>
      <c r="Q59" s="92"/>
      <c r="R59" s="65"/>
      <c r="S59" s="65"/>
      <c r="T59" s="65"/>
    </row>
    <row r="60" spans="1:20" s="66" customFormat="1" ht="15" x14ac:dyDescent="0.25">
      <c r="B60" s="57" t="s">
        <v>62</v>
      </c>
      <c r="C60" s="67" t="str">
        <f>VLOOKUP(B60,'[1]26MY_PILOT_DATA'!B:V,4,FALSE)</f>
        <v xml:space="preserve">Emblème, noirs lustré « Pilot  » </v>
      </c>
      <c r="D60" s="68" t="str">
        <f t="shared" si="7"/>
        <v>08F20-T90-100D</v>
      </c>
      <c r="E60" s="80"/>
      <c r="F60" s="80"/>
      <c r="G60" s="81"/>
      <c r="H60" s="82"/>
      <c r="I60" s="83"/>
      <c r="J60" s="83"/>
      <c r="K60" s="83"/>
      <c r="L60" s="83"/>
      <c r="M60" s="83"/>
      <c r="N60" s="83"/>
      <c r="O60" s="83"/>
      <c r="P60" s="83"/>
      <c r="Q60" s="92"/>
      <c r="R60" s="65"/>
      <c r="S60" s="65"/>
      <c r="T60" s="65"/>
    </row>
    <row r="61" spans="1:20" s="66" customFormat="1" ht="15" x14ac:dyDescent="0.25">
      <c r="B61" s="69" t="s">
        <v>63</v>
      </c>
      <c r="C61" s="79" t="str">
        <f>VLOOKUP(B61,'[1]26MY_PILOT_DATA'!B:V,4,FALSE)</f>
        <v xml:space="preserve">Emblème, noirs lustré « AWD  » </v>
      </c>
      <c r="D61" s="70" t="str">
        <f t="shared" si="7"/>
        <v>08F20-T90-100A</v>
      </c>
      <c r="E61" s="85"/>
      <c r="F61" s="85"/>
      <c r="G61" s="86"/>
      <c r="H61" s="87"/>
      <c r="I61" s="88"/>
      <c r="J61" s="88"/>
      <c r="K61" s="88"/>
      <c r="L61" s="88"/>
      <c r="M61" s="88"/>
      <c r="N61" s="88"/>
      <c r="O61" s="88"/>
      <c r="P61" s="88"/>
      <c r="Q61" s="93"/>
      <c r="R61" s="65"/>
      <c r="S61" s="65"/>
      <c r="T61" s="65"/>
    </row>
    <row r="62" spans="1:20" s="66" customFormat="1" ht="6.95" customHeight="1" x14ac:dyDescent="0.25">
      <c r="B62" s="69"/>
      <c r="C62" s="71"/>
      <c r="D62" s="72"/>
      <c r="E62" s="72"/>
      <c r="F62" s="72"/>
      <c r="G62" s="72"/>
      <c r="H62" s="72"/>
      <c r="I62" s="72"/>
      <c r="J62" s="72"/>
      <c r="K62" s="72"/>
      <c r="L62" s="72"/>
      <c r="M62" s="72"/>
      <c r="N62" s="72"/>
      <c r="O62" s="72"/>
      <c r="P62" s="72"/>
      <c r="Q62" s="233"/>
      <c r="R62" s="65"/>
      <c r="S62" s="65"/>
      <c r="T62" s="65"/>
    </row>
    <row r="63" spans="1:20" s="66" customFormat="1" ht="15" x14ac:dyDescent="0.25">
      <c r="B63" s="57" t="s">
        <v>170</v>
      </c>
      <c r="C63" s="58" t="str">
        <f>VLOOKUP(B63,'[1]26MY_PILOT_DATA'!B:V,4,FALSE)</f>
        <v xml:space="preserve">Ensemble d’emblèmes noirs </v>
      </c>
      <c r="D63" s="59" t="str">
        <f>B63</f>
        <v>25PIL-BLK-EM2</v>
      </c>
      <c r="E63" s="74">
        <f>VLOOKUP($B63,'[1]26MY_PILOT_DATA'!B:V,9,FALSE)</f>
        <v>68.400000000000006</v>
      </c>
      <c r="F63" s="74">
        <f>VLOOKUP(B63,'[1]26MY_PILOT_DATA'!B:V,10,FALSE)</f>
        <v>113.4</v>
      </c>
      <c r="G63" s="75">
        <f>VLOOKUP(B63,'[1]26MY_PILOT_DATA'!B:V,7,FALSE)</f>
        <v>0.4</v>
      </c>
      <c r="H63" s="76">
        <f>VLOOKUP(B63,'[1]26MY_PILOT_DATA'!B:V,11,FALSE)</f>
        <v>179.4</v>
      </c>
      <c r="I63" s="63">
        <f>VLOOKUP($B63,'[1]26MY_PILOT_DATA'!B:V,12,FALSE)</f>
        <v>0</v>
      </c>
      <c r="J63" s="63">
        <f>VLOOKUP($B63,'[1]26MY_PILOT_DATA'!B:V,13,FALSE)</f>
        <v>0</v>
      </c>
      <c r="K63" s="63">
        <f>VLOOKUP($B63,'[1]26MY_PILOT_DATA'!B:V,14,FALSE)</f>
        <v>0</v>
      </c>
      <c r="L63" s="77" t="str">
        <f>VLOOKUP(B63,'[1]26MY_PILOT_DATA'!B:V,15,FALSE)</f>
        <v>N/A</v>
      </c>
      <c r="M63" s="77" t="str">
        <f>VLOOKUP(B63,'[1]26MY_PILOT_DATA'!B:V,16,FALSE)</f>
        <v>•</v>
      </c>
      <c r="N63" s="77" t="str">
        <f>VLOOKUP(B63,'[1]26MY_PILOT_DATA'!B:V,17,FALSE)</f>
        <v>•</v>
      </c>
      <c r="O63" s="77" t="str">
        <f>VLOOKUP(B63,'[1]26MY_PILOT_DATA'!B:V,18,FALSE)</f>
        <v>•</v>
      </c>
      <c r="P63" s="77" t="str">
        <f>VLOOKUP(B63,'[1]26MY_PILOT_DATA'!B:V,19,FALSE)</f>
        <v>•</v>
      </c>
      <c r="Q63" s="91" t="str">
        <f>IF(VLOOKUP(B63,'[1]26MY_PILOT_DATA'!B:V,21,FALSE)="","",VLOOKUP(B63,'[1]26MY_PILOT_DATA'!B:V,21,FALSE))</f>
        <v>Rabais de 10 % est appliqué</v>
      </c>
      <c r="R63" s="65"/>
      <c r="S63" s="65"/>
      <c r="T63" s="65"/>
    </row>
    <row r="64" spans="1:20" s="66" customFormat="1" ht="15" x14ac:dyDescent="0.25">
      <c r="B64" s="57" t="s">
        <v>61</v>
      </c>
      <c r="C64" s="67" t="str">
        <f>VLOOKUP(B64,'[1]26MY_PILOT_DATA'!B:V,4,FALSE)</f>
        <v xml:space="preserve">Emblème, noirs lustré - Logo « H » </v>
      </c>
      <c r="D64" s="68" t="str">
        <f t="shared" ref="D64:D67" si="8">B64</f>
        <v>08F20-T90-100</v>
      </c>
      <c r="E64" s="80"/>
      <c r="F64" s="80"/>
      <c r="G64" s="81"/>
      <c r="H64" s="82"/>
      <c r="I64" s="63"/>
      <c r="J64" s="63"/>
      <c r="K64" s="63"/>
      <c r="L64" s="83"/>
      <c r="M64" s="83"/>
      <c r="N64" s="83"/>
      <c r="O64" s="83"/>
      <c r="P64" s="83"/>
      <c r="Q64" s="92"/>
      <c r="R64" s="65"/>
      <c r="S64" s="65"/>
      <c r="T64" s="65"/>
    </row>
    <row r="65" spans="2:20" s="66" customFormat="1" ht="15" x14ac:dyDescent="0.25">
      <c r="B65" s="69" t="s">
        <v>63</v>
      </c>
      <c r="C65" s="79" t="str">
        <f>VLOOKUP(B65,'[1]26MY_PILOT_DATA'!B:V,4,FALSE)</f>
        <v xml:space="preserve">Emblème, noirs lustré « AWD  » </v>
      </c>
      <c r="D65" s="70" t="str">
        <f t="shared" si="8"/>
        <v>08F20-T90-100A</v>
      </c>
      <c r="E65" s="80"/>
      <c r="F65" s="80"/>
      <c r="G65" s="81"/>
      <c r="H65" s="82"/>
      <c r="I65" s="63"/>
      <c r="J65" s="63"/>
      <c r="K65" s="63"/>
      <c r="L65" s="83"/>
      <c r="M65" s="83"/>
      <c r="N65" s="83"/>
      <c r="O65" s="83"/>
      <c r="P65" s="83"/>
      <c r="Q65" s="92"/>
      <c r="R65" s="65"/>
      <c r="S65" s="65"/>
      <c r="T65" s="65"/>
    </row>
    <row r="66" spans="2:20" s="66" customFormat="1" ht="15" x14ac:dyDescent="0.25">
      <c r="B66" s="57" t="s">
        <v>62</v>
      </c>
      <c r="C66" s="67" t="str">
        <f>VLOOKUP(B66,'[1]26MY_PILOT_DATA'!B:V,4,FALSE)</f>
        <v xml:space="preserve">Emblème, noirs lustré « Pilot  » </v>
      </c>
      <c r="D66" s="68" t="str">
        <f t="shared" si="8"/>
        <v>08F20-T90-100D</v>
      </c>
      <c r="E66" s="80"/>
      <c r="F66" s="80"/>
      <c r="G66" s="81"/>
      <c r="H66" s="82"/>
      <c r="I66" s="100"/>
      <c r="J66" s="100"/>
      <c r="K66" s="100"/>
      <c r="L66" s="83"/>
      <c r="M66" s="83"/>
      <c r="N66" s="83"/>
      <c r="O66" s="83"/>
      <c r="P66" s="83"/>
      <c r="Q66" s="92"/>
      <c r="R66" s="65"/>
      <c r="S66" s="65"/>
      <c r="T66" s="65"/>
    </row>
    <row r="67" spans="2:20" s="66" customFormat="1" ht="15" x14ac:dyDescent="0.25">
      <c r="B67" s="69" t="s">
        <v>65</v>
      </c>
      <c r="C67" s="79" t="str">
        <f>VLOOKUP(B67,'[1]26MY_PILOT_DATA'!B:V,4,FALSE)</f>
        <v xml:space="preserve">Emblème, noirs lustré « Touring  » </v>
      </c>
      <c r="D67" s="70" t="str">
        <f t="shared" si="8"/>
        <v>08F20-PS2-100A</v>
      </c>
      <c r="E67" s="85"/>
      <c r="F67" s="85"/>
      <c r="G67" s="86"/>
      <c r="H67" s="87"/>
      <c r="I67" s="100"/>
      <c r="J67" s="100"/>
      <c r="K67" s="100"/>
      <c r="L67" s="88"/>
      <c r="M67" s="88"/>
      <c r="N67" s="88"/>
      <c r="O67" s="88"/>
      <c r="P67" s="88"/>
      <c r="Q67" s="93"/>
      <c r="R67" s="65"/>
      <c r="S67" s="65"/>
      <c r="T67" s="65"/>
    </row>
    <row r="68" spans="2:20" s="109" customFormat="1" ht="15" customHeight="1" x14ac:dyDescent="0.25">
      <c r="B68" s="101"/>
      <c r="C68" s="50"/>
      <c r="D68" s="50"/>
      <c r="E68" s="50"/>
      <c r="F68" s="50"/>
      <c r="G68" s="50"/>
      <c r="H68" s="50"/>
      <c r="I68" s="50"/>
      <c r="J68" s="50"/>
      <c r="K68" s="50"/>
      <c r="L68" s="50"/>
      <c r="M68" s="50"/>
      <c r="N68" s="50"/>
      <c r="O68" s="50"/>
      <c r="P68" s="50"/>
      <c r="Q68" s="146"/>
    </row>
    <row r="69" spans="2:20" s="111" customFormat="1" ht="18.75" x14ac:dyDescent="0.3">
      <c r="B69" s="123"/>
      <c r="C69" s="48" t="s">
        <v>171</v>
      </c>
      <c r="D69" s="48"/>
      <c r="E69" s="110"/>
      <c r="F69" s="110"/>
      <c r="G69" s="110"/>
      <c r="H69" s="110"/>
      <c r="I69" s="110"/>
      <c r="J69" s="110"/>
      <c r="K69" s="110"/>
      <c r="L69" s="110"/>
      <c r="M69" s="110"/>
      <c r="N69" s="110"/>
      <c r="O69" s="110"/>
      <c r="P69" s="110"/>
      <c r="Q69" s="110"/>
    </row>
    <row r="70" spans="2:20" s="66" customFormat="1" ht="15" customHeight="1" x14ac:dyDescent="0.25">
      <c r="B70" s="112"/>
      <c r="C70" s="54" t="s">
        <v>157</v>
      </c>
      <c r="D70" s="54" t="s">
        <v>158</v>
      </c>
      <c r="E70" s="54" t="s">
        <v>159</v>
      </c>
      <c r="F70" s="54" t="s">
        <v>160</v>
      </c>
      <c r="G70" s="54" t="s">
        <v>161</v>
      </c>
      <c r="H70" s="55" t="s">
        <v>162</v>
      </c>
      <c r="I70" s="54" t="s">
        <v>32</v>
      </c>
      <c r="J70" s="54"/>
      <c r="K70" s="54"/>
      <c r="L70" s="54"/>
      <c r="M70" s="54"/>
      <c r="N70" s="54"/>
      <c r="O70" s="54"/>
      <c r="P70" s="54"/>
      <c r="Q70" s="54" t="s">
        <v>163</v>
      </c>
    </row>
    <row r="71" spans="2:20" s="66" customFormat="1" ht="29.1" customHeight="1" x14ac:dyDescent="0.25">
      <c r="B71" s="112"/>
      <c r="C71" s="54"/>
      <c r="D71" s="54"/>
      <c r="E71" s="54"/>
      <c r="F71" s="54"/>
      <c r="G71" s="54"/>
      <c r="H71" s="55"/>
      <c r="I71" s="56">
        <f>'[1]26MY_PILOT_DATA'!$M$6</f>
        <v>0</v>
      </c>
      <c r="J71" s="56">
        <f>'[1]26MY_PILOT_DATA'!$M$6</f>
        <v>0</v>
      </c>
      <c r="K71" s="56">
        <f>'[1]26MY_PILOT_DATA'!$M$6</f>
        <v>0</v>
      </c>
      <c r="L71" s="56" t="str">
        <f>'[1]26MY_PILOT_DATA'!$P$6</f>
        <v>Sport</v>
      </c>
      <c r="M71" s="56" t="str">
        <f>'[1]26MY_PILOT_DATA'!$Q$6</f>
        <v>EX-L</v>
      </c>
      <c r="N71" s="56" t="str">
        <f>'[1]26MY_PILOT_DATA'!$R$6</f>
        <v>TrailSport</v>
      </c>
      <c r="O71" s="56" t="str">
        <f>'[1]26MY_PILOT_DATA'!$S$6</f>
        <v>Touring</v>
      </c>
      <c r="P71" s="56" t="str">
        <f>'[1]26MY_PILOT_DATA'!$T$6</f>
        <v>Black Edition</v>
      </c>
      <c r="Q71" s="54"/>
    </row>
    <row r="72" spans="2:20" s="109" customFormat="1" ht="15" customHeight="1" x14ac:dyDescent="0.25">
      <c r="B72" s="57" t="s">
        <v>67</v>
      </c>
      <c r="C72" s="244" t="str">
        <f>VLOOKUP(B72,'[1]26MY_PILOT_DATA'!B:V,4,FALSE)</f>
        <v>Jante en alliage de 18 pouces</v>
      </c>
      <c r="D72" s="114" t="str">
        <f>B72</f>
        <v>08W18-T90-100D</v>
      </c>
      <c r="E72" s="115">
        <f>VLOOKUP($B72,'[1]26MY_PILOT_DATA'!B:V,9,FALSE)</f>
        <v>1160</v>
      </c>
      <c r="F72" s="115">
        <f>VLOOKUP(B72,'[1]26MY_PILOT_DATA'!B:V,10,FALSE)</f>
        <v>1920</v>
      </c>
      <c r="G72" s="116">
        <f>VLOOKUP(B72,'[1]26MY_PILOT_DATA'!B:V,7,FALSE)</f>
        <v>1.6</v>
      </c>
      <c r="H72" s="117">
        <f>VLOOKUP(B72,'[1]26MY_PILOT_DATA'!B:V,11,FALSE)</f>
        <v>2184</v>
      </c>
      <c r="I72" s="100">
        <f>VLOOKUP($B72,'[1]26MY_PILOT_DATA'!B:V,12,FALSE)</f>
        <v>0</v>
      </c>
      <c r="J72" s="100">
        <f>VLOOKUP($B72,'[1]26MY_PILOT_DATA'!B:V,13,FALSE)</f>
        <v>0</v>
      </c>
      <c r="K72" s="100">
        <f>VLOOKUP($B72,'[1]26MY_PILOT_DATA'!B:V,14,FALSE)</f>
        <v>0</v>
      </c>
      <c r="L72" s="100" t="str">
        <f>VLOOKUP(B72,'[1]26MY_PILOT_DATA'!B:V,15,FALSE)</f>
        <v>T</v>
      </c>
      <c r="M72" s="100" t="str">
        <f>VLOOKUP(B72,'[1]26MY_PILOT_DATA'!B:V,16,FALSE)</f>
        <v>E</v>
      </c>
      <c r="N72" s="100" t="str">
        <f>VLOOKUP(B72,'[1]26MY_PILOT_DATA'!B:V,17,FALSE)</f>
        <v>E</v>
      </c>
      <c r="O72" s="100" t="str">
        <f>VLOOKUP(B72,'[1]26MY_PILOT_DATA'!B:V,18,FALSE)</f>
        <v>T</v>
      </c>
      <c r="P72" s="100" t="str">
        <f>VLOOKUP(B72,'[1]26MY_PILOT_DATA'!B:V,19,FALSE)</f>
        <v>T</v>
      </c>
      <c r="Q72" s="120" t="str">
        <f>IF(VLOOKUP(B72,'[1]26MY_PILOT_DATA'!B:V,21,FALSE)="","",VLOOKUP(B72,'[1]26MY_PILOT_DATA'!B:V,21,FALSE))</f>
        <v/>
      </c>
    </row>
    <row r="73" spans="2:20" s="66" customFormat="1" ht="15" x14ac:dyDescent="0.25">
      <c r="B73" s="69" t="s">
        <v>68</v>
      </c>
      <c r="C73" s="244" t="str">
        <f>VLOOKUP(B73,'[1]26MY_PILOT_DATA'!B:V,4,FALSE)</f>
        <v xml:space="preserve">Jante en alliage de 20 pouces – noir brillant </v>
      </c>
      <c r="D73" s="119" t="str">
        <f t="shared" ref="D73:D74" si="9">B73</f>
        <v>08W20-T90-100C</v>
      </c>
      <c r="E73" s="115">
        <f>VLOOKUP($B73,'[1]26MY_PILOT_DATA'!B:V,9,FALSE)</f>
        <v>1596</v>
      </c>
      <c r="F73" s="115">
        <f>VLOOKUP(B73,'[1]26MY_PILOT_DATA'!B:V,10,FALSE)</f>
        <v>2660</v>
      </c>
      <c r="G73" s="116">
        <f>VLOOKUP(B73,'[1]26MY_PILOT_DATA'!B:V,7,FALSE)</f>
        <v>1.6</v>
      </c>
      <c r="H73" s="117">
        <f>VLOOKUP(B73,'[1]26MY_PILOT_DATA'!B:V,11,FALSE)</f>
        <v>2924</v>
      </c>
      <c r="I73" s="100">
        <f>VLOOKUP($B73,'[1]26MY_PILOT_DATA'!B:V,12,FALSE)</f>
        <v>0</v>
      </c>
      <c r="J73" s="100">
        <f>VLOOKUP($B73,'[1]26MY_PILOT_DATA'!B:V,13,FALSE)</f>
        <v>0</v>
      </c>
      <c r="K73" s="100">
        <f>VLOOKUP($B73,'[1]26MY_PILOT_DATA'!B:V,14,FALSE)</f>
        <v>0</v>
      </c>
      <c r="L73" s="100" t="str">
        <f>VLOOKUP(B73,'[1]26MY_PILOT_DATA'!B:V,15,FALSE)</f>
        <v>E</v>
      </c>
      <c r="M73" s="100" t="str">
        <f>VLOOKUP(B73,'[1]26MY_PILOT_DATA'!B:V,16,FALSE)</f>
        <v>T</v>
      </c>
      <c r="N73" s="100" t="str">
        <f>VLOOKUP(B73,'[1]26MY_PILOT_DATA'!B:V,17,FALSE)</f>
        <v>T</v>
      </c>
      <c r="O73" s="100" t="str">
        <f>VLOOKUP(B73,'[1]26MY_PILOT_DATA'!B:V,18,FALSE)</f>
        <v>E</v>
      </c>
      <c r="P73" s="100" t="str">
        <f>VLOOKUP(B73,'[1]26MY_PILOT_DATA'!B:V,19,FALSE)</f>
        <v>E</v>
      </c>
      <c r="Q73" s="120" t="str">
        <f>IF(VLOOKUP(B73,'[1]26MY_PILOT_DATA'!B:V,21,FALSE)="","",VLOOKUP(B73,'[1]26MY_PILOT_DATA'!B:V,21,FALSE))</f>
        <v/>
      </c>
    </row>
    <row r="74" spans="2:20" s="66" customFormat="1" ht="15" x14ac:dyDescent="0.25">
      <c r="B74" s="69" t="s">
        <v>69</v>
      </c>
      <c r="C74" s="244" t="str">
        <f>VLOOKUP(B74,'[1]26MY_PILOT_DATA'!B:V,4,FALSE)</f>
        <v>Jante en alliage de 20 pouces – noir mat</v>
      </c>
      <c r="D74" s="119" t="str">
        <f t="shared" si="9"/>
        <v>08W20-T90-300E</v>
      </c>
      <c r="E74" s="115">
        <f>VLOOKUP($B74,'[1]26MY_PILOT_DATA'!B:V,9,FALSE)</f>
        <v>1596</v>
      </c>
      <c r="F74" s="115">
        <f>VLOOKUP(B74,'[1]26MY_PILOT_DATA'!B:V,10,FALSE)</f>
        <v>2660</v>
      </c>
      <c r="G74" s="116">
        <f>VLOOKUP(B74,'[1]26MY_PILOT_DATA'!B:V,7,FALSE)</f>
        <v>1.6</v>
      </c>
      <c r="H74" s="117">
        <f>VLOOKUP(B74,'[1]26MY_PILOT_DATA'!B:V,11,FALSE)</f>
        <v>2924</v>
      </c>
      <c r="I74" s="100">
        <f>VLOOKUP($B74,'[1]26MY_PILOT_DATA'!B:V,12,FALSE)</f>
        <v>0</v>
      </c>
      <c r="J74" s="100">
        <f>VLOOKUP($B74,'[1]26MY_PILOT_DATA'!B:V,13,FALSE)</f>
        <v>0</v>
      </c>
      <c r="K74" s="100">
        <f>VLOOKUP($B74,'[1]26MY_PILOT_DATA'!B:V,14,FALSE)</f>
        <v>0</v>
      </c>
      <c r="L74" s="100" t="str">
        <f>VLOOKUP(B74,'[1]26MY_PILOT_DATA'!B:V,15,FALSE)</f>
        <v>E</v>
      </c>
      <c r="M74" s="100" t="str">
        <f>VLOOKUP(B74,'[1]26MY_PILOT_DATA'!B:V,16,FALSE)</f>
        <v>T</v>
      </c>
      <c r="N74" s="100" t="str">
        <f>VLOOKUP(B74,'[1]26MY_PILOT_DATA'!B:V,17,FALSE)</f>
        <v>T</v>
      </c>
      <c r="O74" s="100" t="str">
        <f>VLOOKUP(B74,'[1]26MY_PILOT_DATA'!B:V,18,FALSE)</f>
        <v>E</v>
      </c>
      <c r="P74" s="100" t="str">
        <f>VLOOKUP(B74,'[1]26MY_PILOT_DATA'!B:V,19,FALSE)</f>
        <v>E</v>
      </c>
      <c r="Q74" s="120" t="str">
        <f>IF(VLOOKUP(B74,'[1]26MY_PILOT_DATA'!B:V,21,FALSE)="","",VLOOKUP(B74,'[1]26MY_PILOT_DATA'!B:V,21,FALSE))</f>
        <v/>
      </c>
    </row>
    <row r="75" spans="2:20" s="109" customFormat="1" ht="15" customHeight="1" x14ac:dyDescent="0.25">
      <c r="B75" s="101" t="s">
        <v>70</v>
      </c>
      <c r="C75" s="244" t="str">
        <f>VLOOKUP(B75,'[1]26MY_PILOT_DATA'!B:V,4,FALSE)</f>
        <v>Écrous de roue antivols - Chromés</v>
      </c>
      <c r="D75" s="114" t="str">
        <f>B75</f>
        <v>08W42-TK4-301</v>
      </c>
      <c r="E75" s="115">
        <f>VLOOKUP($B75,'[1]26MY_PILOT_DATA'!B:V,9,FALSE)</f>
        <v>91</v>
      </c>
      <c r="F75" s="115">
        <f>VLOOKUP(B75,'[1]26MY_PILOT_DATA'!B:V,10,FALSE)</f>
        <v>152</v>
      </c>
      <c r="G75" s="116">
        <f>VLOOKUP(B75,'[1]26MY_PILOT_DATA'!B:V,7,FALSE)</f>
        <v>0.2</v>
      </c>
      <c r="H75" s="117">
        <f>VLOOKUP(B75,'[1]26MY_PILOT_DATA'!B:V,11,FALSE)</f>
        <v>185</v>
      </c>
      <c r="I75" s="100">
        <f>VLOOKUP($B75,'[1]26MY_PILOT_DATA'!B:V,12,FALSE)</f>
        <v>0</v>
      </c>
      <c r="J75" s="100">
        <f>VLOOKUP($B75,'[1]26MY_PILOT_DATA'!B:V,13,FALSE)</f>
        <v>0</v>
      </c>
      <c r="K75" s="100">
        <f>VLOOKUP($B75,'[1]26MY_PILOT_DATA'!B:V,14,FALSE)</f>
        <v>0</v>
      </c>
      <c r="L75" s="100" t="str">
        <f>VLOOKUP(B75,'[1]26MY_PILOT_DATA'!B:V,15,FALSE)</f>
        <v>N/A</v>
      </c>
      <c r="M75" s="100" t="str">
        <f>VLOOKUP(B75,'[1]26MY_PILOT_DATA'!B:V,16,FALSE)</f>
        <v>•</v>
      </c>
      <c r="N75" s="100" t="str">
        <f>VLOOKUP(B75,'[1]26MY_PILOT_DATA'!B:V,17,FALSE)</f>
        <v>N/A</v>
      </c>
      <c r="O75" s="100" t="str">
        <f>VLOOKUP(B75,'[1]26MY_PILOT_DATA'!B:V,18,FALSE)</f>
        <v>N/A</v>
      </c>
      <c r="P75" s="100" t="str">
        <f>VLOOKUP(B75,'[1]26MY_PILOT_DATA'!B:V,19,FALSE)</f>
        <v>N/A</v>
      </c>
      <c r="Q75" s="120" t="str">
        <f>IF(VLOOKUP(B75,'[1]26MY_PILOT_DATA'!B:V,21,FALSE)="","",VLOOKUP(B75,'[1]26MY_PILOT_DATA'!B:V,21,FALSE))</f>
        <v/>
      </c>
    </row>
    <row r="76" spans="2:20" s="66" customFormat="1" ht="16.5" x14ac:dyDescent="0.25">
      <c r="B76" s="112" t="s">
        <v>71</v>
      </c>
      <c r="C76" s="244" t="str">
        <f>VLOOKUP(B76,'[1]26MY_PILOT_DATA'!B:V,4,FALSE)</f>
        <v>Écrous de roue antivols - Noirs</v>
      </c>
      <c r="D76" s="119" t="str">
        <f t="shared" ref="D76:D77" si="10">B76</f>
        <v>08W42-TG7-301A</v>
      </c>
      <c r="E76" s="115">
        <f>VLOOKUP($B76,'[1]26MY_PILOT_DATA'!B:V,9,FALSE)</f>
        <v>85</v>
      </c>
      <c r="F76" s="115">
        <f>VLOOKUP(B76,'[1]26MY_PILOT_DATA'!B:V,10,FALSE)</f>
        <v>140</v>
      </c>
      <c r="G76" s="116">
        <f>VLOOKUP(B76,'[1]26MY_PILOT_DATA'!B:V,7,FALSE)</f>
        <v>0.2</v>
      </c>
      <c r="H76" s="117">
        <f>VLOOKUP(B76,'[1]26MY_PILOT_DATA'!B:V,11,FALSE)</f>
        <v>173</v>
      </c>
      <c r="I76" s="100">
        <f>VLOOKUP($B76,'[1]26MY_PILOT_DATA'!B:V,12,FALSE)</f>
        <v>0</v>
      </c>
      <c r="J76" s="100">
        <f>VLOOKUP($B76,'[1]26MY_PILOT_DATA'!B:V,13,FALSE)</f>
        <v>0</v>
      </c>
      <c r="K76" s="100">
        <f>VLOOKUP($B76,'[1]26MY_PILOT_DATA'!B:V,14,FALSE)</f>
        <v>0</v>
      </c>
      <c r="L76" s="100" t="str">
        <f>VLOOKUP(B76,'[1]26MY_PILOT_DATA'!B:V,15,FALSE)</f>
        <v>•</v>
      </c>
      <c r="M76" s="100" t="str">
        <f>VLOOKUP(B76,'[1]26MY_PILOT_DATA'!B:V,16,FALSE)</f>
        <v>•</v>
      </c>
      <c r="N76" s="100" t="str">
        <f>VLOOKUP(B76,'[1]26MY_PILOT_DATA'!B:V,17,FALSE)</f>
        <v>•</v>
      </c>
      <c r="O76" s="100" t="str">
        <f>VLOOKUP(B76,'[1]26MY_PILOT_DATA'!B:V,18,FALSE)</f>
        <v>•</v>
      </c>
      <c r="P76" s="100" t="str">
        <f>VLOOKUP(B76,'[1]26MY_PILOT_DATA'!B:V,19,FALSE)</f>
        <v>•</v>
      </c>
      <c r="Q76" s="120" t="str">
        <f>IF(VLOOKUP(B76,'[1]26MY_PILOT_DATA'!B:V,21,FALSE)="","",VLOOKUP(B76,'[1]26MY_PILOT_DATA'!B:V,21,FALSE))</f>
        <v/>
      </c>
    </row>
    <row r="77" spans="2:20" s="66" customFormat="1" ht="16.5" x14ac:dyDescent="0.25">
      <c r="B77" s="112" t="s">
        <v>72</v>
      </c>
      <c r="C77" s="244" t="str">
        <f>VLOOKUP(B77,'[1]26MY_PILOT_DATA'!B:V,4,FALSE)</f>
        <v>Écrous de roue - Noir</v>
      </c>
      <c r="D77" s="119" t="str">
        <f t="shared" si="10"/>
        <v>08W42-PL4-100A</v>
      </c>
      <c r="E77" s="115">
        <f>VLOOKUP($B77,'[1]26MY_PILOT_DATA'!B:V,9,FALSE)</f>
        <v>165</v>
      </c>
      <c r="F77" s="115">
        <f>VLOOKUP(B77,'[1]26MY_PILOT_DATA'!B:V,10,FALSE)</f>
        <v>275</v>
      </c>
      <c r="G77" s="116">
        <f>VLOOKUP(B77,'[1]26MY_PILOT_DATA'!B:V,7,FALSE)</f>
        <v>0.4</v>
      </c>
      <c r="H77" s="117">
        <f>VLOOKUP(B77,'[1]26MY_PILOT_DATA'!B:V,11,FALSE)</f>
        <v>341</v>
      </c>
      <c r="I77" s="100">
        <f>VLOOKUP($B77,'[1]26MY_PILOT_DATA'!B:V,12,FALSE)</f>
        <v>0</v>
      </c>
      <c r="J77" s="100">
        <f>VLOOKUP($B77,'[1]26MY_PILOT_DATA'!B:V,13,FALSE)</f>
        <v>0</v>
      </c>
      <c r="K77" s="100">
        <f>VLOOKUP($B77,'[1]26MY_PILOT_DATA'!B:V,14,FALSE)</f>
        <v>0</v>
      </c>
      <c r="L77" s="100" t="str">
        <f>VLOOKUP(B77,'[1]26MY_PILOT_DATA'!B:V,15,FALSE)</f>
        <v>S</v>
      </c>
      <c r="M77" s="100" t="str">
        <f>VLOOKUP(B77,'[1]26MY_PILOT_DATA'!B:V,16,FALSE)</f>
        <v>•</v>
      </c>
      <c r="N77" s="100" t="str">
        <f>VLOOKUP(B77,'[1]26MY_PILOT_DATA'!B:V,17,FALSE)</f>
        <v>S</v>
      </c>
      <c r="O77" s="100" t="str">
        <f>VLOOKUP(B77,'[1]26MY_PILOT_DATA'!B:V,18,FALSE)</f>
        <v>S</v>
      </c>
      <c r="P77" s="100" t="str">
        <f>VLOOKUP(B77,'[1]26MY_PILOT_DATA'!B:V,19,FALSE)</f>
        <v>S</v>
      </c>
      <c r="Q77" s="120" t="str">
        <f>IF(VLOOKUP(B77,'[1]26MY_PILOT_DATA'!B:V,21,FALSE)="","",VLOOKUP(B77,'[1]26MY_PILOT_DATA'!B:V,21,FALSE))</f>
        <v>Ensemble de 20 écrous de roue.</v>
      </c>
    </row>
    <row r="78" spans="2:20" s="109" customFormat="1" ht="10.5" customHeight="1" x14ac:dyDescent="0.25">
      <c r="B78" s="101"/>
      <c r="C78" s="121"/>
      <c r="D78" s="122"/>
      <c r="E78" s="104"/>
      <c r="F78" s="104"/>
      <c r="G78" s="105"/>
      <c r="H78" s="106"/>
      <c r="I78" s="107"/>
      <c r="J78" s="107"/>
      <c r="K78" s="107"/>
      <c r="L78" s="65"/>
      <c r="M78" s="107"/>
      <c r="N78" s="107"/>
      <c r="O78" s="107"/>
      <c r="P78" s="107"/>
      <c r="Q78" s="108"/>
    </row>
    <row r="79" spans="2:20" s="111" customFormat="1" ht="18.75" x14ac:dyDescent="0.3">
      <c r="B79" s="123"/>
      <c r="C79" s="48" t="s">
        <v>172</v>
      </c>
      <c r="D79" s="48"/>
      <c r="E79" s="110"/>
      <c r="F79" s="110"/>
      <c r="G79" s="110"/>
      <c r="H79" s="110"/>
      <c r="I79" s="110"/>
      <c r="J79" s="110"/>
      <c r="K79" s="110"/>
      <c r="L79" s="107"/>
      <c r="M79" s="110"/>
      <c r="N79" s="110"/>
      <c r="O79" s="110"/>
      <c r="P79" s="110"/>
      <c r="Q79" s="110"/>
    </row>
    <row r="80" spans="2:20" s="66" customFormat="1" ht="15" customHeight="1" x14ac:dyDescent="0.25">
      <c r="B80" s="112"/>
      <c r="C80" s="54" t="s">
        <v>157</v>
      </c>
      <c r="D80" s="54" t="s">
        <v>158</v>
      </c>
      <c r="E80" s="54" t="s">
        <v>159</v>
      </c>
      <c r="F80" s="54" t="s">
        <v>160</v>
      </c>
      <c r="G80" s="54" t="s">
        <v>161</v>
      </c>
      <c r="H80" s="55" t="s">
        <v>162</v>
      </c>
      <c r="I80" s="54" t="s">
        <v>32</v>
      </c>
      <c r="J80" s="54"/>
      <c r="K80" s="54"/>
      <c r="L80" s="54"/>
      <c r="M80" s="54"/>
      <c r="N80" s="54"/>
      <c r="O80" s="54"/>
      <c r="P80" s="54"/>
      <c r="Q80" s="54" t="s">
        <v>163</v>
      </c>
    </row>
    <row r="81" spans="2:17" s="66" customFormat="1" ht="30" x14ac:dyDescent="0.25">
      <c r="B81" s="112"/>
      <c r="C81" s="54"/>
      <c r="D81" s="54"/>
      <c r="E81" s="54"/>
      <c r="F81" s="54"/>
      <c r="G81" s="54"/>
      <c r="H81" s="55"/>
      <c r="I81" s="56">
        <f>'[1]26MY_PILOT_DATA'!$M$6</f>
        <v>0</v>
      </c>
      <c r="J81" s="56">
        <f>'[1]26MY_PILOT_DATA'!$M$6</f>
        <v>0</v>
      </c>
      <c r="K81" s="56">
        <f>'[1]26MY_PILOT_DATA'!$M$6</f>
        <v>0</v>
      </c>
      <c r="L81" s="56" t="str">
        <f>'[1]26MY_PILOT_DATA'!$P$6</f>
        <v>Sport</v>
      </c>
      <c r="M81" s="56" t="str">
        <f>'[1]26MY_PILOT_DATA'!$Q$6</f>
        <v>EX-L</v>
      </c>
      <c r="N81" s="56" t="str">
        <f>'[1]26MY_PILOT_DATA'!$R$6</f>
        <v>TrailSport</v>
      </c>
      <c r="O81" s="56" t="str">
        <f>'[1]26MY_PILOT_DATA'!$S$6</f>
        <v>Touring</v>
      </c>
      <c r="P81" s="56" t="str">
        <f>'[1]26MY_PILOT_DATA'!$T$6</f>
        <v>Black Edition</v>
      </c>
      <c r="Q81" s="54"/>
    </row>
    <row r="82" spans="2:17" s="109" customFormat="1" ht="15" customHeight="1" x14ac:dyDescent="0.25">
      <c r="B82" s="101" t="s">
        <v>74</v>
      </c>
      <c r="C82" s="244" t="str">
        <f>VLOOKUP(B82,'[1]26MY_PILOT_DATA'!B:V,4,FALSE)</f>
        <v>Garnitures de plaques de protection latérales</v>
      </c>
      <c r="D82" s="114" t="str">
        <f>B82</f>
        <v>08F04-T90-100</v>
      </c>
      <c r="E82" s="115">
        <f>VLOOKUP($B82,'[1]26MY_PILOT_DATA'!B:V,9,FALSE)</f>
        <v>324</v>
      </c>
      <c r="F82" s="115">
        <f>VLOOKUP(B82,'[1]26MY_PILOT_DATA'!B:V,10,FALSE)</f>
        <v>540</v>
      </c>
      <c r="G82" s="116">
        <f>VLOOKUP(B82,'[1]26MY_PILOT_DATA'!B:V,7,FALSE)</f>
        <v>0.6</v>
      </c>
      <c r="H82" s="117">
        <f>VLOOKUP(B82,'[1]26MY_PILOT_DATA'!B:V,11,FALSE)</f>
        <v>639</v>
      </c>
      <c r="I82" s="100">
        <f>VLOOKUP($B82,'[1]26MY_PILOT_DATA'!B:V,12,FALSE)</f>
        <v>0</v>
      </c>
      <c r="J82" s="100">
        <f>VLOOKUP($B82,'[1]26MY_PILOT_DATA'!B:V,13,FALSE)</f>
        <v>0</v>
      </c>
      <c r="K82" s="100">
        <f>VLOOKUP($B82,'[1]26MY_PILOT_DATA'!B:V,14,FALSE)</f>
        <v>0</v>
      </c>
      <c r="L82" s="100" t="str">
        <f>VLOOKUP(B82,'[1]26MY_PILOT_DATA'!B:V,15,FALSE)</f>
        <v>•</v>
      </c>
      <c r="M82" s="100" t="str">
        <f>VLOOKUP(B82,'[1]26MY_PILOT_DATA'!B:V,16,FALSE)</f>
        <v>•</v>
      </c>
      <c r="N82" s="100" t="str">
        <f>VLOOKUP(B82,'[1]26MY_PILOT_DATA'!B:V,17,FALSE)</f>
        <v>•</v>
      </c>
      <c r="O82" s="100" t="str">
        <f>VLOOKUP(B82,'[1]26MY_PILOT_DATA'!B:V,18,FALSE)</f>
        <v>•</v>
      </c>
      <c r="P82" s="100" t="str">
        <f>VLOOKUP(B82,'[1]26MY_PILOT_DATA'!B:V,19,FALSE)</f>
        <v>•</v>
      </c>
      <c r="Q82" s="120" t="str">
        <f>IF(VLOOKUP(B82,'[1]26MY_PILOT_DATA'!B:V,21,FALSE)="","",VLOOKUP(B82,'[1]26MY_PILOT_DATA'!B:V,21,FALSE))</f>
        <v/>
      </c>
    </row>
    <row r="83" spans="2:17" s="109" customFormat="1" ht="15" customHeight="1" x14ac:dyDescent="0.25">
      <c r="B83" s="112" t="s">
        <v>75</v>
      </c>
      <c r="C83" s="244" t="str">
        <f>VLOOKUP(B83,'[1]26MY_PILOT_DATA'!B:V,4,FALSE)</f>
        <v xml:space="preserve">Garniture de calandre </v>
      </c>
      <c r="D83" s="114" t="str">
        <f t="shared" ref="D83:D126" si="11">B83</f>
        <v>08F21-T90-100A</v>
      </c>
      <c r="E83" s="115">
        <f>VLOOKUP($B83,'[1]26MY_PILOT_DATA'!B:V,9,FALSE)</f>
        <v>247</v>
      </c>
      <c r="F83" s="115">
        <f>VLOOKUP(B83,'[1]26MY_PILOT_DATA'!B:V,10,FALSE)</f>
        <v>412</v>
      </c>
      <c r="G83" s="116">
        <f>VLOOKUP(B83,'[1]26MY_PILOT_DATA'!B:V,7,FALSE)</f>
        <v>0.2</v>
      </c>
      <c r="H83" s="117">
        <f>VLOOKUP(B83,'[1]26MY_PILOT_DATA'!B:V,11,FALSE)</f>
        <v>445</v>
      </c>
      <c r="I83" s="100">
        <f>VLOOKUP($B83,'[1]26MY_PILOT_DATA'!B:V,12,FALSE)</f>
        <v>0</v>
      </c>
      <c r="J83" s="100">
        <f>VLOOKUP($B83,'[1]26MY_PILOT_DATA'!B:V,13,FALSE)</f>
        <v>0</v>
      </c>
      <c r="K83" s="100">
        <f>VLOOKUP($B83,'[1]26MY_PILOT_DATA'!B:V,14,FALSE)</f>
        <v>0</v>
      </c>
      <c r="L83" s="100" t="str">
        <f>VLOOKUP(B83,'[1]26MY_PILOT_DATA'!B:V,15,FALSE)</f>
        <v>S</v>
      </c>
      <c r="M83" s="100" t="str">
        <f>VLOOKUP(B83,'[1]26MY_PILOT_DATA'!B:V,16,FALSE)</f>
        <v>•</v>
      </c>
      <c r="N83" s="100" t="str">
        <f>VLOOKUP(B83,'[1]26MY_PILOT_DATA'!B:V,17,FALSE)</f>
        <v>S</v>
      </c>
      <c r="O83" s="100" t="str">
        <f>VLOOKUP(B83,'[1]26MY_PILOT_DATA'!B:V,18,FALSE)</f>
        <v>•</v>
      </c>
      <c r="P83" s="100" t="str">
        <f>VLOOKUP(B83,'[1]26MY_PILOT_DATA'!B:V,19,FALSE)</f>
        <v>S</v>
      </c>
      <c r="Q83" s="120" t="str">
        <f>IF(VLOOKUP(B83,'[1]26MY_PILOT_DATA'!B:V,21,FALSE)="","",VLOOKUP(B83,'[1]26MY_PILOT_DATA'!B:V,21,FALSE))</f>
        <v/>
      </c>
    </row>
    <row r="84" spans="2:17" s="109" customFormat="1" ht="15" customHeight="1" x14ac:dyDescent="0.25">
      <c r="B84" s="101" t="s">
        <v>76</v>
      </c>
      <c r="C84" s="124" t="str">
        <f>VLOOKUP(B84,'[1]26MY_PILOT_DATA'!B:V,4,FALSE)</f>
        <v>Emblèmes, noirs</v>
      </c>
      <c r="D84" s="125"/>
      <c r="E84" s="125"/>
      <c r="F84" s="125"/>
      <c r="G84" s="125"/>
      <c r="H84" s="125"/>
      <c r="I84" s="125"/>
      <c r="J84" s="125"/>
      <c r="K84" s="125"/>
      <c r="L84" s="125"/>
      <c r="M84" s="125"/>
      <c r="N84" s="125"/>
      <c r="O84" s="125"/>
      <c r="P84" s="125"/>
      <c r="Q84" s="126"/>
    </row>
    <row r="85" spans="2:17" s="109" customFormat="1" ht="15" customHeight="1" x14ac:dyDescent="0.25">
      <c r="B85" s="112" t="s">
        <v>61</v>
      </c>
      <c r="C85" s="67" t="str">
        <f>VLOOKUP(B85,'[1]26MY_PILOT_DATA'!B:V,4,FALSE)</f>
        <v xml:space="preserve">Emblème, noirs lustré - Logo « H » </v>
      </c>
      <c r="D85" s="114" t="str">
        <f t="shared" ref="D85:D92" si="12">B85</f>
        <v>08F20-T90-100</v>
      </c>
      <c r="E85" s="115">
        <f>VLOOKUP($B85,'[1]26MY_PILOT_DATA'!B:V,9,FALSE)</f>
        <v>41</v>
      </c>
      <c r="F85" s="115">
        <f>VLOOKUP(B85,'[1]26MY_PILOT_DATA'!B:V,10,FALSE)</f>
        <v>68</v>
      </c>
      <c r="G85" s="116">
        <f>VLOOKUP(B85,'[1]26MY_PILOT_DATA'!B:V,7,FALSE)</f>
        <v>0.2</v>
      </c>
      <c r="H85" s="117">
        <f>VLOOKUP(B85,'[1]26MY_PILOT_DATA'!B:V,11,FALSE)</f>
        <v>101</v>
      </c>
      <c r="I85" s="100">
        <f>VLOOKUP($B85,'[1]26MY_PILOT_DATA'!B:V,12,FALSE)</f>
        <v>0</v>
      </c>
      <c r="J85" s="100">
        <f>VLOOKUP($B85,'[1]26MY_PILOT_DATA'!B:V,13,FALSE)</f>
        <v>0</v>
      </c>
      <c r="K85" s="100">
        <f>VLOOKUP($B85,'[1]26MY_PILOT_DATA'!B:V,14,FALSE)</f>
        <v>0</v>
      </c>
      <c r="L85" s="100" t="str">
        <f>VLOOKUP(B85,'[1]26MY_PILOT_DATA'!B:V,15,FALSE)</f>
        <v>•</v>
      </c>
      <c r="M85" s="100" t="str">
        <f>VLOOKUP(B85,'[1]26MY_PILOT_DATA'!B:V,16,FALSE)</f>
        <v>•</v>
      </c>
      <c r="N85" s="100" t="str">
        <f>VLOOKUP(B85,'[1]26MY_PILOT_DATA'!B:V,17,FALSE)</f>
        <v>•</v>
      </c>
      <c r="O85" s="100" t="str">
        <f>VLOOKUP(B85,'[1]26MY_PILOT_DATA'!B:V,18,FALSE)</f>
        <v>•</v>
      </c>
      <c r="P85" s="100" t="str">
        <f>VLOOKUP(B85,'[1]26MY_PILOT_DATA'!B:V,19,FALSE)</f>
        <v>•</v>
      </c>
      <c r="Q85" s="120" t="str">
        <f>IF(VLOOKUP(B85,'[1]26MY_PILOT_DATA'!B:V,21,FALSE)="","",VLOOKUP(B85,'[1]26MY_PILOT_DATA'!B:V,21,FALSE))</f>
        <v/>
      </c>
    </row>
    <row r="86" spans="2:17" s="109" customFormat="1" ht="16.5" x14ac:dyDescent="0.25">
      <c r="B86" s="112" t="s">
        <v>63</v>
      </c>
      <c r="C86" s="67" t="str">
        <f>VLOOKUP(B86,'[1]26MY_PILOT_DATA'!B:V,4,FALSE)</f>
        <v xml:space="preserve">Emblème, noirs lustré « AWD  » </v>
      </c>
      <c r="D86" s="114" t="str">
        <f t="shared" si="12"/>
        <v>08F20-T90-100A</v>
      </c>
      <c r="E86" s="115">
        <f>VLOOKUP($B86,'[1]26MY_PILOT_DATA'!B:V,9,FALSE)</f>
        <v>35</v>
      </c>
      <c r="F86" s="115">
        <f>VLOOKUP(B86,'[1]26MY_PILOT_DATA'!B:V,10,FALSE)</f>
        <v>58</v>
      </c>
      <c r="G86" s="116">
        <f>VLOOKUP(B86,'[1]26MY_PILOT_DATA'!B:V,7,FALSE)</f>
        <v>0.2</v>
      </c>
      <c r="H86" s="117">
        <f>VLOOKUP(B86,'[1]26MY_PILOT_DATA'!B:V,11,FALSE)</f>
        <v>91</v>
      </c>
      <c r="I86" s="100">
        <f>VLOOKUP($B86,'[1]26MY_PILOT_DATA'!B:V,12,FALSE)</f>
        <v>0</v>
      </c>
      <c r="J86" s="100">
        <f>VLOOKUP($B86,'[1]26MY_PILOT_DATA'!B:V,13,FALSE)</f>
        <v>0</v>
      </c>
      <c r="K86" s="100">
        <f>VLOOKUP($B86,'[1]26MY_PILOT_DATA'!B:V,14,FALSE)</f>
        <v>0</v>
      </c>
      <c r="L86" s="100" t="str">
        <f>VLOOKUP(B86,'[1]26MY_PILOT_DATA'!B:V,15,FALSE)</f>
        <v>N/A</v>
      </c>
      <c r="M86" s="100" t="str">
        <f>VLOOKUP(B86,'[1]26MY_PILOT_DATA'!B:V,16,FALSE)</f>
        <v>•</v>
      </c>
      <c r="N86" s="100" t="str">
        <f>VLOOKUP(B86,'[1]26MY_PILOT_DATA'!B:V,17,FALSE)</f>
        <v>•</v>
      </c>
      <c r="O86" s="100" t="str">
        <f>VLOOKUP(B86,'[1]26MY_PILOT_DATA'!B:V,18,FALSE)</f>
        <v>•</v>
      </c>
      <c r="P86" s="100" t="str">
        <f>VLOOKUP(B86,'[1]26MY_PILOT_DATA'!B:V,19,FALSE)</f>
        <v>•</v>
      </c>
      <c r="Q86" s="120" t="str">
        <f>IF(VLOOKUP(B86,'[1]26MY_PILOT_DATA'!B:V,21,FALSE)="","",VLOOKUP(B86,'[1]26MY_PILOT_DATA'!B:V,21,FALSE))</f>
        <v/>
      </c>
    </row>
    <row r="87" spans="2:17" s="109" customFormat="1" ht="15" customHeight="1" x14ac:dyDescent="0.25">
      <c r="B87" s="112" t="s">
        <v>62</v>
      </c>
      <c r="C87" s="67" t="str">
        <f>VLOOKUP(B87,'[1]26MY_PILOT_DATA'!B:V,4,FALSE)</f>
        <v xml:space="preserve">Emblème, noirs lustré « Pilot  » </v>
      </c>
      <c r="D87" s="114" t="str">
        <f t="shared" si="12"/>
        <v>08F20-T90-100D</v>
      </c>
      <c r="E87" s="115">
        <f>VLOOKUP($B87,'[1]26MY_PILOT_DATA'!B:V,9,FALSE)</f>
        <v>73</v>
      </c>
      <c r="F87" s="115">
        <f>VLOOKUP(B87,'[1]26MY_PILOT_DATA'!B:V,10,FALSE)</f>
        <v>122</v>
      </c>
      <c r="G87" s="116">
        <f>VLOOKUP(B87,'[1]26MY_PILOT_DATA'!B:V,7,FALSE)</f>
        <v>0.3</v>
      </c>
      <c r="H87" s="117">
        <f>VLOOKUP(B87,'[1]26MY_PILOT_DATA'!B:V,11,FALSE)</f>
        <v>171.5</v>
      </c>
      <c r="I87" s="100">
        <f>VLOOKUP($B87,'[1]26MY_PILOT_DATA'!B:V,12,FALSE)</f>
        <v>0</v>
      </c>
      <c r="J87" s="100">
        <f>VLOOKUP($B87,'[1]26MY_PILOT_DATA'!B:V,13,FALSE)</f>
        <v>0</v>
      </c>
      <c r="K87" s="100">
        <f>VLOOKUP($B87,'[1]26MY_PILOT_DATA'!B:V,14,FALSE)</f>
        <v>0</v>
      </c>
      <c r="L87" s="100" t="str">
        <f>VLOOKUP(B87,'[1]26MY_PILOT_DATA'!B:V,15,FALSE)</f>
        <v>•</v>
      </c>
      <c r="M87" s="100" t="str">
        <f>VLOOKUP(B87,'[1]26MY_PILOT_DATA'!B:V,16,FALSE)</f>
        <v>•</v>
      </c>
      <c r="N87" s="100" t="str">
        <f>VLOOKUP(B87,'[1]26MY_PILOT_DATA'!B:V,17,FALSE)</f>
        <v>•</v>
      </c>
      <c r="O87" s="100" t="str">
        <f>VLOOKUP(B87,'[1]26MY_PILOT_DATA'!B:V,18,FALSE)</f>
        <v>•</v>
      </c>
      <c r="P87" s="100" t="str">
        <f>VLOOKUP(B87,'[1]26MY_PILOT_DATA'!B:V,19,FALSE)</f>
        <v>•</v>
      </c>
      <c r="Q87" s="120" t="str">
        <f>IF(VLOOKUP(B87,'[1]26MY_PILOT_DATA'!B:V,21,FALSE)="","",VLOOKUP(B87,'[1]26MY_PILOT_DATA'!B:V,21,FALSE))</f>
        <v/>
      </c>
    </row>
    <row r="88" spans="2:17" s="109" customFormat="1" ht="16.5" x14ac:dyDescent="0.25">
      <c r="B88" s="112" t="s">
        <v>65</v>
      </c>
      <c r="C88" s="67" t="str">
        <f>VLOOKUP(B88,'[1]26MY_PILOT_DATA'!B:V,4,FALSE)</f>
        <v xml:space="preserve">Emblème, noirs lustré « Touring  » </v>
      </c>
      <c r="D88" s="114" t="str">
        <f t="shared" si="12"/>
        <v>08F20-PS2-100A</v>
      </c>
      <c r="E88" s="115">
        <f>VLOOKUP($B88,'[1]26MY_PILOT_DATA'!B:V,9,FALSE)</f>
        <v>47</v>
      </c>
      <c r="F88" s="115">
        <f>VLOOKUP(B88,'[1]26MY_PILOT_DATA'!B:V,10,FALSE)</f>
        <v>78</v>
      </c>
      <c r="G88" s="116">
        <f>VLOOKUP(B88,'[1]26MY_PILOT_DATA'!B:V,7,FALSE)</f>
        <v>0.1</v>
      </c>
      <c r="H88" s="117">
        <f>VLOOKUP(B88,'[1]26MY_PILOT_DATA'!B:V,11,FALSE)</f>
        <v>94.5</v>
      </c>
      <c r="I88" s="100">
        <f>VLOOKUP($B88,'[1]26MY_PILOT_DATA'!B:V,12,FALSE)</f>
        <v>0</v>
      </c>
      <c r="J88" s="100">
        <f>VLOOKUP($B88,'[1]26MY_PILOT_DATA'!B:V,13,FALSE)</f>
        <v>0</v>
      </c>
      <c r="K88" s="100">
        <f>VLOOKUP($B88,'[1]26MY_PILOT_DATA'!B:V,14,FALSE)</f>
        <v>0</v>
      </c>
      <c r="L88" s="100" t="str">
        <f>VLOOKUP(B88,'[1]26MY_PILOT_DATA'!B:V,15,FALSE)</f>
        <v>N/A</v>
      </c>
      <c r="M88" s="100" t="str">
        <f>VLOOKUP(B88,'[1]26MY_PILOT_DATA'!B:V,16,FALSE)</f>
        <v>N/A</v>
      </c>
      <c r="N88" s="100" t="str">
        <f>VLOOKUP(B88,'[1]26MY_PILOT_DATA'!B:V,17,FALSE)</f>
        <v>N/A</v>
      </c>
      <c r="O88" s="100" t="str">
        <f>VLOOKUP(B88,'[1]26MY_PILOT_DATA'!B:V,18,FALSE)</f>
        <v>•</v>
      </c>
      <c r="P88" s="100" t="str">
        <f>VLOOKUP(B88,'[1]26MY_PILOT_DATA'!B:V,19,FALSE)</f>
        <v>N/A</v>
      </c>
      <c r="Q88" s="120" t="str">
        <f>IF(VLOOKUP(B88,'[1]26MY_PILOT_DATA'!B:V,21,FALSE)="","",VLOOKUP(B88,'[1]26MY_PILOT_DATA'!B:V,21,FALSE))</f>
        <v/>
      </c>
    </row>
    <row r="89" spans="2:17" s="109" customFormat="1" ht="16.5" x14ac:dyDescent="0.25">
      <c r="B89" s="101" t="s">
        <v>77</v>
      </c>
      <c r="C89" s="244" t="str">
        <f>VLOOKUP(B89,'[1]26MY_PILOT_DATA'!B:V,4,FALSE)</f>
        <v>Marchepieds traditionnels</v>
      </c>
      <c r="D89" s="114" t="str">
        <f t="shared" si="12"/>
        <v>08L33-T90-100</v>
      </c>
      <c r="E89" s="115">
        <f>VLOOKUP($B89,'[1]26MY_PILOT_DATA'!B:V,9,FALSE)</f>
        <v>743</v>
      </c>
      <c r="F89" s="115">
        <f>VLOOKUP(B89,'[1]26MY_PILOT_DATA'!B:V,10,FALSE)</f>
        <v>1061</v>
      </c>
      <c r="G89" s="116">
        <f>VLOOKUP(B89,'[1]26MY_PILOT_DATA'!B:V,7,FALSE)</f>
        <v>0.7</v>
      </c>
      <c r="H89" s="117">
        <f>VLOOKUP(B89,'[1]26MY_PILOT_DATA'!B:V,11,FALSE)</f>
        <v>1176.5</v>
      </c>
      <c r="I89" s="100">
        <f>VLOOKUP($B89,'[1]26MY_PILOT_DATA'!B:V,12,FALSE)</f>
        <v>0</v>
      </c>
      <c r="J89" s="100">
        <f>VLOOKUP($B89,'[1]26MY_PILOT_DATA'!B:V,13,FALSE)</f>
        <v>0</v>
      </c>
      <c r="K89" s="100">
        <f>VLOOKUP($B89,'[1]26MY_PILOT_DATA'!B:V,14,FALSE)</f>
        <v>0</v>
      </c>
      <c r="L89" s="100" t="str">
        <f>VLOOKUP(B89,'[1]26MY_PILOT_DATA'!B:V,15,FALSE)</f>
        <v>•</v>
      </c>
      <c r="M89" s="100" t="str">
        <f>VLOOKUP(B89,'[1]26MY_PILOT_DATA'!B:V,16,FALSE)</f>
        <v>•</v>
      </c>
      <c r="N89" s="100" t="str">
        <f>VLOOKUP(B89,'[1]26MY_PILOT_DATA'!B:V,17,FALSE)</f>
        <v>•</v>
      </c>
      <c r="O89" s="100" t="str">
        <f>VLOOKUP(B89,'[1]26MY_PILOT_DATA'!B:V,18,FALSE)</f>
        <v>•</v>
      </c>
      <c r="P89" s="100" t="str">
        <f>VLOOKUP(B89,'[1]26MY_PILOT_DATA'!B:V,19,FALSE)</f>
        <v>•</v>
      </c>
      <c r="Q89" s="120" t="str">
        <f>IF(VLOOKUP(B89,'[1]26MY_PILOT_DATA'!B:V,21,FALSE)="","",VLOOKUP(B89,'[1]26MY_PILOT_DATA'!B:V,21,FALSE))</f>
        <v/>
      </c>
    </row>
    <row r="90" spans="2:17" s="109" customFormat="1" ht="16.5" x14ac:dyDescent="0.25">
      <c r="B90" s="101" t="s">
        <v>78</v>
      </c>
      <c r="C90" s="244" t="str">
        <f>VLOOKUP(B90,'[1]26MY_PILOT_DATA'!B:V,4,FALSE)</f>
        <v>Marchepieds robustes</v>
      </c>
      <c r="D90" s="114" t="str">
        <f t="shared" si="12"/>
        <v>08L33-T90-100B</v>
      </c>
      <c r="E90" s="115">
        <f>VLOOKUP($B90,'[1]26MY_PILOT_DATA'!B:V,9,FALSE)</f>
        <v>936</v>
      </c>
      <c r="F90" s="115">
        <f>VLOOKUP(B90,'[1]26MY_PILOT_DATA'!B:V,10,FALSE)</f>
        <v>1337</v>
      </c>
      <c r="G90" s="116">
        <f>VLOOKUP(B90,'[1]26MY_PILOT_DATA'!B:V,7,FALSE)</f>
        <v>0.7</v>
      </c>
      <c r="H90" s="117">
        <f>VLOOKUP(B90,'[1]26MY_PILOT_DATA'!B:V,11,FALSE)</f>
        <v>1452.5</v>
      </c>
      <c r="I90" s="100">
        <f>VLOOKUP($B90,'[1]26MY_PILOT_DATA'!B:V,12,FALSE)</f>
        <v>0</v>
      </c>
      <c r="J90" s="100">
        <f>VLOOKUP($B90,'[1]26MY_PILOT_DATA'!B:V,13,FALSE)</f>
        <v>0</v>
      </c>
      <c r="K90" s="100">
        <f>VLOOKUP($B90,'[1]26MY_PILOT_DATA'!B:V,14,FALSE)</f>
        <v>0</v>
      </c>
      <c r="L90" s="100" t="str">
        <f>VLOOKUP(B90,'[1]26MY_PILOT_DATA'!B:V,15,FALSE)</f>
        <v>•</v>
      </c>
      <c r="M90" s="100" t="str">
        <f>VLOOKUP(B90,'[1]26MY_PILOT_DATA'!B:V,16,FALSE)</f>
        <v>•</v>
      </c>
      <c r="N90" s="100" t="str">
        <f>VLOOKUP(B90,'[1]26MY_PILOT_DATA'!B:V,17,FALSE)</f>
        <v>•</v>
      </c>
      <c r="O90" s="100" t="str">
        <f>VLOOKUP(B90,'[1]26MY_PILOT_DATA'!B:V,18,FALSE)</f>
        <v>•</v>
      </c>
      <c r="P90" s="100" t="str">
        <f>VLOOKUP(B90,'[1]26MY_PILOT_DATA'!B:V,19,FALSE)</f>
        <v>•</v>
      </c>
      <c r="Q90" s="120" t="str">
        <f>IF(VLOOKUP(B90,'[1]26MY_PILOT_DATA'!B:V,21,FALSE)="","",VLOOKUP(B90,'[1]26MY_PILOT_DATA'!B:V,21,FALSE))</f>
        <v/>
      </c>
    </row>
    <row r="91" spans="2:17" s="109" customFormat="1" ht="30" x14ac:dyDescent="0.25">
      <c r="B91" s="101" t="s">
        <v>79</v>
      </c>
      <c r="C91" s="244" t="str">
        <f>VLOOKUP(B91,'[1]26MY_PILOT_DATA'!B:V,4,FALSE)</f>
        <v>Élargisseurs d’ailes</v>
      </c>
      <c r="D91" s="114" t="str">
        <f t="shared" si="12"/>
        <v>08P21-T90-100</v>
      </c>
      <c r="E91" s="115">
        <f>VLOOKUP($B91,'[1]26MY_PILOT_DATA'!B:V,9,FALSE)</f>
        <v>550</v>
      </c>
      <c r="F91" s="115">
        <f>VLOOKUP(B91,'[1]26MY_PILOT_DATA'!B:V,10,FALSE)</f>
        <v>917</v>
      </c>
      <c r="G91" s="116">
        <f>VLOOKUP(B91,'[1]26MY_PILOT_DATA'!B:V,7,FALSE)</f>
        <v>1</v>
      </c>
      <c r="H91" s="117">
        <f>VLOOKUP(B91,'[1]26MY_PILOT_DATA'!B:V,11,FALSE)</f>
        <v>1082</v>
      </c>
      <c r="I91" s="100">
        <f>VLOOKUP($B91,'[1]26MY_PILOT_DATA'!B:V,12,FALSE)</f>
        <v>0</v>
      </c>
      <c r="J91" s="100">
        <f>VLOOKUP($B91,'[1]26MY_PILOT_DATA'!B:V,13,FALSE)</f>
        <v>0</v>
      </c>
      <c r="K91" s="100">
        <f>VLOOKUP($B91,'[1]26MY_PILOT_DATA'!B:V,14,FALSE)</f>
        <v>0</v>
      </c>
      <c r="L91" s="100" t="str">
        <f>VLOOKUP(B91,'[1]26MY_PILOT_DATA'!B:V,15,FALSE)</f>
        <v>•</v>
      </c>
      <c r="M91" s="100" t="str">
        <f>VLOOKUP(B91,'[1]26MY_PILOT_DATA'!B:V,16,FALSE)</f>
        <v>•</v>
      </c>
      <c r="N91" s="100" t="str">
        <f>VLOOKUP(B91,'[1]26MY_PILOT_DATA'!B:V,17,FALSE)</f>
        <v>•</v>
      </c>
      <c r="O91" s="100" t="str">
        <f>VLOOKUP(B91,'[1]26MY_PILOT_DATA'!B:V,18,FALSE)</f>
        <v>•</v>
      </c>
      <c r="P91" s="100" t="str">
        <f>VLOOKUP(B91,'[1]26MY_PILOT_DATA'!B:V,19,FALSE)</f>
        <v>•</v>
      </c>
      <c r="Q91" s="120" t="str">
        <f>IF(VLOOKUP(B91,'[1]26MY_PILOT_DATA'!B:V,21,FALSE)="","",VLOOKUP(B91,'[1]26MY_PILOT_DATA'!B:V,21,FALSE))</f>
        <v>Remplacent les garde-boue avant et arrière.  Ne peut être installé  simultanément avec pellicule pour rebord de portière</v>
      </c>
    </row>
    <row r="92" spans="2:17" s="109" customFormat="1" ht="16.5" x14ac:dyDescent="0.25">
      <c r="B92" s="101" t="s">
        <v>80</v>
      </c>
      <c r="C92" s="244" t="str">
        <f>VLOOKUP(B92,'[1]26MY_PILOT_DATA'!B:V,4,FALSE)</f>
        <v>Visières de portière</v>
      </c>
      <c r="D92" s="114" t="str">
        <f t="shared" si="12"/>
        <v>08R04-T90-100</v>
      </c>
      <c r="E92" s="115">
        <f>VLOOKUP($B92,'[1]26MY_PILOT_DATA'!B:V,9,FALSE)</f>
        <v>258</v>
      </c>
      <c r="F92" s="115">
        <f>VLOOKUP(B92,'[1]26MY_PILOT_DATA'!B:V,10,FALSE)</f>
        <v>430</v>
      </c>
      <c r="G92" s="116">
        <f>VLOOKUP(B92,'[1]26MY_PILOT_DATA'!B:V,7,FALSE)</f>
        <v>0.6</v>
      </c>
      <c r="H92" s="117">
        <f>VLOOKUP(B92,'[1]26MY_PILOT_DATA'!B:V,11,FALSE)</f>
        <v>529</v>
      </c>
      <c r="I92" s="100">
        <f>VLOOKUP($B92,'[1]26MY_PILOT_DATA'!B:V,12,FALSE)</f>
        <v>0</v>
      </c>
      <c r="J92" s="100">
        <f>VLOOKUP($B92,'[1]26MY_PILOT_DATA'!B:V,13,FALSE)</f>
        <v>0</v>
      </c>
      <c r="K92" s="100">
        <f>VLOOKUP($B92,'[1]26MY_PILOT_DATA'!B:V,14,FALSE)</f>
        <v>0</v>
      </c>
      <c r="L92" s="100" t="str">
        <f>VLOOKUP(B92,'[1]26MY_PILOT_DATA'!B:V,15,FALSE)</f>
        <v>•</v>
      </c>
      <c r="M92" s="100" t="str">
        <f>VLOOKUP(B92,'[1]26MY_PILOT_DATA'!B:V,16,FALSE)</f>
        <v>•</v>
      </c>
      <c r="N92" s="100" t="str">
        <f>VLOOKUP(B92,'[1]26MY_PILOT_DATA'!B:V,17,FALSE)</f>
        <v>•</v>
      </c>
      <c r="O92" s="100" t="str">
        <f>VLOOKUP(B92,'[1]26MY_PILOT_DATA'!B:V,18,FALSE)</f>
        <v>•</v>
      </c>
      <c r="P92" s="100" t="str">
        <f>VLOOKUP(B92,'[1]26MY_PILOT_DATA'!B:V,19,FALSE)</f>
        <v>•</v>
      </c>
      <c r="Q92" s="120" t="str">
        <f>IF(VLOOKUP(B92,'[1]26MY_PILOT_DATA'!B:V,21,FALSE)="","",VLOOKUP(B92,'[1]26MY_PILOT_DATA'!B:V,21,FALSE))</f>
        <v/>
      </c>
    </row>
    <row r="93" spans="2:17" s="109" customFormat="1" ht="15" customHeight="1" x14ac:dyDescent="0.25">
      <c r="B93" s="101" t="s">
        <v>81</v>
      </c>
      <c r="C93" s="124" t="str">
        <f>VLOOKUP(B93,'[1]26MY_PILOT_DATA'!B:V,4,FALSE)</f>
        <v>Pièces d’attelage de remorque</v>
      </c>
      <c r="D93" s="125"/>
      <c r="E93" s="125"/>
      <c r="F93" s="125"/>
      <c r="G93" s="125"/>
      <c r="H93" s="125"/>
      <c r="I93" s="125"/>
      <c r="J93" s="125"/>
      <c r="K93" s="125"/>
      <c r="L93" s="125"/>
      <c r="M93" s="125"/>
      <c r="N93" s="125"/>
      <c r="O93" s="125"/>
      <c r="P93" s="125"/>
      <c r="Q93" s="126"/>
    </row>
    <row r="94" spans="2:17" s="109" customFormat="1" ht="75" x14ac:dyDescent="0.25">
      <c r="B94" s="101" t="s">
        <v>47</v>
      </c>
      <c r="C94" s="79" t="str">
        <f>VLOOKUP(B94,'[1]26MY_PILOT_DATA'!B:V,4,FALSE)</f>
        <v>Attelage de remorque</v>
      </c>
      <c r="D94" s="114" t="str">
        <f t="shared" si="11"/>
        <v>08L92-T90-100</v>
      </c>
      <c r="E94" s="115">
        <f>VLOOKUP($B94,'[1]26MY_PILOT_DATA'!B:V,9,FALSE)</f>
        <v>432</v>
      </c>
      <c r="F94" s="115">
        <f>VLOOKUP(B94,'[1]26MY_PILOT_DATA'!B:V,10,FALSE)</f>
        <v>720</v>
      </c>
      <c r="G94" s="116">
        <f>VLOOKUP(B94,'[1]26MY_PILOT_DATA'!B:V,7,FALSE)</f>
        <v>1.2</v>
      </c>
      <c r="H94" s="117">
        <f>VLOOKUP(B94,'[1]26MY_PILOT_DATA'!B:V,11,FALSE)</f>
        <v>918</v>
      </c>
      <c r="I94" s="100">
        <f>VLOOKUP($B94,'[1]26MY_PILOT_DATA'!B:V,12,FALSE)</f>
        <v>0</v>
      </c>
      <c r="J94" s="100">
        <f>VLOOKUP($B94,'[1]26MY_PILOT_DATA'!B:V,13,FALSE)</f>
        <v>0</v>
      </c>
      <c r="K94" s="100">
        <f>VLOOKUP($B94,'[1]26MY_PILOT_DATA'!B:V,14,FALSE)</f>
        <v>0</v>
      </c>
      <c r="L94" s="100" t="str">
        <f>VLOOKUP(B94,'[1]26MY_PILOT_DATA'!B:V,15,FALSE)</f>
        <v>•</v>
      </c>
      <c r="M94" s="100" t="str">
        <f>VLOOKUP(B94,'[1]26MY_PILOT_DATA'!B:V,16,FALSE)</f>
        <v>•</v>
      </c>
      <c r="N94" s="100" t="str">
        <f>VLOOKUP(B94,'[1]26MY_PILOT_DATA'!B:V,17,FALSE)</f>
        <v>S</v>
      </c>
      <c r="O94" s="100" t="str">
        <f>VLOOKUP(B94,'[1]26MY_PILOT_DATA'!B:V,18,FALSE)</f>
        <v>•</v>
      </c>
      <c r="P94" s="100" t="str">
        <f>VLOOKUP(B94,'[1]26MY_PILOT_DATA'!B:V,19,FALSE)</f>
        <v>•</v>
      </c>
      <c r="Q94" s="120" t="str">
        <f>IF(VLOOKUP(B94,'[1]26MY_PILOT_DATA'!B:V,21,FALSE)="","",VLOOKUP(B94,'[1]26MY_PILOT_DATA'!B:V,21,FALSE))</f>
        <v>Refroidisseur de transmission non requis pour le Pilot 2023. La capacité de remorquage est de 5000 livres.
un capuchon d’attelage de remorque - 08L92-T90-300B/C
**Touring et Black Edition nécessitent un adaptateur d’accès mains libres pour attelage de remorque - 08L91-T90-300A</v>
      </c>
    </row>
    <row r="95" spans="2:17" s="109" customFormat="1" ht="15" customHeight="1" x14ac:dyDescent="0.25">
      <c r="B95" s="101" t="s">
        <v>48</v>
      </c>
      <c r="C95" s="67" t="str">
        <f>VLOOKUP(B95,'[1]26MY_PILOT_DATA'!B:V,4,FALSE)</f>
        <v>Faisceau de remorque</v>
      </c>
      <c r="D95" s="114" t="str">
        <f t="shared" si="11"/>
        <v>08L91-T90-300B</v>
      </c>
      <c r="E95" s="115">
        <f>VLOOKUP($B95,'[1]26MY_PILOT_DATA'!B:V,9,FALSE)</f>
        <v>336</v>
      </c>
      <c r="F95" s="115">
        <f>VLOOKUP(B95,'[1]26MY_PILOT_DATA'!B:V,10,FALSE)</f>
        <v>560</v>
      </c>
      <c r="G95" s="116">
        <f>VLOOKUP(B95,'[1]26MY_PILOT_DATA'!B:V,7,FALSE)</f>
        <v>0.6</v>
      </c>
      <c r="H95" s="117">
        <f>VLOOKUP(B95,'[1]26MY_PILOT_DATA'!B:V,11,FALSE)</f>
        <v>659</v>
      </c>
      <c r="I95" s="100">
        <f>VLOOKUP($B95,'[1]26MY_PILOT_DATA'!B:V,12,FALSE)</f>
        <v>0</v>
      </c>
      <c r="J95" s="100">
        <f>VLOOKUP($B95,'[1]26MY_PILOT_DATA'!B:V,13,FALSE)</f>
        <v>0</v>
      </c>
      <c r="K95" s="100">
        <f>VLOOKUP($B95,'[1]26MY_PILOT_DATA'!B:V,14,FALSE)</f>
        <v>0</v>
      </c>
      <c r="L95" s="100" t="str">
        <f>VLOOKUP(B95,'[1]26MY_PILOT_DATA'!B:V,15,FALSE)</f>
        <v>•</v>
      </c>
      <c r="M95" s="100" t="str">
        <f>VLOOKUP(B95,'[1]26MY_PILOT_DATA'!B:V,16,FALSE)</f>
        <v>•</v>
      </c>
      <c r="N95" s="100" t="str">
        <f>VLOOKUP(B95,'[1]26MY_PILOT_DATA'!B:V,17,FALSE)</f>
        <v>•</v>
      </c>
      <c r="O95" s="100" t="str">
        <f>VLOOKUP(B95,'[1]26MY_PILOT_DATA'!B:V,18,FALSE)</f>
        <v>•</v>
      </c>
      <c r="P95" s="100" t="str">
        <f>VLOOKUP(B95,'[1]26MY_PILOT_DATA'!B:V,19,FALSE)</f>
        <v>•</v>
      </c>
      <c r="Q95" s="120" t="str">
        <f>IF(VLOOKUP(B95,'[1]26MY_PILOT_DATA'!B:V,21,FALSE)="","",VLOOKUP(B95,'[1]26MY_PILOT_DATA'!B:V,21,FALSE))</f>
        <v/>
      </c>
    </row>
    <row r="96" spans="2:17" s="109" customFormat="1" ht="30" x14ac:dyDescent="0.25">
      <c r="B96" s="101" t="s">
        <v>56</v>
      </c>
      <c r="C96" s="67" t="str">
        <f>VLOOKUP(B96,'[1]26MY_PILOT_DATA'!B:V,4,FALSE)</f>
        <v>Faisceau de remorque - TrailSport</v>
      </c>
      <c r="D96" s="114" t="str">
        <f>D95</f>
        <v>08L91-T90-300B</v>
      </c>
      <c r="E96" s="115">
        <f>VLOOKUP($B96,'[1]26MY_PILOT_DATA'!B:V,9,FALSE)</f>
        <v>336</v>
      </c>
      <c r="F96" s="115">
        <f>VLOOKUP(B96,'[1]26MY_PILOT_DATA'!B:V,10,FALSE)</f>
        <v>560</v>
      </c>
      <c r="G96" s="116">
        <f>VLOOKUP(B96,'[1]26MY_PILOT_DATA'!B:V,7,FALSE)</f>
        <v>1.2</v>
      </c>
      <c r="H96" s="117">
        <f>VLOOKUP(B96,'[1]26MY_PILOT_DATA'!B:V,11,FALSE)</f>
        <v>758</v>
      </c>
      <c r="I96" s="100">
        <f>VLOOKUP($B96,'[1]26MY_PILOT_DATA'!B:V,12,FALSE)</f>
        <v>0</v>
      </c>
      <c r="J96" s="100">
        <f>VLOOKUP($B96,'[1]26MY_PILOT_DATA'!B:V,13,FALSE)</f>
        <v>0</v>
      </c>
      <c r="K96" s="100">
        <f>VLOOKUP($B96,'[1]26MY_PILOT_DATA'!B:V,14,FALSE)</f>
        <v>0</v>
      </c>
      <c r="L96" s="100" t="str">
        <f>VLOOKUP(B96,'[1]26MY_PILOT_DATA'!B:V,15,FALSE)</f>
        <v>N/A</v>
      </c>
      <c r="M96" s="100" t="str">
        <f>VLOOKUP(B96,'[1]26MY_PILOT_DATA'!B:V,16,FALSE)</f>
        <v>N/A</v>
      </c>
      <c r="N96" s="100" t="str">
        <f>VLOOKUP(B96,'[1]26MY_PILOT_DATA'!B:V,17,FALSE)</f>
        <v>•</v>
      </c>
      <c r="O96" s="100" t="str">
        <f>VLOOKUP(B96,'[1]26MY_PILOT_DATA'!B:V,18,FALSE)</f>
        <v>N/A</v>
      </c>
      <c r="P96" s="100" t="str">
        <f>VLOOKUP(B96,'[1]26MY_PILOT_DATA'!B:V,19,FALSE)</f>
        <v>N/A</v>
      </c>
      <c r="Q96" s="120" t="str">
        <f>IF(VLOOKUP(B96,'[1]26MY_PILOT_DATA'!B:V,21,FALSE)="","",VLOOKUP(B96,'[1]26MY_PILOT_DATA'!B:V,21,FALSE))</f>
        <v>Temps d’installation plus long pour la version TrailSport en raison de l’attelage de remorque de série.</v>
      </c>
    </row>
    <row r="97" spans="2:17" s="109" customFormat="1" ht="15" customHeight="1" x14ac:dyDescent="0.25">
      <c r="B97" s="101" t="s">
        <v>82</v>
      </c>
      <c r="C97" s="67" t="str">
        <f>VLOOKUP(B97,'[1]26MY_PILOT_DATA'!B:V,4,FALSE)</f>
        <v>Capuchon d’attelage de remorque noir</v>
      </c>
      <c r="D97" s="114" t="str">
        <f t="shared" ref="D97:D118" si="13">B97</f>
        <v>08L92-T90-300D</v>
      </c>
      <c r="E97" s="115">
        <f>VLOOKUP($B97,'[1]26MY_PILOT_DATA'!B:V,9,FALSE)</f>
        <v>150</v>
      </c>
      <c r="F97" s="115">
        <f>VLOOKUP(B97,'[1]26MY_PILOT_DATA'!B:V,10,FALSE)</f>
        <v>250</v>
      </c>
      <c r="G97" s="116">
        <f>VLOOKUP(B97,'[1]26MY_PILOT_DATA'!B:V,7,FALSE)</f>
        <v>0</v>
      </c>
      <c r="H97" s="117">
        <f>VLOOKUP(B97,'[1]26MY_PILOT_DATA'!B:V,11,FALSE)</f>
        <v>250</v>
      </c>
      <c r="I97" s="100">
        <f>VLOOKUP($B97,'[1]26MY_PILOT_DATA'!B:V,12,FALSE)</f>
        <v>0</v>
      </c>
      <c r="J97" s="100">
        <f>VLOOKUP($B97,'[1]26MY_PILOT_DATA'!B:V,13,FALSE)</f>
        <v>0</v>
      </c>
      <c r="K97" s="100">
        <f>VLOOKUP($B97,'[1]26MY_PILOT_DATA'!B:V,14,FALSE)</f>
        <v>0</v>
      </c>
      <c r="L97" s="100" t="str">
        <f>VLOOKUP(B97,'[1]26MY_PILOT_DATA'!B:V,15,FALSE)</f>
        <v>•</v>
      </c>
      <c r="M97" s="100" t="str">
        <f>VLOOKUP(B97,'[1]26MY_PILOT_DATA'!B:V,16,FALSE)</f>
        <v>N/A</v>
      </c>
      <c r="N97" s="100" t="str">
        <f>VLOOKUP(B97,'[1]26MY_PILOT_DATA'!B:V,17,FALSE)</f>
        <v>S</v>
      </c>
      <c r="O97" s="100" t="str">
        <f>VLOOKUP(B97,'[1]26MY_PILOT_DATA'!B:V,18,FALSE)</f>
        <v>N/A</v>
      </c>
      <c r="P97" s="100" t="str">
        <f>VLOOKUP(B97,'[1]26MY_PILOT_DATA'!B:V,19,FALSE)</f>
        <v>•</v>
      </c>
      <c r="Q97" s="120" t="str">
        <f>IF(VLOOKUP(B97,'[1]26MY_PILOT_DATA'!B:V,21,FALSE)="","",VLOOKUP(B97,'[1]26MY_PILOT_DATA'!B:V,21,FALSE))</f>
        <v>Nécessite pour l'attelage de remorque - 08L92-T90-100</v>
      </c>
    </row>
    <row r="98" spans="2:17" s="109" customFormat="1" ht="15" customHeight="1" x14ac:dyDescent="0.25">
      <c r="B98" s="101" t="s">
        <v>83</v>
      </c>
      <c r="C98" s="67" t="str">
        <f>VLOOKUP(B98,'[1]26MY_PILOT_DATA'!B:V,4,FALSE)</f>
        <v>Capuchon d’attelage de remorque argent</v>
      </c>
      <c r="D98" s="114" t="str">
        <f t="shared" si="13"/>
        <v>08L92-T90-300E</v>
      </c>
      <c r="E98" s="115">
        <f>VLOOKUP($B98,'[1]26MY_PILOT_DATA'!B:V,9,FALSE)</f>
        <v>150</v>
      </c>
      <c r="F98" s="115">
        <f>VLOOKUP(B98,'[1]26MY_PILOT_DATA'!B:V,10,FALSE)</f>
        <v>250</v>
      </c>
      <c r="G98" s="116">
        <f>VLOOKUP(B98,'[1]26MY_PILOT_DATA'!B:V,7,FALSE)</f>
        <v>0</v>
      </c>
      <c r="H98" s="117">
        <f>VLOOKUP(B98,'[1]26MY_PILOT_DATA'!B:V,11,FALSE)</f>
        <v>250</v>
      </c>
      <c r="I98" s="100">
        <f>VLOOKUP($B98,'[1]26MY_PILOT_DATA'!B:V,12,FALSE)</f>
        <v>0</v>
      </c>
      <c r="J98" s="100">
        <f>VLOOKUP($B98,'[1]26MY_PILOT_DATA'!B:V,13,FALSE)</f>
        <v>0</v>
      </c>
      <c r="K98" s="100">
        <f>VLOOKUP($B98,'[1]26MY_PILOT_DATA'!B:V,14,FALSE)</f>
        <v>0</v>
      </c>
      <c r="L98" s="100" t="str">
        <f>VLOOKUP(B98,'[1]26MY_PILOT_DATA'!B:V,15,FALSE)</f>
        <v>N/A</v>
      </c>
      <c r="M98" s="100" t="str">
        <f>VLOOKUP(B98,'[1]26MY_PILOT_DATA'!B:V,16,FALSE)</f>
        <v>•</v>
      </c>
      <c r="N98" s="100" t="str">
        <f>VLOOKUP(B98,'[1]26MY_PILOT_DATA'!B:V,17,FALSE)</f>
        <v>S</v>
      </c>
      <c r="O98" s="100" t="str">
        <f>VLOOKUP(B98,'[1]26MY_PILOT_DATA'!B:V,18,FALSE)</f>
        <v>•</v>
      </c>
      <c r="P98" s="100" t="str">
        <f>VLOOKUP(B98,'[1]26MY_PILOT_DATA'!B:V,19,FALSE)</f>
        <v>N/A</v>
      </c>
      <c r="Q98" s="120" t="str">
        <f>IF(VLOOKUP(B98,'[1]26MY_PILOT_DATA'!B:V,21,FALSE)="","",VLOOKUP(B98,'[1]26MY_PILOT_DATA'!B:V,21,FALSE))</f>
        <v/>
      </c>
    </row>
    <row r="99" spans="2:17" s="109" customFormat="1" ht="15" customHeight="1" x14ac:dyDescent="0.25">
      <c r="B99" s="101" t="s">
        <v>50</v>
      </c>
      <c r="C99" s="67" t="str">
        <f>VLOOKUP(B99,'[1]26MY_PILOT_DATA'!B:V,4,FALSE)</f>
        <v>Attelage de remorque - montage sur boule</v>
      </c>
      <c r="D99" s="114" t="str">
        <f t="shared" si="13"/>
        <v>08L92-T90-100A</v>
      </c>
      <c r="E99" s="115">
        <f>VLOOKUP($B99,'[1]26MY_PILOT_DATA'!B:V,9,FALSE)</f>
        <v>57</v>
      </c>
      <c r="F99" s="115">
        <f>VLOOKUP(B99,'[1]26MY_PILOT_DATA'!B:V,10,FALSE)</f>
        <v>95</v>
      </c>
      <c r="G99" s="116">
        <f>VLOOKUP(B99,'[1]26MY_PILOT_DATA'!B:V,7,FALSE)</f>
        <v>0</v>
      </c>
      <c r="H99" s="117">
        <f>VLOOKUP(B99,'[1]26MY_PILOT_DATA'!B:V,11,FALSE)</f>
        <v>95</v>
      </c>
      <c r="I99" s="100">
        <f>VLOOKUP($B99,'[1]26MY_PILOT_DATA'!B:V,12,FALSE)</f>
        <v>0</v>
      </c>
      <c r="J99" s="100">
        <f>VLOOKUP($B99,'[1]26MY_PILOT_DATA'!B:V,13,FALSE)</f>
        <v>0</v>
      </c>
      <c r="K99" s="100">
        <f>VLOOKUP($B99,'[1]26MY_PILOT_DATA'!B:V,14,FALSE)</f>
        <v>0</v>
      </c>
      <c r="L99" s="100" t="str">
        <f>VLOOKUP(B99,'[1]26MY_PILOT_DATA'!B:V,15,FALSE)</f>
        <v>•</v>
      </c>
      <c r="M99" s="100" t="str">
        <f>VLOOKUP(B99,'[1]26MY_PILOT_DATA'!B:V,16,FALSE)</f>
        <v>•</v>
      </c>
      <c r="N99" s="100" t="str">
        <f>VLOOKUP(B99,'[1]26MY_PILOT_DATA'!B:V,17,FALSE)</f>
        <v>•</v>
      </c>
      <c r="O99" s="100" t="str">
        <f>VLOOKUP(B99,'[1]26MY_PILOT_DATA'!B:V,18,FALSE)</f>
        <v>•</v>
      </c>
      <c r="P99" s="100" t="str">
        <f>VLOOKUP(B99,'[1]26MY_PILOT_DATA'!B:V,19,FALSE)</f>
        <v>•</v>
      </c>
      <c r="Q99" s="120" t="str">
        <f>IF(VLOOKUP(B99,'[1]26MY_PILOT_DATA'!B:V,21,FALSE)="","",VLOOKUP(B99,'[1]26MY_PILOT_DATA'!B:V,21,FALSE))</f>
        <v/>
      </c>
    </row>
    <row r="100" spans="2:17" s="109" customFormat="1" ht="15" customHeight="1" x14ac:dyDescent="0.25">
      <c r="B100" s="101" t="s">
        <v>84</v>
      </c>
      <c r="C100" s="67" t="str">
        <f>VLOOKUP(B100,'[1]26MY_PILOT_DATA'!B:V,4,FALSE)</f>
        <v>Rotule d'attelage de 1 7/8 po</v>
      </c>
      <c r="D100" s="114" t="str">
        <f t="shared" si="13"/>
        <v>08L92-S9V-300G</v>
      </c>
      <c r="E100" s="115">
        <f>VLOOKUP($B100,'[1]26MY_PILOT_DATA'!B:V,9,FALSE)</f>
        <v>28</v>
      </c>
      <c r="F100" s="115">
        <f>VLOOKUP(B100,'[1]26MY_PILOT_DATA'!B:V,10,FALSE)</f>
        <v>47</v>
      </c>
      <c r="G100" s="116">
        <f>VLOOKUP(B100,'[1]26MY_PILOT_DATA'!B:V,7,FALSE)</f>
        <v>0</v>
      </c>
      <c r="H100" s="117">
        <f>VLOOKUP(B100,'[1]26MY_PILOT_DATA'!B:V,11,FALSE)</f>
        <v>47</v>
      </c>
      <c r="I100" s="100">
        <f>VLOOKUP($B100,'[1]26MY_PILOT_DATA'!B:V,12,FALSE)</f>
        <v>0</v>
      </c>
      <c r="J100" s="100">
        <f>VLOOKUP($B100,'[1]26MY_PILOT_DATA'!B:V,13,FALSE)</f>
        <v>0</v>
      </c>
      <c r="K100" s="100">
        <f>VLOOKUP($B100,'[1]26MY_PILOT_DATA'!B:V,14,FALSE)</f>
        <v>0</v>
      </c>
      <c r="L100" s="100" t="str">
        <f>VLOOKUP(B100,'[1]26MY_PILOT_DATA'!B:V,15,FALSE)</f>
        <v>•</v>
      </c>
      <c r="M100" s="100" t="str">
        <f>VLOOKUP(B100,'[1]26MY_PILOT_DATA'!B:V,16,FALSE)</f>
        <v>•</v>
      </c>
      <c r="N100" s="100" t="str">
        <f>VLOOKUP(B100,'[1]26MY_PILOT_DATA'!B:V,17,FALSE)</f>
        <v>•</v>
      </c>
      <c r="O100" s="100" t="str">
        <f>VLOOKUP(B100,'[1]26MY_PILOT_DATA'!B:V,18,FALSE)</f>
        <v>•</v>
      </c>
      <c r="P100" s="100" t="str">
        <f>VLOOKUP(B100,'[1]26MY_PILOT_DATA'!B:V,19,FALSE)</f>
        <v>•</v>
      </c>
      <c r="Q100" s="120" t="str">
        <f>IF(VLOOKUP(B100,'[1]26MY_PILOT_DATA'!B:V,21,FALSE)="","",VLOOKUP(B100,'[1]26MY_PILOT_DATA'!B:V,21,FALSE))</f>
        <v/>
      </c>
    </row>
    <row r="101" spans="2:17" s="109" customFormat="1" ht="15" customHeight="1" x14ac:dyDescent="0.25">
      <c r="B101" s="101" t="s">
        <v>85</v>
      </c>
      <c r="C101" s="67" t="str">
        <f>VLOOKUP(B101,'[1]26MY_PILOT_DATA'!B:V,4,FALSE)</f>
        <v>Rotule d'attelage de 2 po</v>
      </c>
      <c r="D101" s="114" t="str">
        <f t="shared" si="13"/>
        <v>08L92-S9V-300H</v>
      </c>
      <c r="E101" s="115">
        <f>VLOOKUP($B101,'[1]26MY_PILOT_DATA'!B:V,9,FALSE)</f>
        <v>28</v>
      </c>
      <c r="F101" s="115">
        <f>VLOOKUP(B101,'[1]26MY_PILOT_DATA'!B:V,10,FALSE)</f>
        <v>47</v>
      </c>
      <c r="G101" s="116">
        <f>VLOOKUP(B101,'[1]26MY_PILOT_DATA'!B:V,7,FALSE)</f>
        <v>0</v>
      </c>
      <c r="H101" s="117">
        <f>VLOOKUP(B101,'[1]26MY_PILOT_DATA'!B:V,11,FALSE)</f>
        <v>47</v>
      </c>
      <c r="I101" s="100">
        <f>VLOOKUP($B101,'[1]26MY_PILOT_DATA'!B:V,12,FALSE)</f>
        <v>0</v>
      </c>
      <c r="J101" s="100">
        <f>VLOOKUP($B101,'[1]26MY_PILOT_DATA'!B:V,13,FALSE)</f>
        <v>0</v>
      </c>
      <c r="K101" s="100">
        <f>VLOOKUP($B101,'[1]26MY_PILOT_DATA'!B:V,14,FALSE)</f>
        <v>0</v>
      </c>
      <c r="L101" s="100" t="str">
        <f>VLOOKUP(B101,'[1]26MY_PILOT_DATA'!B:V,15,FALSE)</f>
        <v>•</v>
      </c>
      <c r="M101" s="100" t="str">
        <f>VLOOKUP(B101,'[1]26MY_PILOT_DATA'!B:V,16,FALSE)</f>
        <v>•</v>
      </c>
      <c r="N101" s="100" t="str">
        <f>VLOOKUP(B101,'[1]26MY_PILOT_DATA'!B:V,17,FALSE)</f>
        <v>•</v>
      </c>
      <c r="O101" s="100" t="str">
        <f>VLOOKUP(B101,'[1]26MY_PILOT_DATA'!B:V,18,FALSE)</f>
        <v>•</v>
      </c>
      <c r="P101" s="100" t="str">
        <f>VLOOKUP(B101,'[1]26MY_PILOT_DATA'!B:V,19,FALSE)</f>
        <v>•</v>
      </c>
      <c r="Q101" s="120" t="str">
        <f>IF(VLOOKUP(B101,'[1]26MY_PILOT_DATA'!B:V,21,FALSE)="","",VLOOKUP(B101,'[1]26MY_PILOT_DATA'!B:V,21,FALSE))</f>
        <v/>
      </c>
    </row>
    <row r="102" spans="2:17" s="109" customFormat="1" ht="15" customHeight="1" x14ac:dyDescent="0.25">
      <c r="B102" s="101" t="s">
        <v>52</v>
      </c>
      <c r="C102" s="67" t="str">
        <f>VLOOKUP(B102,'[1]26MY_PILOT_DATA'!B:V,4,FALSE)</f>
        <v>Attelage de remorque - goupille de verrouillage</v>
      </c>
      <c r="D102" s="114" t="str">
        <f t="shared" si="13"/>
        <v>08L92-SJC-300A</v>
      </c>
      <c r="E102" s="115">
        <f>VLOOKUP($B102,'[1]26MY_PILOT_DATA'!B:V,9,FALSE)</f>
        <v>106</v>
      </c>
      <c r="F102" s="115">
        <f>VLOOKUP(B102,'[1]26MY_PILOT_DATA'!B:V,10,FALSE)</f>
        <v>163</v>
      </c>
      <c r="G102" s="116">
        <f>VLOOKUP(B102,'[1]26MY_PILOT_DATA'!B:V,7,FALSE)</f>
        <v>0</v>
      </c>
      <c r="H102" s="117">
        <f>VLOOKUP(B102,'[1]26MY_PILOT_DATA'!B:V,11,FALSE)</f>
        <v>163</v>
      </c>
      <c r="I102" s="100">
        <f>VLOOKUP($B102,'[1]26MY_PILOT_DATA'!B:V,12,FALSE)</f>
        <v>0</v>
      </c>
      <c r="J102" s="100">
        <f>VLOOKUP($B102,'[1]26MY_PILOT_DATA'!B:V,13,FALSE)</f>
        <v>0</v>
      </c>
      <c r="K102" s="100">
        <f>VLOOKUP($B102,'[1]26MY_PILOT_DATA'!B:V,14,FALSE)</f>
        <v>0</v>
      </c>
      <c r="L102" s="100" t="str">
        <f>VLOOKUP(B102,'[1]26MY_PILOT_DATA'!B:V,15,FALSE)</f>
        <v>•</v>
      </c>
      <c r="M102" s="100" t="str">
        <f>VLOOKUP(B102,'[1]26MY_PILOT_DATA'!B:V,16,FALSE)</f>
        <v>•</v>
      </c>
      <c r="N102" s="100" t="str">
        <f>VLOOKUP(B102,'[1]26MY_PILOT_DATA'!B:V,17,FALSE)</f>
        <v>•</v>
      </c>
      <c r="O102" s="100" t="str">
        <f>VLOOKUP(B102,'[1]26MY_PILOT_DATA'!B:V,18,FALSE)</f>
        <v>•</v>
      </c>
      <c r="P102" s="100" t="str">
        <f>VLOOKUP(B102,'[1]26MY_PILOT_DATA'!B:V,19,FALSE)</f>
        <v>•</v>
      </c>
      <c r="Q102" s="120" t="str">
        <f>IF(VLOOKUP(B102,'[1]26MY_PILOT_DATA'!B:V,21,FALSE)="","",VLOOKUP(B102,'[1]26MY_PILOT_DATA'!B:V,21,FALSE))</f>
        <v/>
      </c>
    </row>
    <row r="103" spans="2:17" s="109" customFormat="1" ht="16.5" x14ac:dyDescent="0.25">
      <c r="B103" s="101" t="s">
        <v>86</v>
      </c>
      <c r="C103" s="245" t="str">
        <f>VLOOKUP(B103,'[1]26MY_PILOT_DATA'!B:V,4,FALSE)</f>
        <v>Porte-bagages de toit</v>
      </c>
      <c r="D103" s="114" t="str">
        <f t="shared" si="13"/>
        <v>08L04-T90-300</v>
      </c>
      <c r="E103" s="115">
        <f>VLOOKUP($B103,'[1]26MY_PILOT_DATA'!B:V,9,FALSE)</f>
        <v>246</v>
      </c>
      <c r="F103" s="115">
        <f>VLOOKUP(B103,'[1]26MY_PILOT_DATA'!B:V,10,FALSE)</f>
        <v>410</v>
      </c>
      <c r="G103" s="116">
        <f>VLOOKUP(B103,'[1]26MY_PILOT_DATA'!B:V,7,FALSE)</f>
        <v>0.2</v>
      </c>
      <c r="H103" s="117">
        <f>VLOOKUP(B103,'[1]26MY_PILOT_DATA'!B:V,11,FALSE)</f>
        <v>443</v>
      </c>
      <c r="I103" s="100">
        <f>VLOOKUP($B103,'[1]26MY_PILOT_DATA'!B:V,12,FALSE)</f>
        <v>0</v>
      </c>
      <c r="J103" s="100">
        <f>VLOOKUP($B103,'[1]26MY_PILOT_DATA'!B:V,13,FALSE)</f>
        <v>0</v>
      </c>
      <c r="K103" s="100">
        <f>VLOOKUP($B103,'[1]26MY_PILOT_DATA'!B:V,14,FALSE)</f>
        <v>0</v>
      </c>
      <c r="L103" s="100" t="str">
        <f>VLOOKUP(B103,'[1]26MY_PILOT_DATA'!B:V,15,FALSE)</f>
        <v>•</v>
      </c>
      <c r="M103" s="100" t="str">
        <f>VLOOKUP(B103,'[1]26MY_PILOT_DATA'!B:V,16,FALSE)</f>
        <v>•</v>
      </c>
      <c r="N103" s="100" t="str">
        <f>VLOOKUP(B103,'[1]26MY_PILOT_DATA'!B:V,17,FALSE)</f>
        <v>•</v>
      </c>
      <c r="O103" s="100" t="str">
        <f>VLOOKUP(B103,'[1]26MY_PILOT_DATA'!B:V,18,FALSE)</f>
        <v>•</v>
      </c>
      <c r="P103" s="100" t="str">
        <f>VLOOKUP(B103,'[1]26MY_PILOT_DATA'!B:V,19,FALSE)</f>
        <v>•</v>
      </c>
      <c r="Q103" s="120" t="str">
        <f>IF(VLOOKUP(B103,'[1]26MY_PILOT_DATA'!B:V,21,FALSE)="","",VLOOKUP(B103,'[1]26MY_PILOT_DATA'!B:V,21,FALSE))</f>
        <v/>
      </c>
    </row>
    <row r="104" spans="2:17" s="109" customFormat="1" ht="15" customHeight="1" x14ac:dyDescent="0.25">
      <c r="B104" s="101" t="s">
        <v>87</v>
      </c>
      <c r="C104" s="124" t="str">
        <f>VLOOKUP(B104,'[1]26MY_PILOT_DATA'!B:V,4,FALSE)</f>
        <v>Accessoires de toit</v>
      </c>
      <c r="D104" s="125"/>
      <c r="E104" s="125"/>
      <c r="F104" s="125"/>
      <c r="G104" s="125"/>
      <c r="H104" s="125"/>
      <c r="I104" s="125"/>
      <c r="J104" s="125"/>
      <c r="K104" s="125"/>
      <c r="L104" s="125"/>
      <c r="M104" s="125"/>
      <c r="N104" s="125"/>
      <c r="O104" s="125"/>
      <c r="P104" s="125"/>
      <c r="Q104" s="126"/>
    </row>
    <row r="105" spans="2:17" s="109" customFormat="1" ht="16.5" x14ac:dyDescent="0.25">
      <c r="B105" s="101" t="s">
        <v>88</v>
      </c>
      <c r="C105" s="67" t="str">
        <f>VLOOKUP(B105,'[1]26MY_PILOT_DATA'!B:V,4,FALSE)</f>
        <v>Galerie de toit, Fixation pour skis/planche à neige</v>
      </c>
      <c r="D105" s="119" t="str">
        <f t="shared" si="13"/>
        <v>08L03-E09-300C</v>
      </c>
      <c r="E105" s="115">
        <f>VLOOKUP($B105,'[1]26MY_PILOT_DATA'!B:V,9,FALSE)</f>
        <v>415</v>
      </c>
      <c r="F105" s="115">
        <f>VLOOKUP(B105,'[1]26MY_PILOT_DATA'!B:V,10,FALSE)</f>
        <v>692</v>
      </c>
      <c r="G105" s="116">
        <f>VLOOKUP(B105,'[1]26MY_PILOT_DATA'!B:V,7,FALSE)</f>
        <v>0.2</v>
      </c>
      <c r="H105" s="117">
        <f>VLOOKUP(B105,'[1]26MY_PILOT_DATA'!B:V,11,FALSE)</f>
        <v>725</v>
      </c>
      <c r="I105" s="100">
        <f>VLOOKUP($B105,'[1]26MY_PILOT_DATA'!B:V,12,FALSE)</f>
        <v>0</v>
      </c>
      <c r="J105" s="100">
        <f>VLOOKUP($B105,'[1]26MY_PILOT_DATA'!B:V,13,FALSE)</f>
        <v>0</v>
      </c>
      <c r="K105" s="100">
        <f>VLOOKUP($B105,'[1]26MY_PILOT_DATA'!B:V,14,FALSE)</f>
        <v>0</v>
      </c>
      <c r="L105" s="100" t="str">
        <f>VLOOKUP(B105,'[1]26MY_PILOT_DATA'!B:V,15,FALSE)</f>
        <v>•</v>
      </c>
      <c r="M105" s="100" t="str">
        <f>VLOOKUP(B105,'[1]26MY_PILOT_DATA'!B:V,16,FALSE)</f>
        <v>•</v>
      </c>
      <c r="N105" s="100" t="str">
        <f>VLOOKUP(B105,'[1]26MY_PILOT_DATA'!B:V,17,FALSE)</f>
        <v>•</v>
      </c>
      <c r="O105" s="100" t="str">
        <f>VLOOKUP(B105,'[1]26MY_PILOT_DATA'!B:V,18,FALSE)</f>
        <v>•</v>
      </c>
      <c r="P105" s="100" t="str">
        <f>VLOOKUP(B105,'[1]26MY_PILOT_DATA'!B:V,19,FALSE)</f>
        <v>•</v>
      </c>
      <c r="Q105" s="91" t="str">
        <f>IF(VLOOKUP(B105,'[1]26MY_PILOT_DATA'!B:V,21,FALSE)="","",VLOOKUP(B105,'[1]26MY_PILOT_DATA'!B:V,21,FALSE))</f>
        <v>Nécessite des barres de toit et des barres transversales.</v>
      </c>
    </row>
    <row r="106" spans="2:17" s="109" customFormat="1" ht="16.5" x14ac:dyDescent="0.25">
      <c r="B106" s="101" t="s">
        <v>89</v>
      </c>
      <c r="C106" s="67" t="str">
        <f>VLOOKUP(B106,'[1]26MY_PILOT_DATA'!B:V,4,FALSE)</f>
        <v>Support à vélo vertical pour porte-bagages de toit</v>
      </c>
      <c r="D106" s="119" t="str">
        <f t="shared" si="13"/>
        <v>08L07-E09-101</v>
      </c>
      <c r="E106" s="115">
        <f>VLOOKUP($B106,'[1]26MY_PILOT_DATA'!B:V,9,FALSE)</f>
        <v>383</v>
      </c>
      <c r="F106" s="115">
        <f>VLOOKUP(B106,'[1]26MY_PILOT_DATA'!B:V,10,FALSE)</f>
        <v>547</v>
      </c>
      <c r="G106" s="116">
        <f>VLOOKUP(B106,'[1]26MY_PILOT_DATA'!B:V,7,FALSE)</f>
        <v>0.4</v>
      </c>
      <c r="H106" s="117">
        <f>VLOOKUP(B106,'[1]26MY_PILOT_DATA'!B:V,11,FALSE)</f>
        <v>613</v>
      </c>
      <c r="I106" s="100">
        <f>VLOOKUP($B106,'[1]26MY_PILOT_DATA'!B:V,12,FALSE)</f>
        <v>0</v>
      </c>
      <c r="J106" s="100">
        <f>VLOOKUP($B106,'[1]26MY_PILOT_DATA'!B:V,13,FALSE)</f>
        <v>0</v>
      </c>
      <c r="K106" s="100">
        <f>VLOOKUP($B106,'[1]26MY_PILOT_DATA'!B:V,14,FALSE)</f>
        <v>0</v>
      </c>
      <c r="L106" s="100" t="str">
        <f>VLOOKUP(B106,'[1]26MY_PILOT_DATA'!B:V,15,FALSE)</f>
        <v>•</v>
      </c>
      <c r="M106" s="100" t="str">
        <f>VLOOKUP(B106,'[1]26MY_PILOT_DATA'!B:V,16,FALSE)</f>
        <v>•</v>
      </c>
      <c r="N106" s="100" t="str">
        <f>VLOOKUP(B106,'[1]26MY_PILOT_DATA'!B:V,17,FALSE)</f>
        <v>•</v>
      </c>
      <c r="O106" s="100" t="str">
        <f>VLOOKUP(B106,'[1]26MY_PILOT_DATA'!B:V,18,FALSE)</f>
        <v>•</v>
      </c>
      <c r="P106" s="100" t="str">
        <f>VLOOKUP(B106,'[1]26MY_PILOT_DATA'!B:V,19,FALSE)</f>
        <v>•</v>
      </c>
      <c r="Q106" s="92"/>
    </row>
    <row r="107" spans="2:17" s="109" customFormat="1" ht="16.5" x14ac:dyDescent="0.25">
      <c r="B107" s="101" t="s">
        <v>90</v>
      </c>
      <c r="C107" s="67" t="str">
        <f>VLOOKUP(B107,'[1]26MY_PILOT_DATA'!B:V,4,FALSE)</f>
        <v>Fixation pour bicyclette – Ancrage de fourche</v>
      </c>
      <c r="D107" s="119" t="str">
        <f t="shared" si="13"/>
        <v>08L07-E09-300A</v>
      </c>
      <c r="E107" s="115">
        <f>VLOOKUP($B107,'[1]26MY_PILOT_DATA'!B:V,9,FALSE)</f>
        <v>292</v>
      </c>
      <c r="F107" s="115">
        <f>VLOOKUP(B107,'[1]26MY_PILOT_DATA'!B:V,10,FALSE)</f>
        <v>487</v>
      </c>
      <c r="G107" s="116">
        <f>VLOOKUP(B107,'[1]26MY_PILOT_DATA'!B:V,7,FALSE)</f>
        <v>0.4</v>
      </c>
      <c r="H107" s="117">
        <f>VLOOKUP(B107,'[1]26MY_PILOT_DATA'!B:V,11,FALSE)</f>
        <v>553</v>
      </c>
      <c r="I107" s="100">
        <f>VLOOKUP($B107,'[1]26MY_PILOT_DATA'!B:V,12,FALSE)</f>
        <v>0</v>
      </c>
      <c r="J107" s="100">
        <f>VLOOKUP($B107,'[1]26MY_PILOT_DATA'!B:V,13,FALSE)</f>
        <v>0</v>
      </c>
      <c r="K107" s="100">
        <f>VLOOKUP($B107,'[1]26MY_PILOT_DATA'!B:V,14,FALSE)</f>
        <v>0</v>
      </c>
      <c r="L107" s="100" t="str">
        <f>VLOOKUP(B107,'[1]26MY_PILOT_DATA'!B:V,15,FALSE)</f>
        <v>•</v>
      </c>
      <c r="M107" s="100" t="str">
        <f>VLOOKUP(B107,'[1]26MY_PILOT_DATA'!B:V,16,FALSE)</f>
        <v>•</v>
      </c>
      <c r="N107" s="100" t="str">
        <f>VLOOKUP(B107,'[1]26MY_PILOT_DATA'!B:V,17,FALSE)</f>
        <v>•</v>
      </c>
      <c r="O107" s="100" t="str">
        <f>VLOOKUP(B107,'[1]26MY_PILOT_DATA'!B:V,18,FALSE)</f>
        <v>•</v>
      </c>
      <c r="P107" s="100" t="str">
        <f>VLOOKUP(B107,'[1]26MY_PILOT_DATA'!B:V,19,FALSE)</f>
        <v>•</v>
      </c>
      <c r="Q107" s="92"/>
    </row>
    <row r="108" spans="2:17" s="109" customFormat="1" ht="16.5" x14ac:dyDescent="0.25">
      <c r="B108" s="101" t="s">
        <v>91</v>
      </c>
      <c r="C108" s="67" t="str">
        <f>VLOOKUP(B108,'[1]26MY_PILOT_DATA'!B:V,4,FALSE)</f>
        <v>Boîte de toit courte</v>
      </c>
      <c r="D108" s="119" t="str">
        <f t="shared" si="13"/>
        <v>08L20-E09-300B</v>
      </c>
      <c r="E108" s="115">
        <f>VLOOKUP($B108,'[1]26MY_PILOT_DATA'!B:V,9,FALSE)</f>
        <v>799</v>
      </c>
      <c r="F108" s="115">
        <f>VLOOKUP(B108,'[1]26MY_PILOT_DATA'!B:V,10,FALSE)</f>
        <v>1332</v>
      </c>
      <c r="G108" s="116">
        <f>VLOOKUP(B108,'[1]26MY_PILOT_DATA'!B:V,7,FALSE)</f>
        <v>0.2</v>
      </c>
      <c r="H108" s="117">
        <f>VLOOKUP(B108,'[1]26MY_PILOT_DATA'!B:V,11,FALSE)</f>
        <v>1365</v>
      </c>
      <c r="I108" s="100">
        <f>VLOOKUP($B108,'[1]26MY_PILOT_DATA'!B:V,12,FALSE)</f>
        <v>0</v>
      </c>
      <c r="J108" s="100">
        <f>VLOOKUP($B108,'[1]26MY_PILOT_DATA'!B:V,13,FALSE)</f>
        <v>0</v>
      </c>
      <c r="K108" s="100">
        <f>VLOOKUP($B108,'[1]26MY_PILOT_DATA'!B:V,14,FALSE)</f>
        <v>0</v>
      </c>
      <c r="L108" s="100" t="str">
        <f>VLOOKUP(B108,'[1]26MY_PILOT_DATA'!B:V,15,FALSE)</f>
        <v>•</v>
      </c>
      <c r="M108" s="100" t="str">
        <f>VLOOKUP(B108,'[1]26MY_PILOT_DATA'!B:V,16,FALSE)</f>
        <v>•</v>
      </c>
      <c r="N108" s="100" t="str">
        <f>VLOOKUP(B108,'[1]26MY_PILOT_DATA'!B:V,17,FALSE)</f>
        <v>•</v>
      </c>
      <c r="O108" s="100" t="str">
        <f>VLOOKUP(B108,'[1]26MY_PILOT_DATA'!B:V,18,FALSE)</f>
        <v>•</v>
      </c>
      <c r="P108" s="100" t="str">
        <f>VLOOKUP(B108,'[1]26MY_PILOT_DATA'!B:V,19,FALSE)</f>
        <v>•</v>
      </c>
      <c r="Q108" s="92"/>
    </row>
    <row r="109" spans="2:17" s="109" customFormat="1" ht="16.5" x14ac:dyDescent="0.25">
      <c r="B109" s="101" t="s">
        <v>92</v>
      </c>
      <c r="C109" s="67" t="str">
        <f>VLOOKUP(B109,'[1]26MY_PILOT_DATA'!B:V,4,FALSE)</f>
        <v>Boîte de toit – longue</v>
      </c>
      <c r="D109" s="119" t="str">
        <f t="shared" si="13"/>
        <v>08L20-E09-300A</v>
      </c>
      <c r="E109" s="115">
        <f>VLOOKUP($B109,'[1]26MY_PILOT_DATA'!B:V,9,FALSE)</f>
        <v>875</v>
      </c>
      <c r="F109" s="115">
        <f>VLOOKUP(B109,'[1]26MY_PILOT_DATA'!B:V,10,FALSE)</f>
        <v>1458</v>
      </c>
      <c r="G109" s="116">
        <f>VLOOKUP(B109,'[1]26MY_PILOT_DATA'!B:V,7,FALSE)</f>
        <v>0.2</v>
      </c>
      <c r="H109" s="117">
        <f>VLOOKUP(B109,'[1]26MY_PILOT_DATA'!B:V,11,FALSE)</f>
        <v>1491</v>
      </c>
      <c r="I109" s="100">
        <f>VLOOKUP($B109,'[1]26MY_PILOT_DATA'!B:V,12,FALSE)</f>
        <v>0</v>
      </c>
      <c r="J109" s="100">
        <f>VLOOKUP($B109,'[1]26MY_PILOT_DATA'!B:V,13,FALSE)</f>
        <v>0</v>
      </c>
      <c r="K109" s="100">
        <f>VLOOKUP($B109,'[1]26MY_PILOT_DATA'!B:V,14,FALSE)</f>
        <v>0</v>
      </c>
      <c r="L109" s="100" t="str">
        <f>VLOOKUP(B109,'[1]26MY_PILOT_DATA'!B:V,15,FALSE)</f>
        <v>•</v>
      </c>
      <c r="M109" s="100" t="str">
        <f>VLOOKUP(B109,'[1]26MY_PILOT_DATA'!B:V,16,FALSE)</f>
        <v>•</v>
      </c>
      <c r="N109" s="100" t="str">
        <f>VLOOKUP(B109,'[1]26MY_PILOT_DATA'!B:V,17,FALSE)</f>
        <v>•</v>
      </c>
      <c r="O109" s="100" t="str">
        <f>VLOOKUP(B109,'[1]26MY_PILOT_DATA'!B:V,18,FALSE)</f>
        <v>•</v>
      </c>
      <c r="P109" s="100" t="str">
        <f>VLOOKUP(B109,'[1]26MY_PILOT_DATA'!B:V,19,FALSE)</f>
        <v>•</v>
      </c>
      <c r="Q109" s="92"/>
    </row>
    <row r="110" spans="2:17" s="109" customFormat="1" ht="16.5" x14ac:dyDescent="0.25">
      <c r="B110" s="101" t="s">
        <v>93</v>
      </c>
      <c r="C110" s="67" t="str">
        <f>VLOOKUP(B110,'[1]26MY_PILOT_DATA'!B:V,4,FALSE)</f>
        <v>Panier de toit</v>
      </c>
      <c r="D110" s="114" t="str">
        <f t="shared" si="13"/>
        <v>08L20-E09-101C</v>
      </c>
      <c r="E110" s="115">
        <f>VLOOKUP($B110,'[1]26MY_PILOT_DATA'!B:V,9,FALSE)</f>
        <v>571</v>
      </c>
      <c r="F110" s="115">
        <f>VLOOKUP(B110,'[1]26MY_PILOT_DATA'!B:V,10,FALSE)</f>
        <v>952</v>
      </c>
      <c r="G110" s="116">
        <f>VLOOKUP(B110,'[1]26MY_PILOT_DATA'!B:V,7,FALSE)</f>
        <v>0.4</v>
      </c>
      <c r="H110" s="117">
        <f>VLOOKUP(B110,'[1]26MY_PILOT_DATA'!B:V,11,FALSE)</f>
        <v>1018</v>
      </c>
      <c r="I110" s="100">
        <f>VLOOKUP($B110,'[1]26MY_PILOT_DATA'!B:V,12,FALSE)</f>
        <v>0</v>
      </c>
      <c r="J110" s="100">
        <f>VLOOKUP($B110,'[1]26MY_PILOT_DATA'!B:V,13,FALSE)</f>
        <v>0</v>
      </c>
      <c r="K110" s="100">
        <f>VLOOKUP($B110,'[1]26MY_PILOT_DATA'!B:V,14,FALSE)</f>
        <v>0</v>
      </c>
      <c r="L110" s="100" t="str">
        <f>VLOOKUP(B110,'[1]26MY_PILOT_DATA'!B:V,15,FALSE)</f>
        <v>•</v>
      </c>
      <c r="M110" s="100" t="str">
        <f>VLOOKUP(B110,'[1]26MY_PILOT_DATA'!B:V,16,FALSE)</f>
        <v>•</v>
      </c>
      <c r="N110" s="100" t="str">
        <f>VLOOKUP(B110,'[1]26MY_PILOT_DATA'!B:V,17,FALSE)</f>
        <v>•</v>
      </c>
      <c r="O110" s="100" t="str">
        <f>VLOOKUP(B110,'[1]26MY_PILOT_DATA'!B:V,18,FALSE)</f>
        <v>•</v>
      </c>
      <c r="P110" s="100" t="str">
        <f>VLOOKUP(B110,'[1]26MY_PILOT_DATA'!B:V,19,FALSE)</f>
        <v>•</v>
      </c>
      <c r="Q110" s="92"/>
    </row>
    <row r="111" spans="2:17" s="109" customFormat="1" ht="16.5" x14ac:dyDescent="0.25">
      <c r="B111" s="101" t="s">
        <v>94</v>
      </c>
      <c r="C111" s="67" t="str">
        <f>VLOOKUP(B111,'[1]26MY_PILOT_DATA'!B:V,4,FALSE)</f>
        <v>Galerie de toit, fixation pour kayak</v>
      </c>
      <c r="D111" s="114" t="str">
        <f t="shared" si="13"/>
        <v>08L09-E09-101</v>
      </c>
      <c r="E111" s="115">
        <f>VLOOKUP($B111,'[1]26MY_PILOT_DATA'!B:V,9,FALSE)</f>
        <v>430</v>
      </c>
      <c r="F111" s="115">
        <f>VLOOKUP(B111,'[1]26MY_PILOT_DATA'!B:V,10,FALSE)</f>
        <v>717</v>
      </c>
      <c r="G111" s="116">
        <f>VLOOKUP(B111,'[1]26MY_PILOT_DATA'!B:V,7,FALSE)</f>
        <v>0.4</v>
      </c>
      <c r="H111" s="117">
        <f>VLOOKUP(B111,'[1]26MY_PILOT_DATA'!B:V,11,FALSE)</f>
        <v>783</v>
      </c>
      <c r="I111" s="100">
        <f>VLOOKUP($B111,'[1]26MY_PILOT_DATA'!B:V,12,FALSE)</f>
        <v>0</v>
      </c>
      <c r="J111" s="100">
        <f>VLOOKUP($B111,'[1]26MY_PILOT_DATA'!B:V,13,FALSE)</f>
        <v>0</v>
      </c>
      <c r="K111" s="100">
        <f>VLOOKUP($B111,'[1]26MY_PILOT_DATA'!B:V,14,FALSE)</f>
        <v>0</v>
      </c>
      <c r="L111" s="100" t="str">
        <f>VLOOKUP(B111,'[1]26MY_PILOT_DATA'!B:V,15,FALSE)</f>
        <v>•</v>
      </c>
      <c r="M111" s="100" t="str">
        <f>VLOOKUP(B111,'[1]26MY_PILOT_DATA'!B:V,16,FALSE)</f>
        <v>•</v>
      </c>
      <c r="N111" s="100" t="str">
        <f>VLOOKUP(B111,'[1]26MY_PILOT_DATA'!B:V,17,FALSE)</f>
        <v>•</v>
      </c>
      <c r="O111" s="100" t="str">
        <f>VLOOKUP(B111,'[1]26MY_PILOT_DATA'!B:V,18,FALSE)</f>
        <v>•</v>
      </c>
      <c r="P111" s="100" t="str">
        <f>VLOOKUP(B111,'[1]26MY_PILOT_DATA'!B:V,19,FALSE)</f>
        <v>•</v>
      </c>
      <c r="Q111" s="92"/>
    </row>
    <row r="112" spans="2:17" s="109" customFormat="1" ht="16.5" x14ac:dyDescent="0.25">
      <c r="B112" s="101" t="s">
        <v>95</v>
      </c>
      <c r="C112" s="67" t="str">
        <f>VLOOKUP(B112,'[1]26MY_PILOT_DATA'!B:V,4,FALSE)</f>
        <v>Plateforme de toit</v>
      </c>
      <c r="D112" s="114" t="str">
        <f t="shared" si="13"/>
        <v>08L08-T90-300</v>
      </c>
      <c r="E112" s="115">
        <f>VLOOKUP($B112,'[1]26MY_PILOT_DATA'!B:V,9,FALSE)</f>
        <v>849</v>
      </c>
      <c r="F112" s="115">
        <f>VLOOKUP(B112,'[1]26MY_PILOT_DATA'!B:V,10,FALSE)</f>
        <v>1369</v>
      </c>
      <c r="G112" s="116">
        <f>VLOOKUP(B112,'[1]26MY_PILOT_DATA'!B:V,7,FALSE)</f>
        <v>0.6</v>
      </c>
      <c r="H112" s="117">
        <f>VLOOKUP(B112,'[1]26MY_PILOT_DATA'!B:V,11,FALSE)</f>
        <v>1468</v>
      </c>
      <c r="I112" s="100">
        <f>VLOOKUP($B112,'[1]26MY_PILOT_DATA'!B:V,12,FALSE)</f>
        <v>0</v>
      </c>
      <c r="J112" s="100">
        <f>VLOOKUP($B112,'[1]26MY_PILOT_DATA'!B:V,13,FALSE)</f>
        <v>0</v>
      </c>
      <c r="K112" s="100">
        <f>VLOOKUP($B112,'[1]26MY_PILOT_DATA'!B:V,14,FALSE)</f>
        <v>0</v>
      </c>
      <c r="L112" s="100" t="str">
        <f>VLOOKUP(B112,'[1]26MY_PILOT_DATA'!B:V,15,FALSE)</f>
        <v>•</v>
      </c>
      <c r="M112" s="100" t="str">
        <f>VLOOKUP(B112,'[1]26MY_PILOT_DATA'!B:V,16,FALSE)</f>
        <v>•</v>
      </c>
      <c r="N112" s="100" t="str">
        <f>VLOOKUP(B112,'[1]26MY_PILOT_DATA'!B:V,17,FALSE)</f>
        <v>•</v>
      </c>
      <c r="O112" s="100" t="str">
        <f>VLOOKUP(B112,'[1]26MY_PILOT_DATA'!B:V,18,FALSE)</f>
        <v>•</v>
      </c>
      <c r="P112" s="100" t="str">
        <f>VLOOKUP(B112,'[1]26MY_PILOT_DATA'!B:V,19,FALSE)</f>
        <v>•</v>
      </c>
      <c r="Q112" s="92"/>
    </row>
    <row r="113" spans="2:17" s="109" customFormat="1" ht="16.5" x14ac:dyDescent="0.25">
      <c r="B113" s="101" t="s">
        <v>96</v>
      </c>
      <c r="C113" s="67" t="str">
        <f>VLOOKUP(B113,'[1]26MY_PILOT_DATA'!B:V,4,FALSE)</f>
        <v>Galerie de toit, Fixation pour planche de surf</v>
      </c>
      <c r="D113" s="114" t="str">
        <f t="shared" si="13"/>
        <v>08L05-E09-100</v>
      </c>
      <c r="E113" s="115">
        <f>VLOOKUP($B113,'[1]26MY_PILOT_DATA'!B:V,9,FALSE)</f>
        <v>207</v>
      </c>
      <c r="F113" s="115">
        <f>VLOOKUP(B113,'[1]26MY_PILOT_DATA'!B:V,10,FALSE)</f>
        <v>345</v>
      </c>
      <c r="G113" s="116">
        <f>VLOOKUP(B113,'[1]26MY_PILOT_DATA'!B:V,7,FALSE)</f>
        <v>0.4</v>
      </c>
      <c r="H113" s="117">
        <f>VLOOKUP(B113,'[1]26MY_PILOT_DATA'!B:V,11,FALSE)</f>
        <v>411</v>
      </c>
      <c r="I113" s="100">
        <f>VLOOKUP($B113,'[1]26MY_PILOT_DATA'!B:V,12,FALSE)</f>
        <v>0</v>
      </c>
      <c r="J113" s="100">
        <f>VLOOKUP($B113,'[1]26MY_PILOT_DATA'!B:V,13,FALSE)</f>
        <v>0</v>
      </c>
      <c r="K113" s="100">
        <f>VLOOKUP($B113,'[1]26MY_PILOT_DATA'!B:V,14,FALSE)</f>
        <v>0</v>
      </c>
      <c r="L113" s="100" t="str">
        <f>VLOOKUP(B113,'[1]26MY_PILOT_DATA'!B:V,15,FALSE)</f>
        <v>•</v>
      </c>
      <c r="M113" s="100" t="str">
        <f>VLOOKUP(B113,'[1]26MY_PILOT_DATA'!B:V,16,FALSE)</f>
        <v>•</v>
      </c>
      <c r="N113" s="100" t="str">
        <f>VLOOKUP(B113,'[1]26MY_PILOT_DATA'!B:V,17,FALSE)</f>
        <v>•</v>
      </c>
      <c r="O113" s="100" t="str">
        <f>VLOOKUP(B113,'[1]26MY_PILOT_DATA'!B:V,18,FALSE)</f>
        <v>•</v>
      </c>
      <c r="P113" s="100" t="str">
        <f>VLOOKUP(B113,'[1]26MY_PILOT_DATA'!B:V,19,FALSE)</f>
        <v>•</v>
      </c>
      <c r="Q113" s="93"/>
    </row>
    <row r="114" spans="2:17" s="109" customFormat="1" ht="16.5" x14ac:dyDescent="0.25">
      <c r="B114" s="101" t="s">
        <v>97</v>
      </c>
      <c r="C114" s="244" t="str">
        <f>VLOOKUP(B114,'[1]26MY_PILOT_DATA'!B:V,4,FALSE)</f>
        <v>Tente</v>
      </c>
      <c r="D114" s="114" t="str">
        <f t="shared" si="13"/>
        <v>08Z04-SCV-110B</v>
      </c>
      <c r="E114" s="115">
        <f>VLOOKUP($B114,'[1]26MY_PILOT_DATA'!B:V,9,FALSE)</f>
        <v>477</v>
      </c>
      <c r="F114" s="115">
        <f>VLOOKUP(B114,'[1]26MY_PILOT_DATA'!B:V,10,FALSE)</f>
        <v>681</v>
      </c>
      <c r="G114" s="116">
        <f>VLOOKUP(B114,'[1]26MY_PILOT_DATA'!B:V,7,FALSE)</f>
        <v>0</v>
      </c>
      <c r="H114" s="117">
        <f>VLOOKUP(B114,'[1]26MY_PILOT_DATA'!B:V,11,FALSE)</f>
        <v>681</v>
      </c>
      <c r="I114" s="100">
        <f>VLOOKUP($B114,'[1]26MY_PILOT_DATA'!B:V,12,FALSE)</f>
        <v>0</v>
      </c>
      <c r="J114" s="100">
        <f>VLOOKUP($B114,'[1]26MY_PILOT_DATA'!B:V,13,FALSE)</f>
        <v>0</v>
      </c>
      <c r="K114" s="100">
        <f>VLOOKUP($B114,'[1]26MY_PILOT_DATA'!B:V,14,FALSE)</f>
        <v>0</v>
      </c>
      <c r="L114" s="100" t="str">
        <f>VLOOKUP(B114,'[1]26MY_PILOT_DATA'!B:V,15,FALSE)</f>
        <v>•</v>
      </c>
      <c r="M114" s="100" t="str">
        <f>VLOOKUP(B114,'[1]26MY_PILOT_DATA'!B:V,16,FALSE)</f>
        <v>•</v>
      </c>
      <c r="N114" s="100" t="str">
        <f>VLOOKUP(B114,'[1]26MY_PILOT_DATA'!B:V,17,FALSE)</f>
        <v>•</v>
      </c>
      <c r="O114" s="100" t="str">
        <f>VLOOKUP(B114,'[1]26MY_PILOT_DATA'!B:V,18,FALSE)</f>
        <v>•</v>
      </c>
      <c r="P114" s="100" t="str">
        <f>VLOOKUP(B114,'[1]26MY_PILOT_DATA'!B:V,19,FALSE)</f>
        <v>•</v>
      </c>
      <c r="Q114" s="120" t="str">
        <f>IF(VLOOKUP(B114,'[1]26MY_PILOT_DATA'!B:V,21,FALSE)="","",VLOOKUP(B114,'[1]26MY_PILOT_DATA'!B:V,21,FALSE))</f>
        <v/>
      </c>
    </row>
    <row r="115" spans="2:17" s="109" customFormat="1" ht="16.5" x14ac:dyDescent="0.25">
      <c r="B115" s="101" t="s">
        <v>98</v>
      </c>
      <c r="C115" s="244" t="str">
        <f>VLOOKUP(B115,'[1]26MY_PILOT_DATA'!B:V,4,FALSE)</f>
        <v>Pellicule pour rebord de portière</v>
      </c>
      <c r="D115" s="114" t="str">
        <f t="shared" si="13"/>
        <v>08P20-T90-100</v>
      </c>
      <c r="E115" s="115">
        <f>VLOOKUP($B115,'[1]26MY_PILOT_DATA'!B:V,9,FALSE)</f>
        <v>52</v>
      </c>
      <c r="F115" s="115">
        <f>VLOOKUP(B115,'[1]26MY_PILOT_DATA'!B:V,10,FALSE)</f>
        <v>87</v>
      </c>
      <c r="G115" s="116">
        <f>VLOOKUP(B115,'[1]26MY_PILOT_DATA'!B:V,7,FALSE)</f>
        <v>0.4</v>
      </c>
      <c r="H115" s="117">
        <f>VLOOKUP(B115,'[1]26MY_PILOT_DATA'!B:V,11,FALSE)</f>
        <v>153</v>
      </c>
      <c r="I115" s="100">
        <f>VLOOKUP($B115,'[1]26MY_PILOT_DATA'!B:V,12,FALSE)</f>
        <v>0</v>
      </c>
      <c r="J115" s="100">
        <f>VLOOKUP($B115,'[1]26MY_PILOT_DATA'!B:V,13,FALSE)</f>
        <v>0</v>
      </c>
      <c r="K115" s="100">
        <f>VLOOKUP($B115,'[1]26MY_PILOT_DATA'!B:V,14,FALSE)</f>
        <v>0</v>
      </c>
      <c r="L115" s="100" t="str">
        <f>VLOOKUP(B115,'[1]26MY_PILOT_DATA'!B:V,15,FALSE)</f>
        <v>•</v>
      </c>
      <c r="M115" s="100" t="str">
        <f>VLOOKUP(B115,'[1]26MY_PILOT_DATA'!B:V,16,FALSE)</f>
        <v>•</v>
      </c>
      <c r="N115" s="100" t="str">
        <f>VLOOKUP(B115,'[1]26MY_PILOT_DATA'!B:V,17,FALSE)</f>
        <v>•</v>
      </c>
      <c r="O115" s="100" t="str">
        <f>VLOOKUP(B115,'[1]26MY_PILOT_DATA'!B:V,18,FALSE)</f>
        <v>•</v>
      </c>
      <c r="P115" s="100" t="str">
        <f>VLOOKUP(B115,'[1]26MY_PILOT_DATA'!B:V,19,FALSE)</f>
        <v>•</v>
      </c>
      <c r="Q115" s="120" t="str">
        <f>IF(VLOOKUP(B115,'[1]26MY_PILOT_DATA'!B:V,21,FALSE)="","",VLOOKUP(B115,'[1]26MY_PILOT_DATA'!B:V,21,FALSE))</f>
        <v>Ne peut être installé simultanément avec Élargisseurs d’ailes</v>
      </c>
    </row>
    <row r="116" spans="2:17" s="109" customFormat="1" ht="30" x14ac:dyDescent="0.25">
      <c r="B116" s="101" t="s">
        <v>99</v>
      </c>
      <c r="C116" s="245" t="str">
        <f>VLOOKUP(B116,'[1]26MY_PILOT_DATA'!B:V,4,FALSE)</f>
        <v>Pellicules protectrices de poignée de protection de portière</v>
      </c>
      <c r="D116" s="114" t="str">
        <f t="shared" si="13"/>
        <v>08P48-T90-100A</v>
      </c>
      <c r="E116" s="115">
        <f>VLOOKUP($B116,'[1]26MY_PILOT_DATA'!B:V,9,FALSE)</f>
        <v>39</v>
      </c>
      <c r="F116" s="115">
        <f>VLOOKUP(B116,'[1]26MY_PILOT_DATA'!B:V,10,FALSE)</f>
        <v>65</v>
      </c>
      <c r="G116" s="116">
        <f>VLOOKUP(B116,'[1]26MY_PILOT_DATA'!B:V,7,FALSE)</f>
        <v>0.4</v>
      </c>
      <c r="H116" s="117">
        <f>VLOOKUP(B116,'[1]26MY_PILOT_DATA'!B:V,11,FALSE)</f>
        <v>131</v>
      </c>
      <c r="I116" s="100">
        <f>VLOOKUP($B116,'[1]26MY_PILOT_DATA'!B:V,12,FALSE)</f>
        <v>0</v>
      </c>
      <c r="J116" s="100">
        <f>VLOOKUP($B116,'[1]26MY_PILOT_DATA'!B:V,13,FALSE)</f>
        <v>0</v>
      </c>
      <c r="K116" s="100">
        <f>VLOOKUP($B116,'[1]26MY_PILOT_DATA'!B:V,14,FALSE)</f>
        <v>0</v>
      </c>
      <c r="L116" s="100" t="str">
        <f>VLOOKUP(B116,'[1]26MY_PILOT_DATA'!B:V,15,FALSE)</f>
        <v>•</v>
      </c>
      <c r="M116" s="100" t="str">
        <f>VLOOKUP(B116,'[1]26MY_PILOT_DATA'!B:V,16,FALSE)</f>
        <v>•</v>
      </c>
      <c r="N116" s="100" t="str">
        <f>VLOOKUP(B116,'[1]26MY_PILOT_DATA'!B:V,17,FALSE)</f>
        <v>•</v>
      </c>
      <c r="O116" s="100" t="str">
        <f>VLOOKUP(B116,'[1]26MY_PILOT_DATA'!B:V,18,FALSE)</f>
        <v>•</v>
      </c>
      <c r="P116" s="100" t="str">
        <f>VLOOKUP(B116,'[1]26MY_PILOT_DATA'!B:V,19,FALSE)</f>
        <v>•</v>
      </c>
      <c r="Q116" s="120" t="str">
        <f>IF(VLOOKUP(B116,'[1]26MY_PILOT_DATA'!B:V,21,FALSE)="","",VLOOKUP(B116,'[1]26MY_PILOT_DATA'!B:V,21,FALSE))</f>
        <v/>
      </c>
    </row>
    <row r="117" spans="2:17" s="109" customFormat="1" ht="16.5" x14ac:dyDescent="0.25">
      <c r="B117" s="101" t="s">
        <v>100</v>
      </c>
      <c r="C117" s="244" t="str">
        <f>VLOOKUP(B117,'[1]26MY_PILOT_DATA'!B:V,4,FALSE)</f>
        <v>Pellicule de protection de pare-chocs arrière</v>
      </c>
      <c r="D117" s="114" t="str">
        <f t="shared" si="13"/>
        <v>08P48-T90-100</v>
      </c>
      <c r="E117" s="115">
        <f>VLOOKUP($B117,'[1]26MY_PILOT_DATA'!B:V,9,FALSE)</f>
        <v>76</v>
      </c>
      <c r="F117" s="115">
        <f>VLOOKUP(B117,'[1]26MY_PILOT_DATA'!B:V,10,FALSE)</f>
        <v>127</v>
      </c>
      <c r="G117" s="116">
        <f>VLOOKUP(B117,'[1]26MY_PILOT_DATA'!B:V,7,FALSE)</f>
        <v>0.2</v>
      </c>
      <c r="H117" s="117">
        <f>VLOOKUP(B117,'[1]26MY_PILOT_DATA'!B:V,11,FALSE)</f>
        <v>160</v>
      </c>
      <c r="I117" s="100">
        <f>VLOOKUP($B117,'[1]26MY_PILOT_DATA'!B:V,12,FALSE)</f>
        <v>0</v>
      </c>
      <c r="J117" s="100">
        <f>VLOOKUP($B117,'[1]26MY_PILOT_DATA'!B:V,13,FALSE)</f>
        <v>0</v>
      </c>
      <c r="K117" s="100">
        <f>VLOOKUP($B117,'[1]26MY_PILOT_DATA'!B:V,14,FALSE)</f>
        <v>0</v>
      </c>
      <c r="L117" s="100" t="str">
        <f>VLOOKUP(B117,'[1]26MY_PILOT_DATA'!B:V,15,FALSE)</f>
        <v>•</v>
      </c>
      <c r="M117" s="100" t="str">
        <f>VLOOKUP(B117,'[1]26MY_PILOT_DATA'!B:V,16,FALSE)</f>
        <v>•</v>
      </c>
      <c r="N117" s="100" t="str">
        <f>VLOOKUP(B117,'[1]26MY_PILOT_DATA'!B:V,17,FALSE)</f>
        <v>•</v>
      </c>
      <c r="O117" s="100" t="str">
        <f>VLOOKUP(B117,'[1]26MY_PILOT_DATA'!B:V,18,FALSE)</f>
        <v>•</v>
      </c>
      <c r="P117" s="100" t="str">
        <f>VLOOKUP(B117,'[1]26MY_PILOT_DATA'!B:V,19,FALSE)</f>
        <v>•</v>
      </c>
      <c r="Q117" s="120" t="str">
        <f>IF(VLOOKUP(B117,'[1]26MY_PILOT_DATA'!B:V,21,FALSE)="","",VLOOKUP(B117,'[1]26MY_PILOT_DATA'!B:V,21,FALSE))</f>
        <v/>
      </c>
    </row>
    <row r="118" spans="2:17" s="109" customFormat="1" ht="16.5" x14ac:dyDescent="0.25">
      <c r="B118" s="101" t="s">
        <v>101</v>
      </c>
      <c r="C118" s="244" t="str">
        <f>VLOOKUP(B118,'[1]26MY_PILOT_DATA'!B:V,4,FALSE)</f>
        <v>Garde-boue</v>
      </c>
      <c r="D118" s="114" t="str">
        <f t="shared" si="13"/>
        <v>08P00-T90-100</v>
      </c>
      <c r="E118" s="115">
        <f>VLOOKUP($B118,'[1]26MY_PILOT_DATA'!B:V,9,FALSE)</f>
        <v>114</v>
      </c>
      <c r="F118" s="115">
        <f>VLOOKUP(B118,'[1]26MY_PILOT_DATA'!B:V,10,FALSE)</f>
        <v>190</v>
      </c>
      <c r="G118" s="116">
        <f>VLOOKUP(B118,'[1]26MY_PILOT_DATA'!B:V,7,FALSE)</f>
        <v>0.4</v>
      </c>
      <c r="H118" s="117">
        <f>VLOOKUP(B118,'[1]26MY_PILOT_DATA'!B:V,11,FALSE)</f>
        <v>256</v>
      </c>
      <c r="I118" s="100">
        <f>VLOOKUP($B118,'[1]26MY_PILOT_DATA'!B:V,12,FALSE)</f>
        <v>0</v>
      </c>
      <c r="J118" s="100">
        <f>VLOOKUP($B118,'[1]26MY_PILOT_DATA'!B:V,13,FALSE)</f>
        <v>0</v>
      </c>
      <c r="K118" s="100">
        <f>VLOOKUP($B118,'[1]26MY_PILOT_DATA'!B:V,14,FALSE)</f>
        <v>0</v>
      </c>
      <c r="L118" s="100" t="str">
        <f>VLOOKUP(B118,'[1]26MY_PILOT_DATA'!B:V,15,FALSE)</f>
        <v>•</v>
      </c>
      <c r="M118" s="100" t="str">
        <f>VLOOKUP(B118,'[1]26MY_PILOT_DATA'!B:V,16,FALSE)</f>
        <v>•</v>
      </c>
      <c r="N118" s="100" t="str">
        <f>VLOOKUP(B118,'[1]26MY_PILOT_DATA'!B:V,17,FALSE)</f>
        <v>•</v>
      </c>
      <c r="O118" s="100" t="str">
        <f>VLOOKUP(B118,'[1]26MY_PILOT_DATA'!B:V,18,FALSE)</f>
        <v>•</v>
      </c>
      <c r="P118" s="100" t="str">
        <f>VLOOKUP(B118,'[1]26MY_PILOT_DATA'!B:V,19,FALSE)</f>
        <v>•</v>
      </c>
      <c r="Q118" s="120" t="str">
        <f>IF(VLOOKUP(B118,'[1]26MY_PILOT_DATA'!B:V,21,FALSE)="","",VLOOKUP(B118,'[1]26MY_PILOT_DATA'!B:V,21,FALSE))</f>
        <v/>
      </c>
    </row>
    <row r="119" spans="2:17" s="109" customFormat="1" ht="15" customHeight="1" x14ac:dyDescent="0.25">
      <c r="B119" s="101" t="s">
        <v>102</v>
      </c>
      <c r="C119" s="124" t="str">
        <f>VLOOKUP(B119,'[1]26MY_PILOT_DATA'!B:V,4,FALSE)</f>
        <v>Moulure latérale</v>
      </c>
      <c r="D119" s="125"/>
      <c r="E119" s="125"/>
      <c r="F119" s="125"/>
      <c r="G119" s="125"/>
      <c r="H119" s="125"/>
      <c r="I119" s="125"/>
      <c r="J119" s="125"/>
      <c r="K119" s="125"/>
      <c r="L119" s="125"/>
      <c r="M119" s="125"/>
      <c r="N119" s="125"/>
      <c r="O119" s="125"/>
      <c r="P119" s="125"/>
      <c r="Q119" s="126"/>
    </row>
    <row r="120" spans="2:17" s="109" customFormat="1" ht="15" customHeight="1" x14ac:dyDescent="0.25">
      <c r="B120" s="101" t="s">
        <v>103</v>
      </c>
      <c r="C120" s="67" t="str">
        <f>VLOOKUP(B120,'[1]26MY_PILOT_DATA'!B:V,4,FALSE)</f>
        <v>Blanc platine nacré (NH-883P)</v>
      </c>
      <c r="D120" s="114" t="str">
        <f t="shared" si="11"/>
        <v>08P05-T90-150</v>
      </c>
      <c r="E120" s="115">
        <f>VLOOKUP($B120,'[1]26MY_PILOT_DATA'!B:V,9,FALSE)</f>
        <v>224</v>
      </c>
      <c r="F120" s="115">
        <f>VLOOKUP(B120,'[1]26MY_PILOT_DATA'!B:V,10,FALSE)</f>
        <v>373</v>
      </c>
      <c r="G120" s="116">
        <f>VLOOKUP(B120,'[1]26MY_PILOT_DATA'!B:V,7,FALSE)</f>
        <v>0.4</v>
      </c>
      <c r="H120" s="117">
        <f>VLOOKUP(B120,'[1]26MY_PILOT_DATA'!B:V,11,FALSE)</f>
        <v>439</v>
      </c>
      <c r="I120" s="100">
        <f>VLOOKUP($B120,'[1]26MY_PILOT_DATA'!B:V,12,FALSE)</f>
        <v>0</v>
      </c>
      <c r="J120" s="100">
        <f>VLOOKUP($B120,'[1]26MY_PILOT_DATA'!B:V,13,FALSE)</f>
        <v>0</v>
      </c>
      <c r="K120" s="100">
        <f>VLOOKUP($B120,'[1]26MY_PILOT_DATA'!B:V,14,FALSE)</f>
        <v>0</v>
      </c>
      <c r="L120" s="100" t="str">
        <f>VLOOKUP(B120,'[1]26MY_PILOT_DATA'!B:V,15,FALSE)</f>
        <v>•</v>
      </c>
      <c r="M120" s="100" t="str">
        <f>VLOOKUP(B120,'[1]26MY_PILOT_DATA'!B:V,16,FALSE)</f>
        <v>•</v>
      </c>
      <c r="N120" s="100" t="str">
        <f>VLOOKUP(B120,'[1]26MY_PILOT_DATA'!B:V,17,FALSE)</f>
        <v>•</v>
      </c>
      <c r="O120" s="100" t="str">
        <f>VLOOKUP(B120,'[1]26MY_PILOT_DATA'!B:V,18,FALSE)</f>
        <v>•</v>
      </c>
      <c r="P120" s="100" t="str">
        <f>VLOOKUP(B120,'[1]26MY_PILOT_DATA'!B:V,19,FALSE)</f>
        <v>•</v>
      </c>
      <c r="Q120" s="91" t="str">
        <f>IF(VLOOKUP(B120,'[1]26MY_PILOT_DATA'!B:V,21,FALSE)="","",VLOOKUP(B120,'[1]26MY_PILOT_DATA'!B:V,21,FALSE))</f>
        <v/>
      </c>
    </row>
    <row r="121" spans="2:17" s="109" customFormat="1" ht="15" customHeight="1" x14ac:dyDescent="0.25">
      <c r="B121" s="101" t="s">
        <v>104</v>
      </c>
      <c r="C121" s="67" t="str">
        <f>VLOOKUP(B121,'[1]26MY_PILOT_DATA'!B:V,4,FALSE)</f>
        <v>Noir cristal nacré  (NH-731P)</v>
      </c>
      <c r="D121" s="114" t="str">
        <f t="shared" si="11"/>
        <v>08P05-T90-110</v>
      </c>
      <c r="E121" s="115">
        <f>VLOOKUP($B121,'[1]26MY_PILOT_DATA'!B:V,9,FALSE)</f>
        <v>224</v>
      </c>
      <c r="F121" s="115">
        <f>VLOOKUP(B121,'[1]26MY_PILOT_DATA'!B:V,10,FALSE)</f>
        <v>373</v>
      </c>
      <c r="G121" s="116">
        <f>VLOOKUP(B121,'[1]26MY_PILOT_DATA'!B:V,7,FALSE)</f>
        <v>0.4</v>
      </c>
      <c r="H121" s="117">
        <f>VLOOKUP(B121,'[1]26MY_PILOT_DATA'!B:V,11,FALSE)</f>
        <v>439</v>
      </c>
      <c r="I121" s="100">
        <f>VLOOKUP($B121,'[1]26MY_PILOT_DATA'!B:V,12,FALSE)</f>
        <v>0</v>
      </c>
      <c r="J121" s="100">
        <f>VLOOKUP($B121,'[1]26MY_PILOT_DATA'!B:V,13,FALSE)</f>
        <v>0</v>
      </c>
      <c r="K121" s="100">
        <f>VLOOKUP($B121,'[1]26MY_PILOT_DATA'!B:V,14,FALSE)</f>
        <v>0</v>
      </c>
      <c r="L121" s="100" t="str">
        <f>VLOOKUP(B121,'[1]26MY_PILOT_DATA'!B:V,15,FALSE)</f>
        <v>•</v>
      </c>
      <c r="M121" s="100" t="str">
        <f>VLOOKUP(B121,'[1]26MY_PILOT_DATA'!B:V,16,FALSE)</f>
        <v>•</v>
      </c>
      <c r="N121" s="100" t="str">
        <f>VLOOKUP(B121,'[1]26MY_PILOT_DATA'!B:V,17,FALSE)</f>
        <v>•</v>
      </c>
      <c r="O121" s="100" t="str">
        <f>VLOOKUP(B121,'[1]26MY_PILOT_DATA'!B:V,18,FALSE)</f>
        <v>N/A</v>
      </c>
      <c r="P121" s="100" t="str">
        <f>VLOOKUP(B121,'[1]26MY_PILOT_DATA'!B:V,19,FALSE)</f>
        <v>•</v>
      </c>
      <c r="Q121" s="92"/>
    </row>
    <row r="122" spans="2:17" s="109" customFormat="1" ht="15" customHeight="1" x14ac:dyDescent="0.25">
      <c r="B122" s="101" t="s">
        <v>105</v>
      </c>
      <c r="C122" s="67" t="str">
        <f>VLOOKUP(B122,'[1]26MY_PILOT_DATA'!B:V,4,FALSE)</f>
        <v>Acier moderne métallisé (NH-797M)</v>
      </c>
      <c r="D122" s="114" t="str">
        <f t="shared" si="11"/>
        <v>08P05-T90-120</v>
      </c>
      <c r="E122" s="115">
        <f>VLOOKUP($B122,'[1]26MY_PILOT_DATA'!B:V,9,FALSE)</f>
        <v>224</v>
      </c>
      <c r="F122" s="115">
        <f>VLOOKUP(B122,'[1]26MY_PILOT_DATA'!B:V,10,FALSE)</f>
        <v>373</v>
      </c>
      <c r="G122" s="116">
        <f>VLOOKUP(B122,'[1]26MY_PILOT_DATA'!B:V,7,FALSE)</f>
        <v>0.4</v>
      </c>
      <c r="H122" s="117">
        <f>VLOOKUP(B122,'[1]26MY_PILOT_DATA'!B:V,11,FALSE)</f>
        <v>439</v>
      </c>
      <c r="I122" s="100">
        <f>VLOOKUP($B122,'[1]26MY_PILOT_DATA'!B:V,12,FALSE)</f>
        <v>0</v>
      </c>
      <c r="J122" s="100">
        <f>VLOOKUP($B122,'[1]26MY_PILOT_DATA'!B:V,13,FALSE)</f>
        <v>0</v>
      </c>
      <c r="K122" s="100">
        <f>VLOOKUP($B122,'[1]26MY_PILOT_DATA'!B:V,14,FALSE)</f>
        <v>0</v>
      </c>
      <c r="L122" s="100" t="str">
        <f>VLOOKUP(B122,'[1]26MY_PILOT_DATA'!B:V,15,FALSE)</f>
        <v>N/A</v>
      </c>
      <c r="M122" s="100" t="str">
        <f>VLOOKUP(B122,'[1]26MY_PILOT_DATA'!B:V,16,FALSE)</f>
        <v>N/A</v>
      </c>
      <c r="N122" s="100" t="str">
        <f>VLOOKUP(B122,'[1]26MY_PILOT_DATA'!B:V,17,FALSE)</f>
        <v>N/A</v>
      </c>
      <c r="O122" s="100" t="str">
        <f>VLOOKUP(B122,'[1]26MY_PILOT_DATA'!B:V,18,FALSE)</f>
        <v>•</v>
      </c>
      <c r="P122" s="100" t="str">
        <f>VLOOKUP(B122,'[1]26MY_PILOT_DATA'!B:V,19,FALSE)</f>
        <v>N/A</v>
      </c>
      <c r="Q122" s="92"/>
    </row>
    <row r="123" spans="2:17" s="109" customFormat="1" ht="15" customHeight="1" x14ac:dyDescent="0.25">
      <c r="B123" s="101" t="s">
        <v>106</v>
      </c>
      <c r="C123" s="67" t="str">
        <f>VLOOKUP(B123,'[1]26MY_PILOT_DATA'!B:V,4,FALSE)</f>
        <v>Bleu ciel voilé nacré (B-638P)</v>
      </c>
      <c r="D123" s="114" t="str">
        <f t="shared" si="11"/>
        <v>08P05-T90-1B0</v>
      </c>
      <c r="E123" s="115">
        <f>VLOOKUP($B123,'[1]26MY_PILOT_DATA'!B:V,9,FALSE)</f>
        <v>224</v>
      </c>
      <c r="F123" s="115">
        <f>VLOOKUP(B123,'[1]26MY_PILOT_DATA'!B:V,10,FALSE)</f>
        <v>373</v>
      </c>
      <c r="G123" s="116">
        <f>VLOOKUP(B123,'[1]26MY_PILOT_DATA'!B:V,7,FALSE)</f>
        <v>0.4</v>
      </c>
      <c r="H123" s="117">
        <f>VLOOKUP(B123,'[1]26MY_PILOT_DATA'!B:V,11,FALSE)</f>
        <v>439</v>
      </c>
      <c r="I123" s="100">
        <f>VLOOKUP($B123,'[1]26MY_PILOT_DATA'!B:V,12,FALSE)</f>
        <v>0</v>
      </c>
      <c r="J123" s="100">
        <f>VLOOKUP($B123,'[1]26MY_PILOT_DATA'!B:V,13,FALSE)</f>
        <v>0</v>
      </c>
      <c r="K123" s="100">
        <f>VLOOKUP($B123,'[1]26MY_PILOT_DATA'!B:V,14,FALSE)</f>
        <v>0</v>
      </c>
      <c r="L123" s="100" t="str">
        <f>VLOOKUP(B123,'[1]26MY_PILOT_DATA'!B:V,15,FALSE)</f>
        <v>N/A</v>
      </c>
      <c r="M123" s="100" t="str">
        <f>VLOOKUP(B123,'[1]26MY_PILOT_DATA'!B:V,16,FALSE)</f>
        <v>N/A</v>
      </c>
      <c r="N123" s="100" t="str">
        <f>VLOOKUP(B123,'[1]26MY_PILOT_DATA'!B:V,17,FALSE)</f>
        <v>•</v>
      </c>
      <c r="O123" s="100" t="str">
        <f>VLOOKUP(B123,'[1]26MY_PILOT_DATA'!B:V,18,FALSE)</f>
        <v>N/A</v>
      </c>
      <c r="P123" s="100" t="str">
        <f>VLOOKUP(B123,'[1]26MY_PILOT_DATA'!B:V,19,FALSE)</f>
        <v>N/A</v>
      </c>
      <c r="Q123" s="92"/>
    </row>
    <row r="124" spans="2:17" s="109" customFormat="1" ht="15" customHeight="1" x14ac:dyDescent="0.25">
      <c r="B124" s="101" t="s">
        <v>107</v>
      </c>
      <c r="C124" s="67" t="str">
        <f>VLOOKUP(B124,'[1]26MY_PILOT_DATA'!B:V,4,FALSE)</f>
        <v>Gris sonique nacré (NH-877P)</v>
      </c>
      <c r="D124" s="114" t="str">
        <f t="shared" si="11"/>
        <v>08P05-T90-140</v>
      </c>
      <c r="E124" s="115">
        <f>VLOOKUP($B124,'[1]26MY_PILOT_DATA'!B:V,9,FALSE)</f>
        <v>224</v>
      </c>
      <c r="F124" s="115">
        <f>VLOOKUP(B124,'[1]26MY_PILOT_DATA'!B:V,10,FALSE)</f>
        <v>373</v>
      </c>
      <c r="G124" s="116">
        <f>VLOOKUP(B124,'[1]26MY_PILOT_DATA'!B:V,7,FALSE)</f>
        <v>0.4</v>
      </c>
      <c r="H124" s="117">
        <f>VLOOKUP(B124,'[1]26MY_PILOT_DATA'!B:V,11,FALSE)</f>
        <v>439</v>
      </c>
      <c r="I124" s="100">
        <f>VLOOKUP($B124,'[1]26MY_PILOT_DATA'!B:V,12,FALSE)</f>
        <v>0</v>
      </c>
      <c r="J124" s="100">
        <f>VLOOKUP($B124,'[1]26MY_PILOT_DATA'!B:V,13,FALSE)</f>
        <v>0</v>
      </c>
      <c r="K124" s="100">
        <f>VLOOKUP($B124,'[1]26MY_PILOT_DATA'!B:V,14,FALSE)</f>
        <v>0</v>
      </c>
      <c r="L124" s="100" t="str">
        <f>VLOOKUP(B124,'[1]26MY_PILOT_DATA'!B:V,15,FALSE)</f>
        <v>N/A</v>
      </c>
      <c r="M124" s="100" t="str">
        <f>VLOOKUP(B124,'[1]26MY_PILOT_DATA'!B:V,16,FALSE)</f>
        <v>N/A</v>
      </c>
      <c r="N124" s="100" t="str">
        <f>VLOOKUP(B124,'[1]26MY_PILOT_DATA'!B:V,17,FALSE)</f>
        <v>•</v>
      </c>
      <c r="O124" s="100" t="str">
        <f>VLOOKUP(B124,'[1]26MY_PILOT_DATA'!B:V,18,FALSE)</f>
        <v>N/A</v>
      </c>
      <c r="P124" s="100" t="str">
        <f>VLOOKUP(B124,'[1]26MY_PILOT_DATA'!B:V,19,FALSE)</f>
        <v>•</v>
      </c>
      <c r="Q124" s="92"/>
    </row>
    <row r="125" spans="2:17" s="109" customFormat="1" ht="15" customHeight="1" x14ac:dyDescent="0.25">
      <c r="B125" s="101" t="s">
        <v>108</v>
      </c>
      <c r="C125" s="67" t="str">
        <f>VLOOKUP(B125,'[1]26MY_PILOT_DATA'!B:V,4,FALSE)</f>
        <v>Argent lunaire métallisé  (NH-830M)</v>
      </c>
      <c r="D125" s="114" t="str">
        <f t="shared" si="11"/>
        <v>08P05-T90-190</v>
      </c>
      <c r="E125" s="115">
        <f>VLOOKUP($B125,'[1]26MY_PILOT_DATA'!B:V,9,FALSE)</f>
        <v>224</v>
      </c>
      <c r="F125" s="115">
        <f>VLOOKUP(B125,'[1]26MY_PILOT_DATA'!B:V,10,FALSE)</f>
        <v>373</v>
      </c>
      <c r="G125" s="116">
        <f>VLOOKUP(B125,'[1]26MY_PILOT_DATA'!B:V,7,FALSE)</f>
        <v>0.4</v>
      </c>
      <c r="H125" s="117">
        <f>VLOOKUP(B125,'[1]26MY_PILOT_DATA'!B:V,11,FALSE)</f>
        <v>439</v>
      </c>
      <c r="I125" s="100">
        <f>VLOOKUP($B125,'[1]26MY_PILOT_DATA'!B:V,12,FALSE)</f>
        <v>0</v>
      </c>
      <c r="J125" s="100">
        <f>VLOOKUP($B125,'[1]26MY_PILOT_DATA'!B:V,13,FALSE)</f>
        <v>0</v>
      </c>
      <c r="K125" s="100">
        <f>VLOOKUP($B125,'[1]26MY_PILOT_DATA'!B:V,14,FALSE)</f>
        <v>0</v>
      </c>
      <c r="L125" s="100" t="str">
        <f>VLOOKUP(B125,'[1]26MY_PILOT_DATA'!B:V,15,FALSE)</f>
        <v>•</v>
      </c>
      <c r="M125" s="100" t="str">
        <f>VLOOKUP(B125,'[1]26MY_PILOT_DATA'!B:V,16,FALSE)</f>
        <v>•</v>
      </c>
      <c r="N125" s="100" t="str">
        <f>VLOOKUP(B125,'[1]26MY_PILOT_DATA'!B:V,17,FALSE)</f>
        <v>•</v>
      </c>
      <c r="O125" s="100" t="str">
        <f>VLOOKUP(B125,'[1]26MY_PILOT_DATA'!B:V,18,FALSE)</f>
        <v>•</v>
      </c>
      <c r="P125" s="100" t="str">
        <f>VLOOKUP(B125,'[1]26MY_PILOT_DATA'!B:V,19,FALSE)</f>
        <v>N/A</v>
      </c>
      <c r="Q125" s="92"/>
    </row>
    <row r="126" spans="2:17" s="109" customFormat="1" ht="15" customHeight="1" x14ac:dyDescent="0.25">
      <c r="B126" s="101" t="s">
        <v>109</v>
      </c>
      <c r="C126" s="67" t="str">
        <f>VLOOKUP(B126,'[1]26MY_PILOT_DATA'!B:V,4,FALSE)</f>
        <v>Radiant rouge métallisé II (R-580M)</v>
      </c>
      <c r="D126" s="114" t="str">
        <f t="shared" si="11"/>
        <v>08P05-T90-180</v>
      </c>
      <c r="E126" s="115">
        <f>VLOOKUP($B126,'[1]26MY_PILOT_DATA'!B:V,9,FALSE)</f>
        <v>224</v>
      </c>
      <c r="F126" s="115">
        <f>VLOOKUP(B126,'[1]26MY_PILOT_DATA'!B:V,10,FALSE)</f>
        <v>373</v>
      </c>
      <c r="G126" s="116">
        <f>VLOOKUP(B126,'[1]26MY_PILOT_DATA'!B:V,7,FALSE)</f>
        <v>0.4</v>
      </c>
      <c r="H126" s="117">
        <f>VLOOKUP(B126,'[1]26MY_PILOT_DATA'!B:V,11,FALSE)</f>
        <v>439</v>
      </c>
      <c r="I126" s="100">
        <f>VLOOKUP($B126,'[1]26MY_PILOT_DATA'!B:V,12,FALSE)</f>
        <v>0</v>
      </c>
      <c r="J126" s="100">
        <f>VLOOKUP($B126,'[1]26MY_PILOT_DATA'!B:V,13,FALSE)</f>
        <v>0</v>
      </c>
      <c r="K126" s="100">
        <f>VLOOKUP($B126,'[1]26MY_PILOT_DATA'!B:V,14,FALSE)</f>
        <v>0</v>
      </c>
      <c r="L126" s="100" t="str">
        <f>VLOOKUP(B126,'[1]26MY_PILOT_DATA'!B:V,15,FALSE)</f>
        <v>N/A</v>
      </c>
      <c r="M126" s="100" t="str">
        <f>VLOOKUP(B126,'[1]26MY_PILOT_DATA'!B:V,16,FALSE)</f>
        <v>•</v>
      </c>
      <c r="N126" s="100" t="str">
        <f>VLOOKUP(B126,'[1]26MY_PILOT_DATA'!B:V,17,FALSE)</f>
        <v>•</v>
      </c>
      <c r="O126" s="100" t="str">
        <f>VLOOKUP(B126,'[1]26MY_PILOT_DATA'!B:V,18,FALSE)</f>
        <v>•</v>
      </c>
      <c r="P126" s="100" t="str">
        <f>VLOOKUP(B126,'[1]26MY_PILOT_DATA'!B:V,19,FALSE)</f>
        <v>•</v>
      </c>
      <c r="Q126" s="93"/>
    </row>
    <row r="127" spans="2:17" s="109" customFormat="1" ht="15" customHeight="1" x14ac:dyDescent="0.25">
      <c r="B127" s="101"/>
      <c r="C127" s="130"/>
      <c r="D127" s="130"/>
      <c r="E127" s="131"/>
      <c r="F127" s="131"/>
      <c r="G127" s="132"/>
      <c r="H127" s="131"/>
      <c r="I127" s="131"/>
      <c r="J127" s="131"/>
      <c r="K127" s="131"/>
      <c r="L127" s="131"/>
      <c r="M127" s="131"/>
      <c r="N127" s="131"/>
      <c r="O127" s="131"/>
      <c r="P127" s="131"/>
      <c r="Q127" s="131"/>
    </row>
    <row r="128" spans="2:17" s="111" customFormat="1" ht="18.75" x14ac:dyDescent="0.3">
      <c r="B128" s="123"/>
      <c r="C128" s="48" t="s">
        <v>173</v>
      </c>
      <c r="D128" s="48"/>
      <c r="E128" s="133"/>
      <c r="F128" s="133"/>
      <c r="G128" s="133"/>
      <c r="H128" s="133"/>
      <c r="I128" s="133"/>
      <c r="J128" s="133"/>
      <c r="K128" s="133"/>
      <c r="L128" s="133"/>
      <c r="M128" s="133"/>
      <c r="N128" s="133"/>
      <c r="O128" s="133"/>
      <c r="P128" s="133"/>
      <c r="Q128" s="133"/>
    </row>
    <row r="129" spans="2:17" s="66" customFormat="1" ht="15" customHeight="1" x14ac:dyDescent="0.25">
      <c r="B129" s="112"/>
      <c r="C129" s="54" t="s">
        <v>157</v>
      </c>
      <c r="D129" s="54" t="s">
        <v>158</v>
      </c>
      <c r="E129" s="54" t="s">
        <v>159</v>
      </c>
      <c r="F129" s="54" t="s">
        <v>160</v>
      </c>
      <c r="G129" s="54" t="s">
        <v>161</v>
      </c>
      <c r="H129" s="55" t="s">
        <v>162</v>
      </c>
      <c r="I129" s="54" t="s">
        <v>32</v>
      </c>
      <c r="J129" s="54"/>
      <c r="K129" s="54"/>
      <c r="L129" s="54"/>
      <c r="M129" s="54"/>
      <c r="N129" s="54"/>
      <c r="O129" s="54"/>
      <c r="P129" s="54"/>
      <c r="Q129" s="54" t="s">
        <v>163</v>
      </c>
    </row>
    <row r="130" spans="2:17" s="66" customFormat="1" ht="30" x14ac:dyDescent="0.25">
      <c r="B130" s="112"/>
      <c r="C130" s="54"/>
      <c r="D130" s="54"/>
      <c r="E130" s="54"/>
      <c r="F130" s="54"/>
      <c r="G130" s="54"/>
      <c r="H130" s="55"/>
      <c r="I130" s="56">
        <f>'[1]26MY_PILOT_DATA'!$M$6</f>
        <v>0</v>
      </c>
      <c r="J130" s="56">
        <f>'[1]26MY_PILOT_DATA'!$M$6</f>
        <v>0</v>
      </c>
      <c r="K130" s="56">
        <f>'[1]26MY_PILOT_DATA'!$M$6</f>
        <v>0</v>
      </c>
      <c r="L130" s="56" t="str">
        <f>'[1]26MY_PILOT_DATA'!$P$6</f>
        <v>Sport</v>
      </c>
      <c r="M130" s="56" t="str">
        <f>'[1]26MY_PILOT_DATA'!$Q$6</f>
        <v>EX-L</v>
      </c>
      <c r="N130" s="56" t="str">
        <f>'[1]26MY_PILOT_DATA'!$R$6</f>
        <v>TrailSport</v>
      </c>
      <c r="O130" s="56" t="str">
        <f>'[1]26MY_PILOT_DATA'!$S$6</f>
        <v>Touring</v>
      </c>
      <c r="P130" s="56" t="str">
        <f>'[1]26MY_PILOT_DATA'!$T$6</f>
        <v>Black Edition</v>
      </c>
      <c r="Q130" s="54"/>
    </row>
    <row r="131" spans="2:17" s="109" customFormat="1" ht="15" customHeight="1" x14ac:dyDescent="0.25">
      <c r="B131" s="101" t="s">
        <v>38</v>
      </c>
      <c r="C131" s="244" t="str">
        <f>VLOOKUP(B131,'[1]26MY_PILOT_DATA'!B:V,4,FALSE)</f>
        <v>Protège-tapis toutes saisons</v>
      </c>
      <c r="D131" s="114" t="str">
        <f t="shared" ref="D131:D146" si="14">B131</f>
        <v>08P17-T90-110</v>
      </c>
      <c r="E131" s="115">
        <f>VLOOKUP($B131,'[1]26MY_PILOT_DATA'!B:V,9,FALSE)</f>
        <v>215</v>
      </c>
      <c r="F131" s="115">
        <f>VLOOKUP(B131,'[1]26MY_PILOT_DATA'!B:V,10,FALSE)</f>
        <v>358</v>
      </c>
      <c r="G131" s="116">
        <f>VLOOKUP(B131,'[1]26MY_PILOT_DATA'!B:V,7,FALSE)</f>
        <v>0.1</v>
      </c>
      <c r="H131" s="117">
        <f>VLOOKUP(B131,'[1]26MY_PILOT_DATA'!B:V,11,FALSE)</f>
        <v>374.5</v>
      </c>
      <c r="I131" s="100">
        <f>VLOOKUP($B131,'[1]26MY_PILOT_DATA'!B:V,12,FALSE)</f>
        <v>0</v>
      </c>
      <c r="J131" s="100">
        <f>VLOOKUP($B131,'[1]26MY_PILOT_DATA'!B:V,13,FALSE)</f>
        <v>0</v>
      </c>
      <c r="K131" s="100">
        <f>VLOOKUP($B131,'[1]26MY_PILOT_DATA'!B:V,14,FALSE)</f>
        <v>0</v>
      </c>
      <c r="L131" s="100" t="str">
        <f>VLOOKUP(B131,'[1]26MY_PILOT_DATA'!B:V,15,FALSE)</f>
        <v>•</v>
      </c>
      <c r="M131" s="100" t="str">
        <f>VLOOKUP(B131,'[1]26MY_PILOT_DATA'!B:V,16,FALSE)</f>
        <v>•</v>
      </c>
      <c r="N131" s="100" t="str">
        <f>VLOOKUP(B131,'[1]26MY_PILOT_DATA'!B:V,17,FALSE)</f>
        <v>N/A</v>
      </c>
      <c r="O131" s="100" t="str">
        <f>VLOOKUP(B131,'[1]26MY_PILOT_DATA'!B:V,18,FALSE)</f>
        <v>•</v>
      </c>
      <c r="P131" s="100" t="str">
        <f>VLOOKUP(B131,'[1]26MY_PILOT_DATA'!B:V,19,FALSE)</f>
        <v>•</v>
      </c>
      <c r="Q131" s="118" t="str">
        <f>IF(VLOOKUP(B131,'[1]26MY_PILOT_DATA'!B:V,21,FALSE)="","",VLOOKUP(B131,'[1]26MY_PILOT_DATA'!B:V,21,FALSE))</f>
        <v/>
      </c>
    </row>
    <row r="132" spans="2:17" s="109" customFormat="1" ht="15" customHeight="1" x14ac:dyDescent="0.25">
      <c r="B132" s="101" t="s">
        <v>43</v>
      </c>
      <c r="C132" s="244" t="str">
        <f>VLOOKUP(B132,'[1]26MY_PILOT_DATA'!B:V,4,FALSE)</f>
        <v>Protège-tapis toutes saisons, TrailSport</v>
      </c>
      <c r="D132" s="114" t="str">
        <f t="shared" si="14"/>
        <v>08P17-T90-310C</v>
      </c>
      <c r="E132" s="115">
        <f>VLOOKUP($B132,'[1]26MY_PILOT_DATA'!B:V,9,FALSE)</f>
        <v>215</v>
      </c>
      <c r="F132" s="115">
        <f>VLOOKUP(B132,'[1]26MY_PILOT_DATA'!B:V,10,FALSE)</f>
        <v>358</v>
      </c>
      <c r="G132" s="116">
        <f>VLOOKUP(B132,'[1]26MY_PILOT_DATA'!B:V,7,FALSE)</f>
        <v>0.1</v>
      </c>
      <c r="H132" s="117">
        <f>VLOOKUP(B132,'[1]26MY_PILOT_DATA'!B:V,11,FALSE)</f>
        <v>374.5</v>
      </c>
      <c r="I132" s="100">
        <f>VLOOKUP($B132,'[1]26MY_PILOT_DATA'!B:V,12,FALSE)</f>
        <v>0</v>
      </c>
      <c r="J132" s="100">
        <f>VLOOKUP($B132,'[1]26MY_PILOT_DATA'!B:V,13,FALSE)</f>
        <v>0</v>
      </c>
      <c r="K132" s="100">
        <f>VLOOKUP($B132,'[1]26MY_PILOT_DATA'!B:V,14,FALSE)</f>
        <v>0</v>
      </c>
      <c r="L132" s="100" t="str">
        <f>VLOOKUP(B132,'[1]26MY_PILOT_DATA'!B:V,15,FALSE)</f>
        <v>N/A</v>
      </c>
      <c r="M132" s="100" t="str">
        <f>VLOOKUP(B132,'[1]26MY_PILOT_DATA'!B:V,16,FALSE)</f>
        <v>N/A</v>
      </c>
      <c r="N132" s="100" t="str">
        <f>VLOOKUP(B132,'[1]26MY_PILOT_DATA'!B:V,17,FALSE)</f>
        <v>•</v>
      </c>
      <c r="O132" s="100" t="str">
        <f>VLOOKUP(B132,'[1]26MY_PILOT_DATA'!B:V,18,FALSE)</f>
        <v>N/A</v>
      </c>
      <c r="P132" s="100" t="str">
        <f>VLOOKUP(B132,'[1]26MY_PILOT_DATA'!B:V,19,FALSE)</f>
        <v>N/A</v>
      </c>
      <c r="Q132" s="118" t="str">
        <f>IF(VLOOKUP(B132,'[1]26MY_PILOT_DATA'!B:V,21,FALSE)="","",VLOOKUP(B132,'[1]26MY_PILOT_DATA'!B:V,21,FALSE))</f>
        <v/>
      </c>
    </row>
    <row r="133" spans="2:17" s="109" customFormat="1" ht="15" customHeight="1" x14ac:dyDescent="0.25">
      <c r="B133" s="101" t="s">
        <v>36</v>
      </c>
      <c r="C133" s="244" t="str">
        <f>VLOOKUP(B133,'[1]26MY_PILOT_DATA'!B:V,4,FALSE)</f>
        <v>Plateau de compartiment à bagages</v>
      </c>
      <c r="D133" s="114" t="str">
        <f t="shared" si="14"/>
        <v>08U45-T90-100</v>
      </c>
      <c r="E133" s="115">
        <f>VLOOKUP($B133,'[1]26MY_PILOT_DATA'!B:V,9,FALSE)</f>
        <v>117</v>
      </c>
      <c r="F133" s="115">
        <f>VLOOKUP(B133,'[1]26MY_PILOT_DATA'!B:V,10,FALSE)</f>
        <v>195</v>
      </c>
      <c r="G133" s="116">
        <f>VLOOKUP(B133,'[1]26MY_PILOT_DATA'!B:V,7,FALSE)</f>
        <v>0.1</v>
      </c>
      <c r="H133" s="117">
        <f>VLOOKUP(B133,'[1]26MY_PILOT_DATA'!B:V,11,FALSE)</f>
        <v>211.5</v>
      </c>
      <c r="I133" s="100">
        <f>VLOOKUP($B133,'[1]26MY_PILOT_DATA'!B:V,12,FALSE)</f>
        <v>0</v>
      </c>
      <c r="J133" s="100">
        <f>VLOOKUP($B133,'[1]26MY_PILOT_DATA'!B:V,13,FALSE)</f>
        <v>0</v>
      </c>
      <c r="K133" s="100">
        <f>VLOOKUP($B133,'[1]26MY_PILOT_DATA'!B:V,14,FALSE)</f>
        <v>0</v>
      </c>
      <c r="L133" s="100" t="str">
        <f>VLOOKUP(B133,'[1]26MY_PILOT_DATA'!B:V,15,FALSE)</f>
        <v>•</v>
      </c>
      <c r="M133" s="100" t="str">
        <f>VLOOKUP(B133,'[1]26MY_PILOT_DATA'!B:V,16,FALSE)</f>
        <v>•</v>
      </c>
      <c r="N133" s="100" t="str">
        <f>VLOOKUP(B133,'[1]26MY_PILOT_DATA'!B:V,17,FALSE)</f>
        <v>•</v>
      </c>
      <c r="O133" s="100" t="str">
        <f>VLOOKUP(B133,'[1]26MY_PILOT_DATA'!B:V,18,FALSE)</f>
        <v>•</v>
      </c>
      <c r="P133" s="100" t="str">
        <f>VLOOKUP(B133,'[1]26MY_PILOT_DATA'!B:V,19,FALSE)</f>
        <v>•</v>
      </c>
      <c r="Q133" s="118" t="str">
        <f>IF(VLOOKUP(B133,'[1]26MY_PILOT_DATA'!B:V,21,FALSE)="","",VLOOKUP(B133,'[1]26MY_PILOT_DATA'!B:V,21,FALSE))</f>
        <v/>
      </c>
    </row>
    <row r="134" spans="2:17" s="109" customFormat="1" ht="15" customHeight="1" x14ac:dyDescent="0.25">
      <c r="B134" s="101" t="s">
        <v>39</v>
      </c>
      <c r="C134" s="244" t="str">
        <f>VLOOKUP(B134,'[1]26MY_PILOT_DATA'!B:V,4,FALSE)</f>
        <v>Couvercle de compartiment à bagages</v>
      </c>
      <c r="D134" s="114" t="str">
        <f t="shared" si="14"/>
        <v>08U35-T90-110</v>
      </c>
      <c r="E134" s="115">
        <f>VLOOKUP($B134,'[1]26MY_PILOT_DATA'!B:V,9,FALSE)</f>
        <v>271</v>
      </c>
      <c r="F134" s="115">
        <f>VLOOKUP(B134,'[1]26MY_PILOT_DATA'!B:V,10,FALSE)</f>
        <v>452</v>
      </c>
      <c r="G134" s="116">
        <f>VLOOKUP(B134,'[1]26MY_PILOT_DATA'!B:V,7,FALSE)</f>
        <v>0.1</v>
      </c>
      <c r="H134" s="117">
        <f>VLOOKUP(B134,'[1]26MY_PILOT_DATA'!B:V,11,FALSE)</f>
        <v>468.5</v>
      </c>
      <c r="I134" s="100">
        <f>VLOOKUP($B134,'[1]26MY_PILOT_DATA'!B:V,12,FALSE)</f>
        <v>0</v>
      </c>
      <c r="J134" s="100">
        <f>VLOOKUP($B134,'[1]26MY_PILOT_DATA'!B:V,13,FALSE)</f>
        <v>0</v>
      </c>
      <c r="K134" s="100">
        <f>VLOOKUP($B134,'[1]26MY_PILOT_DATA'!B:V,14,FALSE)</f>
        <v>0</v>
      </c>
      <c r="L134" s="100" t="str">
        <f>VLOOKUP(B134,'[1]26MY_PILOT_DATA'!B:V,15,FALSE)</f>
        <v>•</v>
      </c>
      <c r="M134" s="100" t="str">
        <f>VLOOKUP(B134,'[1]26MY_PILOT_DATA'!B:V,16,FALSE)</f>
        <v>•</v>
      </c>
      <c r="N134" s="100" t="str">
        <f>VLOOKUP(B134,'[1]26MY_PILOT_DATA'!B:V,17,FALSE)</f>
        <v>•</v>
      </c>
      <c r="O134" s="100" t="str">
        <f>VLOOKUP(B134,'[1]26MY_PILOT_DATA'!B:V,18,FALSE)</f>
        <v>•</v>
      </c>
      <c r="P134" s="100" t="str">
        <f>VLOOKUP(B134,'[1]26MY_PILOT_DATA'!B:V,19,FALSE)</f>
        <v>•</v>
      </c>
      <c r="Q134" s="118" t="str">
        <f>IF(VLOOKUP(B134,'[1]26MY_PILOT_DATA'!B:V,21,FALSE)="","",VLOOKUP(B134,'[1]26MY_PILOT_DATA'!B:V,21,FALSE))</f>
        <v/>
      </c>
    </row>
    <row r="135" spans="2:17" s="109" customFormat="1" ht="15" customHeight="1" x14ac:dyDescent="0.25">
      <c r="B135" s="101" t="s">
        <v>111</v>
      </c>
      <c r="C135" s="244" t="str">
        <f>VLOOKUP(B135,'[1]26MY_PILOT_DATA'!B:V,4,FALSE)</f>
        <v>Pellicule de protection de seuil de portière</v>
      </c>
      <c r="D135" s="114" t="str">
        <f t="shared" si="14"/>
        <v>08P04-T90-100</v>
      </c>
      <c r="E135" s="115">
        <f>VLOOKUP($B135,'[1]26MY_PILOT_DATA'!B:V,9,FALSE)</f>
        <v>124</v>
      </c>
      <c r="F135" s="115">
        <f>VLOOKUP(B135,'[1]26MY_PILOT_DATA'!B:V,10,FALSE)</f>
        <v>207</v>
      </c>
      <c r="G135" s="116">
        <f>VLOOKUP(B135,'[1]26MY_PILOT_DATA'!B:V,7,FALSE)</f>
        <v>0.4</v>
      </c>
      <c r="H135" s="117">
        <f>VLOOKUP(B135,'[1]26MY_PILOT_DATA'!B:V,11,FALSE)</f>
        <v>273</v>
      </c>
      <c r="I135" s="100">
        <f>VLOOKUP($B135,'[1]26MY_PILOT_DATA'!B:V,12,FALSE)</f>
        <v>0</v>
      </c>
      <c r="J135" s="100">
        <f>VLOOKUP($B135,'[1]26MY_PILOT_DATA'!B:V,13,FALSE)</f>
        <v>0</v>
      </c>
      <c r="K135" s="100">
        <f>VLOOKUP($B135,'[1]26MY_PILOT_DATA'!B:V,14,FALSE)</f>
        <v>0</v>
      </c>
      <c r="L135" s="100" t="str">
        <f>VLOOKUP(B135,'[1]26MY_PILOT_DATA'!B:V,15,FALSE)</f>
        <v>•</v>
      </c>
      <c r="M135" s="100" t="str">
        <f>VLOOKUP(B135,'[1]26MY_PILOT_DATA'!B:V,16,FALSE)</f>
        <v>•</v>
      </c>
      <c r="N135" s="100" t="str">
        <f>VLOOKUP(B135,'[1]26MY_PILOT_DATA'!B:V,17,FALSE)</f>
        <v>•</v>
      </c>
      <c r="O135" s="100" t="str">
        <f>VLOOKUP(B135,'[1]26MY_PILOT_DATA'!B:V,18,FALSE)</f>
        <v>•</v>
      </c>
      <c r="P135" s="100" t="str">
        <f>VLOOKUP(B135,'[1]26MY_PILOT_DATA'!B:V,19,FALSE)</f>
        <v>•</v>
      </c>
      <c r="Q135" s="118" t="str">
        <f>IF(VLOOKUP(B135,'[1]26MY_PILOT_DATA'!B:V,21,FALSE)="","",VLOOKUP(B135,'[1]26MY_PILOT_DATA'!B:V,21,FALSE))</f>
        <v>Ne peut pas être installé avec les garniture lumineuses de bas de portière.</v>
      </c>
    </row>
    <row r="136" spans="2:17" s="109" customFormat="1" ht="15" customHeight="1" x14ac:dyDescent="0.25">
      <c r="B136" s="101" t="s">
        <v>112</v>
      </c>
      <c r="C136" s="244" t="str">
        <f>VLOOKUP(B136,'[1]26MY_PILOT_DATA'!B:V,4,FALSE)</f>
        <v>Housse de sièges - 1e rangée</v>
      </c>
      <c r="D136" s="114" t="str">
        <f t="shared" si="14"/>
        <v>08P32-T90-310A</v>
      </c>
      <c r="E136" s="115">
        <f>VLOOKUP($B136,'[1]26MY_PILOT_DATA'!B:V,9,FALSE)</f>
        <v>535</v>
      </c>
      <c r="F136" s="115">
        <f>VLOOKUP(B136,'[1]26MY_PILOT_DATA'!B:V,10,FALSE)</f>
        <v>765</v>
      </c>
      <c r="G136" s="116">
        <f>VLOOKUP(B136,'[1]26MY_PILOT_DATA'!B:V,7,FALSE)</f>
        <v>0.2</v>
      </c>
      <c r="H136" s="117">
        <f>VLOOKUP(B136,'[1]26MY_PILOT_DATA'!B:V,11,FALSE)</f>
        <v>798</v>
      </c>
      <c r="I136" s="100">
        <f>VLOOKUP($B136,'[1]26MY_PILOT_DATA'!B:V,12,FALSE)</f>
        <v>0</v>
      </c>
      <c r="J136" s="100">
        <f>VLOOKUP($B136,'[1]26MY_PILOT_DATA'!B:V,13,FALSE)</f>
        <v>0</v>
      </c>
      <c r="K136" s="100">
        <f>VLOOKUP($B136,'[1]26MY_PILOT_DATA'!B:V,14,FALSE)</f>
        <v>0</v>
      </c>
      <c r="L136" s="100" t="str">
        <f>VLOOKUP(B136,'[1]26MY_PILOT_DATA'!B:V,15,FALSE)</f>
        <v>•</v>
      </c>
      <c r="M136" s="100" t="str">
        <f>VLOOKUP(B136,'[1]26MY_PILOT_DATA'!B:V,16,FALSE)</f>
        <v>•</v>
      </c>
      <c r="N136" s="100" t="str">
        <f>VLOOKUP(B136,'[1]26MY_PILOT_DATA'!B:V,17,FALSE)</f>
        <v>•</v>
      </c>
      <c r="O136" s="100" t="str">
        <f>VLOOKUP(B136,'[1]26MY_PILOT_DATA'!B:V,18,FALSE)</f>
        <v>•</v>
      </c>
      <c r="P136" s="100" t="str">
        <f>VLOOKUP(B136,'[1]26MY_PILOT_DATA'!B:V,19,FALSE)</f>
        <v>•</v>
      </c>
      <c r="Q136" s="118" t="str">
        <f>IF(VLOOKUP(B136,'[1]26MY_PILOT_DATA'!B:V,21,FALSE)="","",VLOOKUP(B136,'[1]26MY_PILOT_DATA'!B:V,21,FALSE))</f>
        <v/>
      </c>
    </row>
    <row r="137" spans="2:17" s="109" customFormat="1" ht="15" customHeight="1" x14ac:dyDescent="0.25">
      <c r="B137" s="101" t="s">
        <v>113</v>
      </c>
      <c r="C137" s="244" t="str">
        <f>VLOOKUP(B137,'[1]26MY_PILOT_DATA'!B:V,4,FALSE)</f>
        <v>Housse de sièges - 2e rangée 8P</v>
      </c>
      <c r="D137" s="114" t="str">
        <f t="shared" si="14"/>
        <v>08P32-T90-310C</v>
      </c>
      <c r="E137" s="115">
        <f>VLOOKUP($B137,'[1]26MY_PILOT_DATA'!B:V,9,FALSE)</f>
        <v>640</v>
      </c>
      <c r="F137" s="115">
        <f>VLOOKUP(B137,'[1]26MY_PILOT_DATA'!B:V,10,FALSE)</f>
        <v>914</v>
      </c>
      <c r="G137" s="116">
        <f>VLOOKUP(B137,'[1]26MY_PILOT_DATA'!B:V,7,FALSE)</f>
        <v>0.2</v>
      </c>
      <c r="H137" s="117">
        <f>VLOOKUP(B137,'[1]26MY_PILOT_DATA'!B:V,11,FALSE)</f>
        <v>947</v>
      </c>
      <c r="I137" s="100">
        <f>VLOOKUP($B137,'[1]26MY_PILOT_DATA'!B:V,12,FALSE)</f>
        <v>0</v>
      </c>
      <c r="J137" s="100">
        <f>VLOOKUP($B137,'[1]26MY_PILOT_DATA'!B:V,13,FALSE)</f>
        <v>0</v>
      </c>
      <c r="K137" s="100">
        <f>VLOOKUP($B137,'[1]26MY_PILOT_DATA'!B:V,14,FALSE)</f>
        <v>0</v>
      </c>
      <c r="L137" s="100" t="str">
        <f>VLOOKUP(B137,'[1]26MY_PILOT_DATA'!B:V,15,FALSE)</f>
        <v>•</v>
      </c>
      <c r="M137" s="100" t="str">
        <f>VLOOKUP(B137,'[1]26MY_PILOT_DATA'!B:V,16,FALSE)</f>
        <v>•</v>
      </c>
      <c r="N137" s="100" t="str">
        <f>VLOOKUP(B137,'[1]26MY_PILOT_DATA'!B:V,17,FALSE)</f>
        <v>N/A</v>
      </c>
      <c r="O137" s="100" t="str">
        <f>VLOOKUP(B137,'[1]26MY_PILOT_DATA'!B:V,18,FALSE)</f>
        <v>•</v>
      </c>
      <c r="P137" s="100" t="str">
        <f>VLOOKUP(B137,'[1]26MY_PILOT_DATA'!B:V,19,FALSE)</f>
        <v>•</v>
      </c>
      <c r="Q137" s="118" t="str">
        <f>IF(VLOOKUP(B137,'[1]26MY_PILOT_DATA'!B:V,21,FALSE)="","",VLOOKUP(B137,'[1]26MY_PILOT_DATA'!B:V,21,FALSE))</f>
        <v/>
      </c>
    </row>
    <row r="138" spans="2:17" s="109" customFormat="1" ht="15" customHeight="1" x14ac:dyDescent="0.25">
      <c r="B138" s="101" t="s">
        <v>114</v>
      </c>
      <c r="C138" s="244" t="str">
        <f>VLOOKUP(B138,'[1]26MY_PILOT_DATA'!B:V,4,FALSE)</f>
        <v>Housse de sièges - 2e rangée 7P</v>
      </c>
      <c r="D138" s="114" t="str">
        <f t="shared" si="14"/>
        <v>08P32-T90-310E</v>
      </c>
      <c r="E138" s="115">
        <f>VLOOKUP($B138,'[1]26MY_PILOT_DATA'!B:V,9,FALSE)</f>
        <v>345.99</v>
      </c>
      <c r="F138" s="115">
        <f>VLOOKUP(B138,'[1]26MY_PILOT_DATA'!B:V,10,FALSE)</f>
        <v>576.99</v>
      </c>
      <c r="G138" s="116">
        <f>VLOOKUP(B138,'[1]26MY_PILOT_DATA'!B:V,7,FALSE)</f>
        <v>0.2</v>
      </c>
      <c r="H138" s="117">
        <f>VLOOKUP(B138,'[1]26MY_PILOT_DATA'!B:V,11,FALSE)</f>
        <v>609.99</v>
      </c>
      <c r="I138" s="100">
        <f>VLOOKUP($B138,'[1]26MY_PILOT_DATA'!B:V,12,FALSE)</f>
        <v>0</v>
      </c>
      <c r="J138" s="100">
        <f>VLOOKUP($B138,'[1]26MY_PILOT_DATA'!B:V,13,FALSE)</f>
        <v>0</v>
      </c>
      <c r="K138" s="100">
        <f>VLOOKUP($B138,'[1]26MY_PILOT_DATA'!B:V,14,FALSE)</f>
        <v>0</v>
      </c>
      <c r="L138" s="100" t="str">
        <f>VLOOKUP(B138,'[1]26MY_PILOT_DATA'!B:V,15,FALSE)</f>
        <v>N/A</v>
      </c>
      <c r="M138" s="100" t="str">
        <f>VLOOKUP(B138,'[1]26MY_PILOT_DATA'!B:V,16,FALSE)</f>
        <v>N/A</v>
      </c>
      <c r="N138" s="100" t="str">
        <f>VLOOKUP(B138,'[1]26MY_PILOT_DATA'!B:V,17,FALSE)</f>
        <v>•</v>
      </c>
      <c r="O138" s="100" t="str">
        <f>VLOOKUP(B138,'[1]26MY_PILOT_DATA'!B:V,18,FALSE)</f>
        <v>N/A</v>
      </c>
      <c r="P138" s="100" t="str">
        <f>VLOOKUP(B138,'[1]26MY_PILOT_DATA'!B:V,19,FALSE)</f>
        <v>N/A</v>
      </c>
      <c r="Q138" s="118" t="str">
        <f>IF(VLOOKUP(B138,'[1]26MY_PILOT_DATA'!B:V,21,FALSE)="","",VLOOKUP(B138,'[1]26MY_PILOT_DATA'!B:V,21,FALSE))</f>
        <v/>
      </c>
    </row>
    <row r="139" spans="2:17" s="109" customFormat="1" ht="15" customHeight="1" x14ac:dyDescent="0.25">
      <c r="B139" s="101" t="s">
        <v>115</v>
      </c>
      <c r="C139" s="244" t="str">
        <f>VLOOKUP(B139,'[1]26MY_PILOT_DATA'!B:V,4,FALSE)</f>
        <v>Housse de sièges - 3e rangée</v>
      </c>
      <c r="D139" s="114" t="str">
        <f t="shared" si="14"/>
        <v>08P32-T90-310F</v>
      </c>
      <c r="E139" s="115">
        <f>VLOOKUP($B139,'[1]26MY_PILOT_DATA'!B:V,9,FALSE)</f>
        <v>480</v>
      </c>
      <c r="F139" s="115">
        <f>VLOOKUP(B139,'[1]26MY_PILOT_DATA'!B:V,10,FALSE)</f>
        <v>685</v>
      </c>
      <c r="G139" s="116">
        <f>VLOOKUP(B139,'[1]26MY_PILOT_DATA'!B:V,7,FALSE)</f>
        <v>0.2</v>
      </c>
      <c r="H139" s="117">
        <f>VLOOKUP(B139,'[1]26MY_PILOT_DATA'!B:V,11,FALSE)</f>
        <v>718</v>
      </c>
      <c r="I139" s="100">
        <f>VLOOKUP($B139,'[1]26MY_PILOT_DATA'!B:V,12,FALSE)</f>
        <v>0</v>
      </c>
      <c r="J139" s="100">
        <f>VLOOKUP($B139,'[1]26MY_PILOT_DATA'!B:V,13,FALSE)</f>
        <v>0</v>
      </c>
      <c r="K139" s="100">
        <f>VLOOKUP($B139,'[1]26MY_PILOT_DATA'!B:V,14,FALSE)</f>
        <v>0</v>
      </c>
      <c r="L139" s="100" t="str">
        <f>VLOOKUP(B139,'[1]26MY_PILOT_DATA'!B:V,15,FALSE)</f>
        <v>•</v>
      </c>
      <c r="M139" s="100" t="str">
        <f>VLOOKUP(B139,'[1]26MY_PILOT_DATA'!B:V,16,FALSE)</f>
        <v>•</v>
      </c>
      <c r="N139" s="100" t="str">
        <f>VLOOKUP(B139,'[1]26MY_PILOT_DATA'!B:V,17,FALSE)</f>
        <v>•</v>
      </c>
      <c r="O139" s="100" t="str">
        <f>VLOOKUP(B139,'[1]26MY_PILOT_DATA'!B:V,18,FALSE)</f>
        <v>•</v>
      </c>
      <c r="P139" s="100" t="str">
        <f>VLOOKUP(B139,'[1]26MY_PILOT_DATA'!B:V,19,FALSE)</f>
        <v>•</v>
      </c>
      <c r="Q139" s="118" t="str">
        <f>IF(VLOOKUP(B139,'[1]26MY_PILOT_DATA'!B:V,21,FALSE)="","",VLOOKUP(B139,'[1]26MY_PILOT_DATA'!B:V,21,FALSE))</f>
        <v/>
      </c>
    </row>
    <row r="140" spans="2:17" s="109" customFormat="1" ht="15" customHeight="1" x14ac:dyDescent="0.25">
      <c r="B140" s="101" t="s">
        <v>40</v>
      </c>
      <c r="C140" s="244" t="str">
        <f>VLOOKUP(B140,'[1]26MY_PILOT_DATA'!B:V,4,FALSE)</f>
        <v>Protecteur de dossier de siège arrière</v>
      </c>
      <c r="D140" s="114" t="str">
        <f t="shared" si="14"/>
        <v>08P42-T90-100B</v>
      </c>
      <c r="E140" s="115">
        <f>VLOOKUP($B140,'[1]26MY_PILOT_DATA'!B:V,9,FALSE)</f>
        <v>123</v>
      </c>
      <c r="F140" s="115">
        <f>VLOOKUP(B140,'[1]26MY_PILOT_DATA'!B:V,10,FALSE)</f>
        <v>205</v>
      </c>
      <c r="G140" s="116">
        <f>VLOOKUP(B140,'[1]26MY_PILOT_DATA'!B:V,7,FALSE)</f>
        <v>0.2</v>
      </c>
      <c r="H140" s="117">
        <f>VLOOKUP(B140,'[1]26MY_PILOT_DATA'!B:V,11,FALSE)</f>
        <v>238</v>
      </c>
      <c r="I140" s="100">
        <f>VLOOKUP($B140,'[1]26MY_PILOT_DATA'!B:V,12,FALSE)</f>
        <v>0</v>
      </c>
      <c r="J140" s="100">
        <f>VLOOKUP($B140,'[1]26MY_PILOT_DATA'!B:V,13,FALSE)</f>
        <v>0</v>
      </c>
      <c r="K140" s="100">
        <f>VLOOKUP($B140,'[1]26MY_PILOT_DATA'!B:V,14,FALSE)</f>
        <v>0</v>
      </c>
      <c r="L140" s="100" t="str">
        <f>VLOOKUP(B140,'[1]26MY_PILOT_DATA'!B:V,15,FALSE)</f>
        <v>•</v>
      </c>
      <c r="M140" s="100" t="str">
        <f>VLOOKUP(B140,'[1]26MY_PILOT_DATA'!B:V,16,FALSE)</f>
        <v>•</v>
      </c>
      <c r="N140" s="100" t="str">
        <f>VLOOKUP(B140,'[1]26MY_PILOT_DATA'!B:V,17,FALSE)</f>
        <v>N/A</v>
      </c>
      <c r="O140" s="100" t="str">
        <f>VLOOKUP(B140,'[1]26MY_PILOT_DATA'!B:V,18,FALSE)</f>
        <v>•</v>
      </c>
      <c r="P140" s="100" t="str">
        <f>VLOOKUP(B140,'[1]26MY_PILOT_DATA'!B:V,19,FALSE)</f>
        <v>•</v>
      </c>
      <c r="Q140" s="118" t="str">
        <f>IF(VLOOKUP(B140,'[1]26MY_PILOT_DATA'!B:V,21,FALSE)="","",VLOOKUP(B140,'[1]26MY_PILOT_DATA'!B:V,21,FALSE))</f>
        <v/>
      </c>
    </row>
    <row r="141" spans="2:17" s="109" customFormat="1" ht="15" customHeight="1" x14ac:dyDescent="0.25">
      <c r="B141" s="101" t="s">
        <v>44</v>
      </c>
      <c r="C141" s="244" t="str">
        <f>VLOOKUP(B141,'[1]26MY_PILOT_DATA'!B:V,4,FALSE)</f>
        <v>Protecteur de dossier de siège arrière</v>
      </c>
      <c r="D141" s="114" t="str">
        <f t="shared" si="14"/>
        <v>08P42-T90-100C</v>
      </c>
      <c r="E141" s="115">
        <f>VLOOKUP($B141,'[1]26MY_PILOT_DATA'!B:V,9,FALSE)</f>
        <v>107</v>
      </c>
      <c r="F141" s="115">
        <f>VLOOKUP(B141,'[1]26MY_PILOT_DATA'!B:V,10,FALSE)</f>
        <v>167</v>
      </c>
      <c r="G141" s="116">
        <f>VLOOKUP(B141,'[1]26MY_PILOT_DATA'!B:V,7,FALSE)</f>
        <v>0.1</v>
      </c>
      <c r="H141" s="117">
        <f>VLOOKUP(B141,'[1]26MY_PILOT_DATA'!B:V,11,FALSE)</f>
        <v>183.5</v>
      </c>
      <c r="I141" s="100">
        <f>VLOOKUP($B141,'[1]26MY_PILOT_DATA'!B:V,12,FALSE)</f>
        <v>0</v>
      </c>
      <c r="J141" s="100">
        <f>VLOOKUP($B141,'[1]26MY_PILOT_DATA'!B:V,13,FALSE)</f>
        <v>0</v>
      </c>
      <c r="K141" s="100">
        <f>VLOOKUP($B141,'[1]26MY_PILOT_DATA'!B:V,14,FALSE)</f>
        <v>0</v>
      </c>
      <c r="L141" s="100" t="str">
        <f>VLOOKUP(B141,'[1]26MY_PILOT_DATA'!B:V,15,FALSE)</f>
        <v>N/A</v>
      </c>
      <c r="M141" s="100" t="str">
        <f>VLOOKUP(B141,'[1]26MY_PILOT_DATA'!B:V,16,FALSE)</f>
        <v>N/A</v>
      </c>
      <c r="N141" s="100" t="str">
        <f>VLOOKUP(B141,'[1]26MY_PILOT_DATA'!B:V,17,FALSE)</f>
        <v>•</v>
      </c>
      <c r="O141" s="100" t="str">
        <f>VLOOKUP(B141,'[1]26MY_PILOT_DATA'!B:V,18,FALSE)</f>
        <v>N/A</v>
      </c>
      <c r="P141" s="100" t="str">
        <f>VLOOKUP(B141,'[1]26MY_PILOT_DATA'!B:V,19,FALSE)</f>
        <v>N/A</v>
      </c>
      <c r="Q141" s="118" t="str">
        <f>IF(VLOOKUP(B141,'[1]26MY_PILOT_DATA'!B:V,21,FALSE)="","",VLOOKUP(B141,'[1]26MY_PILOT_DATA'!B:V,21,FALSE))</f>
        <v/>
      </c>
    </row>
    <row r="142" spans="2:17" s="109" customFormat="1" ht="15" customHeight="1" x14ac:dyDescent="0.25">
      <c r="B142" s="101" t="s">
        <v>41</v>
      </c>
      <c r="C142" s="244" t="str">
        <f>VLOOKUP(B142,'[1]26MY_PILOT_DATA'!B:V,4,FALSE)</f>
        <v>Protecteurs de doublure latérale</v>
      </c>
      <c r="D142" s="114" t="str">
        <f t="shared" si="14"/>
        <v>08P42-T90-100A</v>
      </c>
      <c r="E142" s="115">
        <f>VLOOKUP($B142,'[1]26MY_PILOT_DATA'!B:V,9,FALSE)</f>
        <v>153</v>
      </c>
      <c r="F142" s="115">
        <f>VLOOKUP(B142,'[1]26MY_PILOT_DATA'!B:V,10,FALSE)</f>
        <v>255</v>
      </c>
      <c r="G142" s="116">
        <f>VLOOKUP(B142,'[1]26MY_PILOT_DATA'!B:V,7,FALSE)</f>
        <v>0.7</v>
      </c>
      <c r="H142" s="117">
        <f>VLOOKUP(B142,'[1]26MY_PILOT_DATA'!B:V,11,FALSE)</f>
        <v>370.5</v>
      </c>
      <c r="I142" s="100">
        <f>VLOOKUP($B142,'[1]26MY_PILOT_DATA'!B:V,12,FALSE)</f>
        <v>0</v>
      </c>
      <c r="J142" s="100">
        <f>VLOOKUP($B142,'[1]26MY_PILOT_DATA'!B:V,13,FALSE)</f>
        <v>0</v>
      </c>
      <c r="K142" s="100">
        <f>VLOOKUP($B142,'[1]26MY_PILOT_DATA'!B:V,14,FALSE)</f>
        <v>0</v>
      </c>
      <c r="L142" s="100" t="str">
        <f>VLOOKUP(B142,'[1]26MY_PILOT_DATA'!B:V,15,FALSE)</f>
        <v>•</v>
      </c>
      <c r="M142" s="100" t="str">
        <f>VLOOKUP(B142,'[1]26MY_PILOT_DATA'!B:V,16,FALSE)</f>
        <v>•</v>
      </c>
      <c r="N142" s="100" t="str">
        <f>VLOOKUP(B142,'[1]26MY_PILOT_DATA'!B:V,17,FALSE)</f>
        <v>•</v>
      </c>
      <c r="O142" s="100" t="str">
        <f>VLOOKUP(B142,'[1]26MY_PILOT_DATA'!B:V,18,FALSE)</f>
        <v>•</v>
      </c>
      <c r="P142" s="100" t="str">
        <f>VLOOKUP(B142,'[1]26MY_PILOT_DATA'!B:V,19,FALSE)</f>
        <v>•</v>
      </c>
      <c r="Q142" s="118" t="str">
        <f>IF(VLOOKUP(B142,'[1]26MY_PILOT_DATA'!B:V,21,FALSE)="","",VLOOKUP(B142,'[1]26MY_PILOT_DATA'!B:V,21,FALSE))</f>
        <v/>
      </c>
    </row>
    <row r="143" spans="2:17" s="109" customFormat="1" ht="15" customHeight="1" x14ac:dyDescent="0.25">
      <c r="B143" s="101" t="s">
        <v>116</v>
      </c>
      <c r="C143" s="244" t="str">
        <f>VLOOKUP(B143,'[1]26MY_PILOT_DATA'!B:V,4,FALSE)</f>
        <v>Barrière de séparation</v>
      </c>
      <c r="D143" s="114" t="str">
        <f t="shared" si="14"/>
        <v>08U35-T90-300A</v>
      </c>
      <c r="E143" s="115">
        <f>VLOOKUP($B143,'[1]26MY_PILOT_DATA'!B:V,9,FALSE)</f>
        <v>765</v>
      </c>
      <c r="F143" s="115">
        <f>VLOOKUP(B143,'[1]26MY_PILOT_DATA'!B:V,10,FALSE)</f>
        <v>1093</v>
      </c>
      <c r="G143" s="116">
        <f>VLOOKUP(B143,'[1]26MY_PILOT_DATA'!B:V,7,FALSE)</f>
        <v>0.4</v>
      </c>
      <c r="H143" s="117">
        <f>VLOOKUP(B143,'[1]26MY_PILOT_DATA'!B:V,11,FALSE)</f>
        <v>1159</v>
      </c>
      <c r="I143" s="100">
        <f>VLOOKUP($B143,'[1]26MY_PILOT_DATA'!B:V,12,FALSE)</f>
        <v>0</v>
      </c>
      <c r="J143" s="100">
        <f>VLOOKUP($B143,'[1]26MY_PILOT_DATA'!B:V,13,FALSE)</f>
        <v>0</v>
      </c>
      <c r="K143" s="100">
        <f>VLOOKUP($B143,'[1]26MY_PILOT_DATA'!B:V,14,FALSE)</f>
        <v>0</v>
      </c>
      <c r="L143" s="100" t="str">
        <f>VLOOKUP(B143,'[1]26MY_PILOT_DATA'!B:V,15,FALSE)</f>
        <v>•</v>
      </c>
      <c r="M143" s="100" t="str">
        <f>VLOOKUP(B143,'[1]26MY_PILOT_DATA'!B:V,16,FALSE)</f>
        <v>•</v>
      </c>
      <c r="N143" s="100" t="str">
        <f>VLOOKUP(B143,'[1]26MY_PILOT_DATA'!B:V,17,FALSE)</f>
        <v>•</v>
      </c>
      <c r="O143" s="100" t="str">
        <f>VLOOKUP(B143,'[1]26MY_PILOT_DATA'!B:V,18,FALSE)</f>
        <v>•</v>
      </c>
      <c r="P143" s="100" t="str">
        <f>VLOOKUP(B143,'[1]26MY_PILOT_DATA'!B:V,19,FALSE)</f>
        <v>•</v>
      </c>
      <c r="Q143" s="118" t="str">
        <f>IF(VLOOKUP(B143,'[1]26MY_PILOT_DATA'!B:V,21,FALSE)="","",VLOOKUP(B143,'[1]26MY_PILOT_DATA'!B:V,21,FALSE))</f>
        <v/>
      </c>
    </row>
    <row r="144" spans="2:17" s="109" customFormat="1" ht="15" customHeight="1" x14ac:dyDescent="0.25">
      <c r="B144" s="101" t="s">
        <v>117</v>
      </c>
      <c r="C144" s="244" t="str">
        <f>VLOOKUP(B144,'[1]26MY_PILOT_DATA'!B:V,4,FALSE)</f>
        <v>Filet d’arrimage</v>
      </c>
      <c r="D144" s="114" t="str">
        <f t="shared" si="14"/>
        <v>08L96-T90-300</v>
      </c>
      <c r="E144" s="115">
        <f>VLOOKUP($B144,'[1]26MY_PILOT_DATA'!B:V,9,FALSE)</f>
        <v>57</v>
      </c>
      <c r="F144" s="115">
        <f>VLOOKUP(B144,'[1]26MY_PILOT_DATA'!B:V,10,FALSE)</f>
        <v>95</v>
      </c>
      <c r="G144" s="116">
        <f>VLOOKUP(B144,'[1]26MY_PILOT_DATA'!B:V,7,FALSE)</f>
        <v>0.1</v>
      </c>
      <c r="H144" s="117">
        <f>VLOOKUP(B144,'[1]26MY_PILOT_DATA'!B:V,11,FALSE)</f>
        <v>111.5</v>
      </c>
      <c r="I144" s="100">
        <f>VLOOKUP($B144,'[1]26MY_PILOT_DATA'!B:V,12,FALSE)</f>
        <v>0</v>
      </c>
      <c r="J144" s="100">
        <f>VLOOKUP($B144,'[1]26MY_PILOT_DATA'!B:V,13,FALSE)</f>
        <v>0</v>
      </c>
      <c r="K144" s="100">
        <f>VLOOKUP($B144,'[1]26MY_PILOT_DATA'!B:V,14,FALSE)</f>
        <v>0</v>
      </c>
      <c r="L144" s="100" t="str">
        <f>VLOOKUP(B144,'[1]26MY_PILOT_DATA'!B:V,15,FALSE)</f>
        <v>•</v>
      </c>
      <c r="M144" s="100" t="str">
        <f>VLOOKUP(B144,'[1]26MY_PILOT_DATA'!B:V,16,FALSE)</f>
        <v>•</v>
      </c>
      <c r="N144" s="100" t="str">
        <f>VLOOKUP(B144,'[1]26MY_PILOT_DATA'!B:V,17,FALSE)</f>
        <v>•</v>
      </c>
      <c r="O144" s="100" t="str">
        <f>VLOOKUP(B144,'[1]26MY_PILOT_DATA'!B:V,18,FALSE)</f>
        <v>•</v>
      </c>
      <c r="P144" s="100" t="str">
        <f>VLOOKUP(B144,'[1]26MY_PILOT_DATA'!B:V,19,FALSE)</f>
        <v>•</v>
      </c>
      <c r="Q144" s="118" t="str">
        <f>IF(VLOOKUP(B144,'[1]26MY_PILOT_DATA'!B:V,21,FALSE)="","",VLOOKUP(B144,'[1]26MY_PILOT_DATA'!B:V,21,FALSE))</f>
        <v/>
      </c>
    </row>
    <row r="145" spans="2:17" s="109" customFormat="1" ht="15" customHeight="1" x14ac:dyDescent="0.25">
      <c r="B145" s="101" t="s">
        <v>118</v>
      </c>
      <c r="C145" s="244" t="str">
        <f>VLOOKUP(B145,'[1]26MY_PILOT_DATA'!B:V,4,FALSE)</f>
        <v>Organisateur pour compartiment utilitaire</v>
      </c>
      <c r="D145" s="114" t="str">
        <f t="shared" si="14"/>
        <v>08U20-S9V-101</v>
      </c>
      <c r="E145" s="115">
        <f>VLOOKUP($B145,'[1]26MY_PILOT_DATA'!B:V,9,FALSE)</f>
        <v>86</v>
      </c>
      <c r="F145" s="115">
        <f>VLOOKUP(B145,'[1]26MY_PILOT_DATA'!B:V,10,FALSE)</f>
        <v>143</v>
      </c>
      <c r="G145" s="116">
        <f>VLOOKUP(B145,'[1]26MY_PILOT_DATA'!B:V,7,FALSE)</f>
        <v>0.1</v>
      </c>
      <c r="H145" s="117">
        <f>VLOOKUP(B145,'[1]26MY_PILOT_DATA'!B:V,11,FALSE)</f>
        <v>159.5</v>
      </c>
      <c r="I145" s="100">
        <f>VLOOKUP($B145,'[1]26MY_PILOT_DATA'!B:V,12,FALSE)</f>
        <v>0</v>
      </c>
      <c r="J145" s="100">
        <f>VLOOKUP($B145,'[1]26MY_PILOT_DATA'!B:V,13,FALSE)</f>
        <v>0</v>
      </c>
      <c r="K145" s="100">
        <f>VLOOKUP($B145,'[1]26MY_PILOT_DATA'!B:V,14,FALSE)</f>
        <v>0</v>
      </c>
      <c r="L145" s="100" t="str">
        <f>VLOOKUP(B145,'[1]26MY_PILOT_DATA'!B:V,15,FALSE)</f>
        <v>•</v>
      </c>
      <c r="M145" s="100" t="str">
        <f>VLOOKUP(B145,'[1]26MY_PILOT_DATA'!B:V,16,FALSE)</f>
        <v>•</v>
      </c>
      <c r="N145" s="100" t="str">
        <f>VLOOKUP(B145,'[1]26MY_PILOT_DATA'!B:V,17,FALSE)</f>
        <v>•</v>
      </c>
      <c r="O145" s="100" t="str">
        <f>VLOOKUP(B145,'[1]26MY_PILOT_DATA'!B:V,18,FALSE)</f>
        <v>•</v>
      </c>
      <c r="P145" s="100" t="str">
        <f>VLOOKUP(B145,'[1]26MY_PILOT_DATA'!B:V,19,FALSE)</f>
        <v>•</v>
      </c>
      <c r="Q145" s="118" t="str">
        <f>IF(VLOOKUP(B145,'[1]26MY_PILOT_DATA'!B:V,21,FALSE)="","",VLOOKUP(B145,'[1]26MY_PILOT_DATA'!B:V,21,FALSE))</f>
        <v/>
      </c>
    </row>
    <row r="146" spans="2:17" s="109" customFormat="1" ht="15" customHeight="1" x14ac:dyDescent="0.25">
      <c r="B146" s="101" t="s">
        <v>119</v>
      </c>
      <c r="C146" s="244" t="str">
        <f>VLOOKUP(B146,'[1]26MY_PILOT_DATA'!B:V,4,FALSE)</f>
        <v>Style porte-gobelet cendrier</v>
      </c>
      <c r="D146" s="114" t="str">
        <f t="shared" si="14"/>
        <v>08U25-S5D-116</v>
      </c>
      <c r="E146" s="115">
        <f>VLOOKUP($B146,'[1]26MY_PILOT_DATA'!B:V,9,FALSE)</f>
        <v>39</v>
      </c>
      <c r="F146" s="115">
        <f>VLOOKUP(B146,'[1]26MY_PILOT_DATA'!B:V,10,FALSE)</f>
        <v>65</v>
      </c>
      <c r="G146" s="116">
        <f>VLOOKUP(B146,'[1]26MY_PILOT_DATA'!B:V,7,FALSE)</f>
        <v>0</v>
      </c>
      <c r="H146" s="117">
        <f>VLOOKUP(B146,'[1]26MY_PILOT_DATA'!B:V,11,FALSE)</f>
        <v>65</v>
      </c>
      <c r="I146" s="100">
        <f>VLOOKUP($B146,'[1]26MY_PILOT_DATA'!B:V,12,FALSE)</f>
        <v>0</v>
      </c>
      <c r="J146" s="100">
        <f>VLOOKUP($B146,'[1]26MY_PILOT_DATA'!B:V,13,FALSE)</f>
        <v>0</v>
      </c>
      <c r="K146" s="100">
        <f>VLOOKUP($B146,'[1]26MY_PILOT_DATA'!B:V,14,FALSE)</f>
        <v>0</v>
      </c>
      <c r="L146" s="100" t="str">
        <f>VLOOKUP(B146,'[1]26MY_PILOT_DATA'!B:V,15,FALSE)</f>
        <v>•</v>
      </c>
      <c r="M146" s="100" t="str">
        <f>VLOOKUP(B146,'[1]26MY_PILOT_DATA'!B:V,16,FALSE)</f>
        <v>•</v>
      </c>
      <c r="N146" s="100" t="str">
        <f>VLOOKUP(B146,'[1]26MY_PILOT_DATA'!B:V,17,FALSE)</f>
        <v>•</v>
      </c>
      <c r="O146" s="100" t="str">
        <f>VLOOKUP(B146,'[1]26MY_PILOT_DATA'!B:V,18,FALSE)</f>
        <v>•</v>
      </c>
      <c r="P146" s="100" t="str">
        <f>VLOOKUP(B146,'[1]26MY_PILOT_DATA'!B:V,19,FALSE)</f>
        <v>•</v>
      </c>
      <c r="Q146" s="118" t="str">
        <f>IF(VLOOKUP(B146,'[1]26MY_PILOT_DATA'!B:V,21,FALSE)="","",VLOOKUP(B146,'[1]26MY_PILOT_DATA'!B:V,21,FALSE))</f>
        <v/>
      </c>
    </row>
    <row r="147" spans="2:17" s="109" customFormat="1" ht="12" customHeight="1" x14ac:dyDescent="0.25">
      <c r="B147" s="101"/>
      <c r="C147" s="134"/>
      <c r="D147" s="135"/>
      <c r="E147" s="136"/>
      <c r="F147" s="136"/>
      <c r="G147" s="137"/>
      <c r="H147" s="138"/>
      <c r="I147" s="139"/>
      <c r="J147" s="139"/>
      <c r="K147" s="139"/>
      <c r="L147" s="139"/>
      <c r="M147" s="139"/>
      <c r="N147" s="139"/>
      <c r="O147" s="139"/>
      <c r="P147" s="139"/>
      <c r="Q147" s="140"/>
    </row>
    <row r="148" spans="2:17" s="111" customFormat="1" ht="18.75" x14ac:dyDescent="0.3">
      <c r="B148" s="123"/>
      <c r="C148" s="48" t="s">
        <v>174</v>
      </c>
      <c r="D148" s="48"/>
      <c r="E148" s="141"/>
      <c r="F148" s="142"/>
      <c r="G148" s="142"/>
      <c r="H148" s="142"/>
      <c r="I148" s="142"/>
      <c r="J148" s="142"/>
      <c r="K148" s="142"/>
      <c r="L148" s="142"/>
      <c r="M148" s="142"/>
      <c r="N148" s="142"/>
      <c r="O148" s="142"/>
      <c r="P148" s="142"/>
      <c r="Q148" s="142"/>
    </row>
    <row r="149" spans="2:17" s="66" customFormat="1" ht="15" customHeight="1" x14ac:dyDescent="0.25">
      <c r="B149" s="112"/>
      <c r="C149" s="246" t="s">
        <v>157</v>
      </c>
      <c r="D149" s="246" t="s">
        <v>158</v>
      </c>
      <c r="E149" s="246" t="s">
        <v>159</v>
      </c>
      <c r="F149" s="246" t="s">
        <v>160</v>
      </c>
      <c r="G149" s="246" t="s">
        <v>161</v>
      </c>
      <c r="H149" s="247" t="s">
        <v>162</v>
      </c>
      <c r="I149" s="248" t="s">
        <v>32</v>
      </c>
      <c r="J149" s="249"/>
      <c r="K149" s="249"/>
      <c r="L149" s="249"/>
      <c r="M149" s="249"/>
      <c r="N149" s="249"/>
      <c r="O149" s="249"/>
      <c r="P149" s="250"/>
      <c r="Q149" s="246" t="s">
        <v>163</v>
      </c>
    </row>
    <row r="150" spans="2:17" s="66" customFormat="1" ht="30" x14ac:dyDescent="0.25">
      <c r="B150" s="112"/>
      <c r="C150" s="251"/>
      <c r="D150" s="251"/>
      <c r="E150" s="251"/>
      <c r="F150" s="251"/>
      <c r="G150" s="251"/>
      <c r="H150" s="252"/>
      <c r="I150" s="56">
        <f>'[1]26MY_PILOT_DATA'!$M$6</f>
        <v>0</v>
      </c>
      <c r="J150" s="56">
        <f>'[1]26MY_PILOT_DATA'!$M$6</f>
        <v>0</v>
      </c>
      <c r="K150" s="56">
        <f>'[1]26MY_PILOT_DATA'!$M$6</f>
        <v>0</v>
      </c>
      <c r="L150" s="56" t="str">
        <f>'[1]26MY_PILOT_DATA'!$P$6</f>
        <v>Sport</v>
      </c>
      <c r="M150" s="56" t="str">
        <f>'[1]26MY_PILOT_DATA'!$Q$6</f>
        <v>EX-L</v>
      </c>
      <c r="N150" s="56" t="str">
        <f>'[1]26MY_PILOT_DATA'!$R$6</f>
        <v>TrailSport</v>
      </c>
      <c r="O150" s="56" t="str">
        <f>'[1]26MY_PILOT_DATA'!$S$6</f>
        <v>Touring</v>
      </c>
      <c r="P150" s="56" t="str">
        <f>'[1]26MY_PILOT_DATA'!$T$6</f>
        <v>Black Edition</v>
      </c>
      <c r="Q150" s="251"/>
    </row>
    <row r="151" spans="2:17" s="109" customFormat="1" ht="30" x14ac:dyDescent="0.25">
      <c r="B151" s="101" t="s">
        <v>54</v>
      </c>
      <c r="C151" s="245" t="str">
        <f>VLOOKUP(B151,'[1]26MY_PILOT_DATA'!B:V,4,FALSE)</f>
        <v>Adaptateur d’accès mains libres pour attelage de remorque</v>
      </c>
      <c r="D151" s="114" t="str">
        <f t="shared" ref="D151:D156" si="15">B151</f>
        <v>08L91-T90-300A</v>
      </c>
      <c r="E151" s="115">
        <f>VLOOKUP($B151,'[1]26MY_PILOT_DATA'!B:V,9,FALSE)</f>
        <v>327</v>
      </c>
      <c r="F151" s="115">
        <f>VLOOKUP(B151,'[1]26MY_PILOT_DATA'!B:V,10,FALSE)</f>
        <v>467</v>
      </c>
      <c r="G151" s="116">
        <f>VLOOKUP(B151,'[1]26MY_PILOT_DATA'!B:V,7,FALSE)</f>
        <v>0.1</v>
      </c>
      <c r="H151" s="117">
        <f>VLOOKUP(B151,'[1]26MY_PILOT_DATA'!B:V,11,FALSE)</f>
        <v>483.5</v>
      </c>
      <c r="I151" s="100">
        <f>VLOOKUP($B151,'[1]26MY_PILOT_DATA'!B:V,12,FALSE)</f>
        <v>0</v>
      </c>
      <c r="J151" s="100">
        <f>VLOOKUP($B151,'[1]26MY_PILOT_DATA'!B:V,13,FALSE)</f>
        <v>0</v>
      </c>
      <c r="K151" s="100">
        <f>VLOOKUP($B151,'[1]26MY_PILOT_DATA'!B:V,14,FALSE)</f>
        <v>0</v>
      </c>
      <c r="L151" s="100" t="str">
        <f>VLOOKUP(B151,'[1]26MY_PILOT_DATA'!B:V,15,FALSE)</f>
        <v>N/A</v>
      </c>
      <c r="M151" s="100" t="str">
        <f>VLOOKUP(B151,'[1]26MY_PILOT_DATA'!B:V,16,FALSE)</f>
        <v>N/A</v>
      </c>
      <c r="N151" s="100" t="str">
        <f>VLOOKUP(B151,'[1]26MY_PILOT_DATA'!B:V,17,FALSE)</f>
        <v>N/A</v>
      </c>
      <c r="O151" s="100" t="str">
        <f>VLOOKUP(B151,'[1]26MY_PILOT_DATA'!B:V,18,FALSE)</f>
        <v>•</v>
      </c>
      <c r="P151" s="100" t="str">
        <f>VLOOKUP(B151,'[1]26MY_PILOT_DATA'!B:V,19,FALSE)</f>
        <v>•</v>
      </c>
      <c r="Q151" s="120" t="str">
        <f>IF(VLOOKUP(B151,'[1]26MY_PILOT_DATA'!B:V,21,FALSE)="","",VLOOKUP(B151,'[1]26MY_PILOT_DATA'!B:V,21,FALSE))</f>
        <v>Nécessaire pour les finitionsTouring et Black Edition.</v>
      </c>
    </row>
    <row r="152" spans="2:17" s="109" customFormat="1" ht="16.5" x14ac:dyDescent="0.25">
      <c r="B152" s="101" t="s">
        <v>121</v>
      </c>
      <c r="C152" s="244" t="str">
        <f>VLOOKUP(B152,'[1]26MY_PILOT_DATA'!B:V,4,FALSE)</f>
        <v>Projecteur de motifs</v>
      </c>
      <c r="D152" s="114" t="str">
        <f t="shared" si="15"/>
        <v>08V27-T90-100F</v>
      </c>
      <c r="E152" s="115">
        <f>VLOOKUP($B152,'[1]26MY_PILOT_DATA'!B:V,9,FALSE)</f>
        <v>244</v>
      </c>
      <c r="F152" s="115">
        <f>VLOOKUP(B152,'[1]26MY_PILOT_DATA'!B:V,10,FALSE)</f>
        <v>407</v>
      </c>
      <c r="G152" s="116">
        <f>VLOOKUP(B152,'[1]26MY_PILOT_DATA'!B:V,7,FALSE)</f>
        <v>1</v>
      </c>
      <c r="H152" s="117">
        <f>VLOOKUP(B152,'[1]26MY_PILOT_DATA'!B:V,11,FALSE)</f>
        <v>572</v>
      </c>
      <c r="I152" s="100">
        <f>VLOOKUP($B152,'[1]26MY_PILOT_DATA'!B:V,12,FALSE)</f>
        <v>0</v>
      </c>
      <c r="J152" s="100">
        <f>VLOOKUP($B152,'[1]26MY_PILOT_DATA'!B:V,13,FALSE)</f>
        <v>0</v>
      </c>
      <c r="K152" s="100">
        <f>VLOOKUP($B152,'[1]26MY_PILOT_DATA'!B:V,14,FALSE)</f>
        <v>0</v>
      </c>
      <c r="L152" s="100" t="str">
        <f>VLOOKUP(B152,'[1]26MY_PILOT_DATA'!B:V,15,FALSE)</f>
        <v>•</v>
      </c>
      <c r="M152" s="100" t="str">
        <f>VLOOKUP(B152,'[1]26MY_PILOT_DATA'!B:V,16,FALSE)</f>
        <v>•</v>
      </c>
      <c r="N152" s="100" t="str">
        <f>VLOOKUP(B152,'[1]26MY_PILOT_DATA'!B:V,17,FALSE)</f>
        <v>•</v>
      </c>
      <c r="O152" s="100" t="str">
        <f>VLOOKUP(B152,'[1]26MY_PILOT_DATA'!B:V,18,FALSE)</f>
        <v>•</v>
      </c>
      <c r="P152" s="100" t="str">
        <f>VLOOKUP(B152,'[1]26MY_PILOT_DATA'!B:V,19,FALSE)</f>
        <v>•</v>
      </c>
      <c r="Q152" s="120" t="str">
        <f>IF(VLOOKUP(B152,'[1]26MY_PILOT_DATA'!B:V,21,FALSE)="","",VLOOKUP(B152,'[1]26MY_PILOT_DATA'!B:V,21,FALSE))</f>
        <v/>
      </c>
    </row>
    <row r="153" spans="2:17" s="109" customFormat="1" ht="30" x14ac:dyDescent="0.25">
      <c r="B153" s="101" t="s">
        <v>122</v>
      </c>
      <c r="C153" s="244" t="str">
        <f>VLOOKUP(B153,'[1]26MY_PILOT_DATA'!B:V,4,FALSE)</f>
        <v>Garniture lumineuses de bas de portière</v>
      </c>
      <c r="D153" s="114" t="str">
        <f t="shared" si="15"/>
        <v>08E12-T90-100</v>
      </c>
      <c r="E153" s="115">
        <f>VLOOKUP($B153,'[1]26MY_PILOT_DATA'!B:V,9,FALSE)</f>
        <v>361</v>
      </c>
      <c r="F153" s="115">
        <f>VLOOKUP(B153,'[1]26MY_PILOT_DATA'!B:V,10,FALSE)</f>
        <v>555</v>
      </c>
      <c r="G153" s="116">
        <f>VLOOKUP(B153,'[1]26MY_PILOT_DATA'!B:V,7,FALSE)</f>
        <v>1.5</v>
      </c>
      <c r="H153" s="117">
        <f>VLOOKUP(B153,'[1]26MY_PILOT_DATA'!B:V,11,FALSE)</f>
        <v>802.5</v>
      </c>
      <c r="I153" s="100">
        <f>VLOOKUP($B153,'[1]26MY_PILOT_DATA'!B:V,12,FALSE)</f>
        <v>0</v>
      </c>
      <c r="J153" s="100">
        <f>VLOOKUP($B153,'[1]26MY_PILOT_DATA'!B:V,13,FALSE)</f>
        <v>0</v>
      </c>
      <c r="K153" s="100">
        <f>VLOOKUP($B153,'[1]26MY_PILOT_DATA'!B:V,14,FALSE)</f>
        <v>0</v>
      </c>
      <c r="L153" s="100" t="str">
        <f>VLOOKUP(B153,'[1]26MY_PILOT_DATA'!B:V,15,FALSE)</f>
        <v>•</v>
      </c>
      <c r="M153" s="100" t="str">
        <f>VLOOKUP(B153,'[1]26MY_PILOT_DATA'!B:V,16,FALSE)</f>
        <v>•</v>
      </c>
      <c r="N153" s="100" t="str">
        <f>VLOOKUP(B153,'[1]26MY_PILOT_DATA'!B:V,17,FALSE)</f>
        <v>•</v>
      </c>
      <c r="O153" s="100" t="str">
        <f>VLOOKUP(B153,'[1]26MY_PILOT_DATA'!B:V,18,FALSE)</f>
        <v>•</v>
      </c>
      <c r="P153" s="100" t="str">
        <f>VLOOKUP(B153,'[1]26MY_PILOT_DATA'!B:V,19,FALSE)</f>
        <v>•</v>
      </c>
      <c r="Q153" s="120" t="str">
        <f>IF(VLOOKUP(B153,'[1]26MY_PILOT_DATA'!B:V,21,FALSE)="","",VLOOKUP(B153,'[1]26MY_PILOT_DATA'!B:V,21,FALSE))</f>
        <v>Ne peut pas être installé avec le pellicule de protection de seuil de portière</v>
      </c>
    </row>
    <row r="154" spans="2:17" s="109" customFormat="1" ht="15" customHeight="1" x14ac:dyDescent="0.25">
      <c r="B154" s="101" t="s">
        <v>58</v>
      </c>
      <c r="C154" s="244" t="str">
        <f>VLOOKUP(B154,'[1]26MY_PILOT_DATA'!B:V,4,FALSE)</f>
        <v>Chauffe-moteur</v>
      </c>
      <c r="D154" s="114" t="str">
        <f t="shared" si="15"/>
        <v>08T44-SNA-302</v>
      </c>
      <c r="E154" s="115">
        <f>VLOOKUP($B154,'[1]26MY_PILOT_DATA'!B:V,9,FALSE)</f>
        <v>145</v>
      </c>
      <c r="F154" s="115">
        <f>VLOOKUP(B154,'[1]26MY_PILOT_DATA'!B:V,10,FALSE)</f>
        <v>242</v>
      </c>
      <c r="G154" s="116">
        <f>VLOOKUP(B154,'[1]26MY_PILOT_DATA'!B:V,7,FALSE)</f>
        <v>1.4</v>
      </c>
      <c r="H154" s="117">
        <f>VLOOKUP(B154,'[1]26MY_PILOT_DATA'!B:V,11,FALSE)</f>
        <v>473</v>
      </c>
      <c r="I154" s="100">
        <f>VLOOKUP($B154,'[1]26MY_PILOT_DATA'!B:V,12,FALSE)</f>
        <v>0</v>
      </c>
      <c r="J154" s="100">
        <f>VLOOKUP($B154,'[1]26MY_PILOT_DATA'!B:V,13,FALSE)</f>
        <v>0</v>
      </c>
      <c r="K154" s="100">
        <f>VLOOKUP($B154,'[1]26MY_PILOT_DATA'!B:V,14,FALSE)</f>
        <v>0</v>
      </c>
      <c r="L154" s="100" t="str">
        <f>VLOOKUP(B154,'[1]26MY_PILOT_DATA'!B:V,15,FALSE)</f>
        <v>•</v>
      </c>
      <c r="M154" s="100" t="str">
        <f>VLOOKUP(B154,'[1]26MY_PILOT_DATA'!B:V,16,FALSE)</f>
        <v>•</v>
      </c>
      <c r="N154" s="100" t="str">
        <f>VLOOKUP(B154,'[1]26MY_PILOT_DATA'!B:V,17,FALSE)</f>
        <v>•</v>
      </c>
      <c r="O154" s="100" t="str">
        <f>VLOOKUP(B154,'[1]26MY_PILOT_DATA'!B:V,18,FALSE)</f>
        <v>•</v>
      </c>
      <c r="P154" s="100" t="str">
        <f>VLOOKUP(B154,'[1]26MY_PILOT_DATA'!B:V,19,FALSE)</f>
        <v>•</v>
      </c>
      <c r="Q154" s="120" t="str">
        <f>IF(VLOOKUP(B154,'[1]26MY_PILOT_DATA'!B:V,21,FALSE)="","",VLOOKUP(B154,'[1]26MY_PILOT_DATA'!B:V,21,FALSE))</f>
        <v/>
      </c>
    </row>
    <row r="155" spans="2:17" s="109" customFormat="1" ht="30" x14ac:dyDescent="0.25">
      <c r="B155" s="101" t="s">
        <v>59</v>
      </c>
      <c r="C155" s="245" t="str">
        <f>VLOOKUP(B155,'[1]26MY_PILOT_DATA'!B:V,4,FALSE)</f>
        <v>Chargeur/mainteneur de batterie automobile 12 V Optimate</v>
      </c>
      <c r="D155" s="114" t="str">
        <f t="shared" si="15"/>
        <v>31670-BMS-004H</v>
      </c>
      <c r="E155" s="115">
        <f>VLOOKUP($B155,'[1]26MY_PILOT_DATA'!B:V,9,FALSE)</f>
        <v>91</v>
      </c>
      <c r="F155" s="115">
        <f>VLOOKUP(B155,'[1]26MY_PILOT_DATA'!B:V,10,FALSE)</f>
        <v>152</v>
      </c>
      <c r="G155" s="116">
        <f>VLOOKUP(B155,'[1]26MY_PILOT_DATA'!B:V,7,FALSE)</f>
        <v>0</v>
      </c>
      <c r="H155" s="117">
        <f>VLOOKUP(B155,'[1]26MY_PILOT_DATA'!B:V,11,FALSE)</f>
        <v>152</v>
      </c>
      <c r="I155" s="100">
        <f>VLOOKUP($B155,'[1]26MY_PILOT_DATA'!B:V,12,FALSE)</f>
        <v>0</v>
      </c>
      <c r="J155" s="100">
        <f>VLOOKUP($B155,'[1]26MY_PILOT_DATA'!B:V,13,FALSE)</f>
        <v>0</v>
      </c>
      <c r="K155" s="100">
        <f>VLOOKUP($B155,'[1]26MY_PILOT_DATA'!B:V,14,FALSE)</f>
        <v>0</v>
      </c>
      <c r="L155" s="100" t="str">
        <f>VLOOKUP(B155,'[1]26MY_PILOT_DATA'!B:V,15,FALSE)</f>
        <v>•</v>
      </c>
      <c r="M155" s="100" t="str">
        <f>VLOOKUP(B155,'[1]26MY_PILOT_DATA'!B:V,16,FALSE)</f>
        <v>•</v>
      </c>
      <c r="N155" s="100" t="str">
        <f>VLOOKUP(B155,'[1]26MY_PILOT_DATA'!B:V,17,FALSE)</f>
        <v>•</v>
      </c>
      <c r="O155" s="100" t="str">
        <f>VLOOKUP(B155,'[1]26MY_PILOT_DATA'!B:V,18,FALSE)</f>
        <v>•</v>
      </c>
      <c r="P155" s="100" t="str">
        <f>VLOOKUP(B155,'[1]26MY_PILOT_DATA'!B:V,19,FALSE)</f>
        <v>•</v>
      </c>
      <c r="Q155" s="120" t="str">
        <f>IF(VLOOKUP(B155,'[1]26MY_PILOT_DATA'!B:V,21,FALSE)="","",VLOOKUP(B155,'[1]26MY_PILOT_DATA'!B:V,21,FALSE))</f>
        <v/>
      </c>
    </row>
    <row r="156" spans="2:17" s="109" customFormat="1" ht="15" customHeight="1" x14ac:dyDescent="0.25">
      <c r="B156" s="101" t="s">
        <v>123</v>
      </c>
      <c r="C156" s="244" t="str">
        <f>VLOOKUP(B156,'[1]26MY_PILOT_DATA'!B:V,4,FALSE)</f>
        <v>Câble de batterie</v>
      </c>
      <c r="D156" s="114" t="str">
        <f t="shared" si="15"/>
        <v>31670-BMS-LEAD</v>
      </c>
      <c r="E156" s="115">
        <f>VLOOKUP($B156,'[1]26MY_PILOT_DATA'!B:V,9,FALSE)</f>
        <v>18.63</v>
      </c>
      <c r="F156" s="115">
        <f>VLOOKUP(B156,'[1]26MY_PILOT_DATA'!B:V,10,FALSE)</f>
        <v>26.91</v>
      </c>
      <c r="G156" s="116">
        <f>VLOOKUP(B156,'[1]26MY_PILOT_DATA'!B:V,7,FALSE)</f>
        <v>0</v>
      </c>
      <c r="H156" s="117">
        <f>VLOOKUP(B156,'[1]26MY_PILOT_DATA'!B:V,11,FALSE)</f>
        <v>26.91</v>
      </c>
      <c r="I156" s="100">
        <f>VLOOKUP($B156,'[1]26MY_PILOT_DATA'!B:V,12,FALSE)</f>
        <v>0</v>
      </c>
      <c r="J156" s="100">
        <f>VLOOKUP($B156,'[1]26MY_PILOT_DATA'!B:V,13,FALSE)</f>
        <v>0</v>
      </c>
      <c r="K156" s="100">
        <f>VLOOKUP($B156,'[1]26MY_PILOT_DATA'!B:V,14,FALSE)</f>
        <v>0</v>
      </c>
      <c r="L156" s="100" t="str">
        <f>VLOOKUP(B156,'[1]26MY_PILOT_DATA'!B:V,15,FALSE)</f>
        <v>•</v>
      </c>
      <c r="M156" s="100" t="str">
        <f>VLOOKUP(B156,'[1]26MY_PILOT_DATA'!B:V,16,FALSE)</f>
        <v>•</v>
      </c>
      <c r="N156" s="100" t="str">
        <f>VLOOKUP(B156,'[1]26MY_PILOT_DATA'!B:V,17,FALSE)</f>
        <v>•</v>
      </c>
      <c r="O156" s="100" t="str">
        <f>VLOOKUP(B156,'[1]26MY_PILOT_DATA'!B:V,18,FALSE)</f>
        <v>•</v>
      </c>
      <c r="P156" s="100" t="str">
        <f>VLOOKUP(B156,'[1]26MY_PILOT_DATA'!B:V,19,FALSE)</f>
        <v>•</v>
      </c>
      <c r="Q156" s="120" t="str">
        <f>IF(VLOOKUP(B156,'[1]26MY_PILOT_DATA'!B:V,21,FALSE)="","",VLOOKUP(B156,'[1]26MY_PILOT_DATA'!B:V,21,FALSE))</f>
        <v/>
      </c>
    </row>
    <row r="157" spans="2:17" s="109" customFormat="1" ht="15" customHeight="1" x14ac:dyDescent="0.25">
      <c r="B157" s="101"/>
      <c r="C157" s="143"/>
      <c r="D157" s="144"/>
      <c r="E157" s="50"/>
      <c r="F157" s="50"/>
      <c r="G157" s="145"/>
      <c r="H157" s="50"/>
      <c r="I157" s="50"/>
      <c r="J157" s="50"/>
      <c r="K157" s="50"/>
      <c r="L157" s="50"/>
      <c r="M157" s="50"/>
      <c r="N157" s="50"/>
      <c r="O157" s="50"/>
      <c r="P157" s="50"/>
      <c r="Q157" s="146"/>
    </row>
    <row r="158" spans="2:17" s="111" customFormat="1" ht="18.75" x14ac:dyDescent="0.3">
      <c r="B158" s="101"/>
      <c r="C158" s="48" t="s">
        <v>175</v>
      </c>
      <c r="D158" s="48"/>
      <c r="E158" s="110"/>
      <c r="F158" s="110"/>
      <c r="G158" s="110"/>
      <c r="H158" s="110"/>
      <c r="I158" s="110"/>
      <c r="J158" s="110"/>
      <c r="K158" s="110"/>
      <c r="L158" s="110"/>
      <c r="M158" s="110"/>
      <c r="N158" s="110"/>
      <c r="O158" s="110"/>
      <c r="P158" s="110"/>
      <c r="Q158" s="110"/>
    </row>
    <row r="159" spans="2:17" s="66" customFormat="1" ht="15" customHeight="1" x14ac:dyDescent="0.25">
      <c r="B159" s="112"/>
      <c r="C159" s="54" t="s">
        <v>157</v>
      </c>
      <c r="D159" s="54" t="s">
        <v>158</v>
      </c>
      <c r="E159" s="54" t="s">
        <v>159</v>
      </c>
      <c r="F159" s="54" t="s">
        <v>160</v>
      </c>
      <c r="G159" s="54" t="s">
        <v>161</v>
      </c>
      <c r="H159" s="55" t="s">
        <v>162</v>
      </c>
      <c r="I159" s="54" t="s">
        <v>32</v>
      </c>
      <c r="J159" s="54"/>
      <c r="K159" s="54"/>
      <c r="L159" s="54"/>
      <c r="M159" s="54"/>
      <c r="N159" s="54"/>
      <c r="O159" s="54"/>
      <c r="P159" s="54"/>
      <c r="Q159" s="54" t="s">
        <v>163</v>
      </c>
    </row>
    <row r="160" spans="2:17" s="66" customFormat="1" ht="30" x14ac:dyDescent="0.25">
      <c r="B160" s="112"/>
      <c r="C160" s="54"/>
      <c r="D160" s="54"/>
      <c r="E160" s="54"/>
      <c r="F160" s="54"/>
      <c r="G160" s="54"/>
      <c r="H160" s="55"/>
      <c r="I160" s="56">
        <f>'[1]26MY_PILOT_DATA'!$M$6</f>
        <v>0</v>
      </c>
      <c r="J160" s="56">
        <f>'[1]26MY_PILOT_DATA'!$M$6</f>
        <v>0</v>
      </c>
      <c r="K160" s="56">
        <f>'[1]26MY_PILOT_DATA'!$M$6</f>
        <v>0</v>
      </c>
      <c r="L160" s="56" t="str">
        <f>'[1]26MY_PILOT_DATA'!$P$6</f>
        <v>Sport</v>
      </c>
      <c r="M160" s="56" t="str">
        <f>'[1]26MY_PILOT_DATA'!$Q$6</f>
        <v>EX-L</v>
      </c>
      <c r="N160" s="56" t="str">
        <f>'[1]26MY_PILOT_DATA'!$R$6</f>
        <v>TrailSport</v>
      </c>
      <c r="O160" s="56" t="str">
        <f>'[1]26MY_PILOT_DATA'!$S$6</f>
        <v>Touring</v>
      </c>
      <c r="P160" s="56" t="str">
        <f>'[1]26MY_PILOT_DATA'!$T$6</f>
        <v>Black Edition</v>
      </c>
      <c r="Q160" s="54"/>
    </row>
    <row r="161" spans="2:17" s="109" customFormat="1" ht="15" customHeight="1" x14ac:dyDescent="0.25">
      <c r="B161" s="101" t="s">
        <v>125</v>
      </c>
      <c r="C161" s="244" t="str">
        <f>VLOOKUP(B161,'[1]26MY_PILOT_DATA'!B:V,4,FALSE)</f>
        <v>Blanc platine nacré (NH-883P)</v>
      </c>
      <c r="D161" s="114" t="str">
        <f t="shared" ref="D161:D167" si="16">B161</f>
        <v>TUCH-NH883P-A1</v>
      </c>
      <c r="E161" s="74">
        <f>VLOOKUP($B161,'[1]26MY_PILOT_DATA'!B:V,9,FALSE)</f>
        <v>13</v>
      </c>
      <c r="F161" s="74">
        <f>VLOOKUP(B161,'[1]26MY_PILOT_DATA'!B:V,10,FALSE)</f>
        <v>21.5</v>
      </c>
      <c r="G161" s="75">
        <f>VLOOKUP(B161,'[1]26MY_PILOT_DATA'!B:V,7,FALSE)</f>
        <v>0</v>
      </c>
      <c r="H161" s="76">
        <f>VLOOKUP(B161,'[1]26MY_PILOT_DATA'!B:V,11,FALSE)</f>
        <v>21.5</v>
      </c>
      <c r="I161" s="100">
        <f>VLOOKUP($B161,'[1]26MY_PILOT_DATA'!B:V,12,FALSE)</f>
        <v>0</v>
      </c>
      <c r="J161" s="100">
        <f>VLOOKUP($B161,'[1]26MY_PILOT_DATA'!B:V,13,FALSE)</f>
        <v>0</v>
      </c>
      <c r="K161" s="100">
        <f>VLOOKUP($B161,'[1]26MY_PILOT_DATA'!B:V,14,FALSE)</f>
        <v>0</v>
      </c>
      <c r="L161" s="100" t="str">
        <f>VLOOKUP(B161,'[1]26MY_PILOT_DATA'!B:V,15,FALSE)</f>
        <v>•</v>
      </c>
      <c r="M161" s="100" t="str">
        <f>VLOOKUP(B161,'[1]26MY_PILOT_DATA'!B:V,16,FALSE)</f>
        <v>•</v>
      </c>
      <c r="N161" s="100" t="str">
        <f>VLOOKUP(B161,'[1]26MY_PILOT_DATA'!B:V,17,FALSE)</f>
        <v>•</v>
      </c>
      <c r="O161" s="100" t="str">
        <f>VLOOKUP(B161,'[1]26MY_PILOT_DATA'!B:V,18,FALSE)</f>
        <v>•</v>
      </c>
      <c r="P161" s="100" t="str">
        <f>VLOOKUP(B161,'[1]26MY_PILOT_DATA'!B:V,19,FALSE)</f>
        <v>•</v>
      </c>
      <c r="Q161" s="91" t="str">
        <f>IF(VLOOKUP(B161,'[1]26MY_PILOT_DATA'!B:V,20,FALSE)="","",VLOOKUP(B161,'[1]26MY_PILOT_DATA'!B:V,20,FALSE))</f>
        <v/>
      </c>
    </row>
    <row r="162" spans="2:17" s="109" customFormat="1" ht="15" customHeight="1" x14ac:dyDescent="0.25">
      <c r="B162" s="101" t="s">
        <v>126</v>
      </c>
      <c r="C162" s="244" t="str">
        <f>VLOOKUP(B162,'[1]26MY_PILOT_DATA'!B:V,4,FALSE)</f>
        <v>Noir cristal nacré  (NH-731P)</v>
      </c>
      <c r="D162" s="114" t="str">
        <f t="shared" si="16"/>
        <v>TUCH-NH731P-A1</v>
      </c>
      <c r="E162" s="80"/>
      <c r="F162" s="80"/>
      <c r="G162" s="81"/>
      <c r="H162" s="82"/>
      <c r="I162" s="100">
        <f>VLOOKUP($B162,'[1]26MY_PILOT_DATA'!B:V,12,FALSE)</f>
        <v>0</v>
      </c>
      <c r="J162" s="100">
        <f>VLOOKUP($B162,'[1]26MY_PILOT_DATA'!B:V,13,FALSE)</f>
        <v>0</v>
      </c>
      <c r="K162" s="100">
        <f>VLOOKUP($B162,'[1]26MY_PILOT_DATA'!B:V,14,FALSE)</f>
        <v>0</v>
      </c>
      <c r="L162" s="100" t="str">
        <f>VLOOKUP(B162,'[1]26MY_PILOT_DATA'!B:V,15,FALSE)</f>
        <v>•</v>
      </c>
      <c r="M162" s="100" t="str">
        <f>VLOOKUP(B162,'[1]26MY_PILOT_DATA'!B:V,16,FALSE)</f>
        <v>•</v>
      </c>
      <c r="N162" s="100" t="str">
        <f>VLOOKUP(B162,'[1]26MY_PILOT_DATA'!B:V,17,FALSE)</f>
        <v>•</v>
      </c>
      <c r="O162" s="100" t="str">
        <f>VLOOKUP(B162,'[1]26MY_PILOT_DATA'!B:V,18,FALSE)</f>
        <v>N/A</v>
      </c>
      <c r="P162" s="100" t="str">
        <f>VLOOKUP(B162,'[1]26MY_PILOT_DATA'!B:V,19,FALSE)</f>
        <v>•</v>
      </c>
      <c r="Q162" s="92"/>
    </row>
    <row r="163" spans="2:17" s="109" customFormat="1" ht="15" customHeight="1" x14ac:dyDescent="0.25">
      <c r="B163" s="101" t="s">
        <v>127</v>
      </c>
      <c r="C163" s="244" t="str">
        <f>VLOOKUP(B163,'[1]26MY_PILOT_DATA'!B:V,4,FALSE)</f>
        <v>Acier moderne métallisé (NH-797M)</v>
      </c>
      <c r="D163" s="114" t="str">
        <f t="shared" si="16"/>
        <v>TUCH-NH797M-A1</v>
      </c>
      <c r="E163" s="80"/>
      <c r="F163" s="80"/>
      <c r="G163" s="81"/>
      <c r="H163" s="82"/>
      <c r="I163" s="100">
        <f>VLOOKUP($B163,'[1]26MY_PILOT_DATA'!B:V,12,FALSE)</f>
        <v>0</v>
      </c>
      <c r="J163" s="100">
        <f>VLOOKUP($B163,'[1]26MY_PILOT_DATA'!B:V,13,FALSE)</f>
        <v>0</v>
      </c>
      <c r="K163" s="100">
        <f>VLOOKUP($B163,'[1]26MY_PILOT_DATA'!B:V,14,FALSE)</f>
        <v>0</v>
      </c>
      <c r="L163" s="100" t="str">
        <f>VLOOKUP(B163,'[1]26MY_PILOT_DATA'!B:V,15,FALSE)</f>
        <v>N/A</v>
      </c>
      <c r="M163" s="100" t="str">
        <f>VLOOKUP(B163,'[1]26MY_PILOT_DATA'!B:V,16,FALSE)</f>
        <v>N/A</v>
      </c>
      <c r="N163" s="100" t="str">
        <f>VLOOKUP(B163,'[1]26MY_PILOT_DATA'!B:V,17,FALSE)</f>
        <v>N/A</v>
      </c>
      <c r="O163" s="100" t="str">
        <f>VLOOKUP(B163,'[1]26MY_PILOT_DATA'!B:V,18,FALSE)</f>
        <v>•</v>
      </c>
      <c r="P163" s="100" t="str">
        <f>VLOOKUP(B163,'[1]26MY_PILOT_DATA'!B:V,19,FALSE)</f>
        <v>N/A</v>
      </c>
      <c r="Q163" s="92"/>
    </row>
    <row r="164" spans="2:17" s="109" customFormat="1" ht="15" customHeight="1" x14ac:dyDescent="0.25">
      <c r="B164" s="101" t="s">
        <v>128</v>
      </c>
      <c r="C164" s="244" t="str">
        <f>VLOOKUP(B164,'[1]26MY_PILOT_DATA'!B:V,4,FALSE)</f>
        <v>Bleu ciel voilé nacré (B-638P)</v>
      </c>
      <c r="D164" s="114" t="str">
        <f t="shared" si="16"/>
        <v>TUCH-G545M-A1</v>
      </c>
      <c r="E164" s="80"/>
      <c r="F164" s="80"/>
      <c r="G164" s="81"/>
      <c r="H164" s="82"/>
      <c r="I164" s="100">
        <f>VLOOKUP($B164,'[1]26MY_PILOT_DATA'!B:V,12,FALSE)</f>
        <v>0</v>
      </c>
      <c r="J164" s="100">
        <f>VLOOKUP($B164,'[1]26MY_PILOT_DATA'!B:V,13,FALSE)</f>
        <v>0</v>
      </c>
      <c r="K164" s="100">
        <f>VLOOKUP($B164,'[1]26MY_PILOT_DATA'!B:V,14,FALSE)</f>
        <v>0</v>
      </c>
      <c r="L164" s="100" t="str">
        <f>VLOOKUP(B164,'[1]26MY_PILOT_DATA'!B:V,15,FALSE)</f>
        <v>N/A</v>
      </c>
      <c r="M164" s="100" t="str">
        <f>VLOOKUP(B164,'[1]26MY_PILOT_DATA'!B:V,16,FALSE)</f>
        <v>N/A</v>
      </c>
      <c r="N164" s="100" t="str">
        <f>VLOOKUP(B164,'[1]26MY_PILOT_DATA'!B:V,17,FALSE)</f>
        <v>•</v>
      </c>
      <c r="O164" s="100" t="str">
        <f>VLOOKUP(B164,'[1]26MY_PILOT_DATA'!B:V,18,FALSE)</f>
        <v>N/A</v>
      </c>
      <c r="P164" s="100" t="str">
        <f>VLOOKUP(B164,'[1]26MY_PILOT_DATA'!B:V,19,FALSE)</f>
        <v>N/A</v>
      </c>
      <c r="Q164" s="92"/>
    </row>
    <row r="165" spans="2:17" s="109" customFormat="1" ht="15" customHeight="1" x14ac:dyDescent="0.25">
      <c r="B165" s="101" t="s">
        <v>129</v>
      </c>
      <c r="C165" s="244" t="str">
        <f>VLOOKUP(B165,'[1]26MY_PILOT_DATA'!B:V,4,FALSE)</f>
        <v>Gris sonique nacré (NH-877P)</v>
      </c>
      <c r="D165" s="114" t="str">
        <f t="shared" si="16"/>
        <v>TUCH-NH877P-A1</v>
      </c>
      <c r="E165" s="80"/>
      <c r="F165" s="80"/>
      <c r="G165" s="81"/>
      <c r="H165" s="82"/>
      <c r="I165" s="100">
        <f>VLOOKUP($B165,'[1]26MY_PILOT_DATA'!B:V,12,FALSE)</f>
        <v>0</v>
      </c>
      <c r="J165" s="100">
        <f>VLOOKUP($B165,'[1]26MY_PILOT_DATA'!B:V,13,FALSE)</f>
        <v>0</v>
      </c>
      <c r="K165" s="100">
        <f>VLOOKUP($B165,'[1]26MY_PILOT_DATA'!B:V,14,FALSE)</f>
        <v>0</v>
      </c>
      <c r="L165" s="100" t="str">
        <f>VLOOKUP(B165,'[1]26MY_PILOT_DATA'!B:V,15,FALSE)</f>
        <v>N/A</v>
      </c>
      <c r="M165" s="100" t="str">
        <f>VLOOKUP(B165,'[1]26MY_PILOT_DATA'!B:V,16,FALSE)</f>
        <v>N/A</v>
      </c>
      <c r="N165" s="100" t="str">
        <f>VLOOKUP(B165,'[1]26MY_PILOT_DATA'!B:V,17,FALSE)</f>
        <v>•</v>
      </c>
      <c r="O165" s="100" t="str">
        <f>VLOOKUP(B165,'[1]26MY_PILOT_DATA'!B:V,18,FALSE)</f>
        <v>N/A</v>
      </c>
      <c r="P165" s="100" t="str">
        <f>VLOOKUP(B165,'[1]26MY_PILOT_DATA'!B:V,19,FALSE)</f>
        <v>•</v>
      </c>
      <c r="Q165" s="92"/>
    </row>
    <row r="166" spans="2:17" s="109" customFormat="1" ht="15" customHeight="1" x14ac:dyDescent="0.25">
      <c r="B166" s="101" t="s">
        <v>130</v>
      </c>
      <c r="C166" s="244" t="str">
        <f>VLOOKUP(B166,'[1]26MY_PILOT_DATA'!B:V,4,FALSE)</f>
        <v>Argent lunaire métallisé  (NH-830M)</v>
      </c>
      <c r="D166" s="114" t="str">
        <f t="shared" si="16"/>
        <v>TUCH-NH932M-A1</v>
      </c>
      <c r="E166" s="80"/>
      <c r="F166" s="80"/>
      <c r="G166" s="81"/>
      <c r="H166" s="82"/>
      <c r="I166" s="100">
        <f>VLOOKUP($B166,'[1]26MY_PILOT_DATA'!B:V,12,FALSE)</f>
        <v>0</v>
      </c>
      <c r="J166" s="100">
        <f>VLOOKUP($B166,'[1]26MY_PILOT_DATA'!B:V,13,FALSE)</f>
        <v>0</v>
      </c>
      <c r="K166" s="100">
        <f>VLOOKUP($B166,'[1]26MY_PILOT_DATA'!B:V,14,FALSE)</f>
        <v>0</v>
      </c>
      <c r="L166" s="100" t="str">
        <f>VLOOKUP(B166,'[1]26MY_PILOT_DATA'!B:V,15,FALSE)</f>
        <v>•</v>
      </c>
      <c r="M166" s="100" t="str">
        <f>VLOOKUP(B166,'[1]26MY_PILOT_DATA'!B:V,16,FALSE)</f>
        <v>•</v>
      </c>
      <c r="N166" s="100" t="str">
        <f>VLOOKUP(B166,'[1]26MY_PILOT_DATA'!B:V,17,FALSE)</f>
        <v>•</v>
      </c>
      <c r="O166" s="100" t="str">
        <f>VLOOKUP(B166,'[1]26MY_PILOT_DATA'!B:V,18,FALSE)</f>
        <v>•</v>
      </c>
      <c r="P166" s="100" t="str">
        <f>VLOOKUP(B166,'[1]26MY_PILOT_DATA'!B:V,19,FALSE)</f>
        <v>N/A</v>
      </c>
      <c r="Q166" s="92"/>
    </row>
    <row r="167" spans="2:17" s="109" customFormat="1" ht="15" customHeight="1" x14ac:dyDescent="0.25">
      <c r="B167" s="101" t="s">
        <v>131</v>
      </c>
      <c r="C167" s="244" t="str">
        <f>VLOOKUP(B167,'[1]26MY_PILOT_DATA'!B:V,4,FALSE)</f>
        <v>Radiant rouge métallisé II (R-580M)</v>
      </c>
      <c r="D167" s="114" t="str">
        <f t="shared" si="16"/>
        <v>TUCH-R580M-A1</v>
      </c>
      <c r="E167" s="85"/>
      <c r="F167" s="85"/>
      <c r="G167" s="86"/>
      <c r="H167" s="87"/>
      <c r="I167" s="100">
        <f>VLOOKUP($B167,'[1]26MY_PILOT_DATA'!B:V,12,FALSE)</f>
        <v>0</v>
      </c>
      <c r="J167" s="100">
        <f>VLOOKUP($B167,'[1]26MY_PILOT_DATA'!B:V,13,FALSE)</f>
        <v>0</v>
      </c>
      <c r="K167" s="100">
        <f>VLOOKUP($B167,'[1]26MY_PILOT_DATA'!B:V,14,FALSE)</f>
        <v>0</v>
      </c>
      <c r="L167" s="100" t="str">
        <f>VLOOKUP(B167,'[1]26MY_PILOT_DATA'!B:V,15,FALSE)</f>
        <v>N/A</v>
      </c>
      <c r="M167" s="100" t="str">
        <f>VLOOKUP(B167,'[1]26MY_PILOT_DATA'!B:V,16,FALSE)</f>
        <v>•</v>
      </c>
      <c r="N167" s="100" t="str">
        <f>VLOOKUP(B167,'[1]26MY_PILOT_DATA'!B:V,17,FALSE)</f>
        <v>•</v>
      </c>
      <c r="O167" s="100" t="str">
        <f>VLOOKUP(B167,'[1]26MY_PILOT_DATA'!B:V,18,FALSE)</f>
        <v>•</v>
      </c>
      <c r="P167" s="100" t="str">
        <f>VLOOKUP(B167,'[1]26MY_PILOT_DATA'!B:V,19,FALSE)</f>
        <v>•</v>
      </c>
      <c r="Q167" s="93"/>
    </row>
    <row r="168" spans="2:17" s="66" customFormat="1" ht="6.95" customHeight="1" x14ac:dyDescent="0.25">
      <c r="B168" s="112"/>
      <c r="C168" s="124"/>
      <c r="D168" s="125"/>
      <c r="E168" s="125"/>
      <c r="F168" s="125"/>
      <c r="G168" s="125"/>
      <c r="H168" s="125"/>
      <c r="I168" s="125"/>
      <c r="J168" s="125"/>
      <c r="K168" s="125"/>
      <c r="L168" s="125"/>
      <c r="M168" s="125"/>
      <c r="N168" s="125"/>
      <c r="O168" s="125"/>
      <c r="P168" s="125"/>
      <c r="Q168" s="147"/>
    </row>
    <row r="169" spans="2:17" s="109" customFormat="1" ht="15" customHeight="1" x14ac:dyDescent="0.25">
      <c r="B169" s="101" t="s">
        <v>132</v>
      </c>
      <c r="C169" s="244" t="str">
        <f>VLOOKUP(B169,'[1]26MY_PILOT_DATA'!B:V,4,FALSE)</f>
        <v>Aiguilles abrasives fines</v>
      </c>
      <c r="D169" s="114" t="str">
        <f t="shared" ref="D169:D171" si="17">B169</f>
        <v>TUCH-NEEDLES</v>
      </c>
      <c r="E169" s="115">
        <f>VLOOKUP($B169,'[1]26MY_PILOT_DATA'!B:V,9,FALSE)</f>
        <v>9.5</v>
      </c>
      <c r="F169" s="115">
        <f>VLOOKUP(B169,'[1]26MY_PILOT_DATA'!B:V,10,FALSE)</f>
        <v>15.75</v>
      </c>
      <c r="G169" s="116">
        <f>VLOOKUP(B169,'[1]26MY_PILOT_DATA'!B:V,7,FALSE)</f>
        <v>0</v>
      </c>
      <c r="H169" s="117">
        <f>VLOOKUP(B169,'[1]26MY_PILOT_DATA'!B:V,11,FALSE)</f>
        <v>15.75</v>
      </c>
      <c r="I169" s="100">
        <f>VLOOKUP($B169,'[1]26MY_PILOT_DATA'!B:V,12,FALSE)</f>
        <v>0</v>
      </c>
      <c r="J169" s="100">
        <f>VLOOKUP($B169,'[1]26MY_PILOT_DATA'!B:V,13,FALSE)</f>
        <v>0</v>
      </c>
      <c r="K169" s="100">
        <f>VLOOKUP($B169,'[1]26MY_PILOT_DATA'!B:V,14,FALSE)</f>
        <v>0</v>
      </c>
      <c r="L169" s="100" t="str">
        <f>VLOOKUP(B169,'[1]26MY_PILOT_DATA'!B:V,15,FALSE)</f>
        <v>•</v>
      </c>
      <c r="M169" s="100" t="str">
        <f>VLOOKUP(B169,'[1]26MY_PILOT_DATA'!B:V,16,FALSE)</f>
        <v>•</v>
      </c>
      <c r="N169" s="100" t="str">
        <f>VLOOKUP(B169,'[1]26MY_PILOT_DATA'!B:V,17,FALSE)</f>
        <v>•</v>
      </c>
      <c r="O169" s="100" t="str">
        <f>VLOOKUP(B169,'[1]26MY_PILOT_DATA'!B:V,18,FALSE)</f>
        <v>•</v>
      </c>
      <c r="P169" s="100" t="str">
        <f>VLOOKUP(B169,'[1]26MY_PILOT_DATA'!B:V,19,FALSE)</f>
        <v>•</v>
      </c>
      <c r="Q169" s="120" t="str">
        <f>IF(VLOOKUP(B169,'[1]26MY_PILOT_DATA'!B:V,21,FALSE)="","",VLOOKUP(B169,'[1]26MY_PILOT_DATA'!B:V,21,FALSE))</f>
        <v>Quantité de 5</v>
      </c>
    </row>
    <row r="170" spans="2:17" s="109" customFormat="1" ht="15" customHeight="1" x14ac:dyDescent="0.25">
      <c r="B170" s="101" t="s">
        <v>133</v>
      </c>
      <c r="C170" s="244" t="str">
        <f>VLOOKUP(B170,'[1]26MY_PILOT_DATA'!B:V,4,FALSE)</f>
        <v>Bâtons abrasifs fins</v>
      </c>
      <c r="D170" s="114" t="str">
        <f t="shared" si="17"/>
        <v>TUCH-STICKS</v>
      </c>
      <c r="E170" s="115">
        <f>VLOOKUP($B170,'[1]26MY_PILOT_DATA'!B:V,9,FALSE)</f>
        <v>2.4500000000000002</v>
      </c>
      <c r="F170" s="115">
        <f>VLOOKUP(B170,'[1]26MY_PILOT_DATA'!B:V,10,FALSE)</f>
        <v>4</v>
      </c>
      <c r="G170" s="116">
        <f>VLOOKUP(B170,'[1]26MY_PILOT_DATA'!B:V,7,FALSE)</f>
        <v>0</v>
      </c>
      <c r="H170" s="117">
        <f>VLOOKUP(B170,'[1]26MY_PILOT_DATA'!B:V,11,FALSE)</f>
        <v>4</v>
      </c>
      <c r="I170" s="100">
        <f>VLOOKUP($B170,'[1]26MY_PILOT_DATA'!B:V,12,FALSE)</f>
        <v>0</v>
      </c>
      <c r="J170" s="100">
        <f>VLOOKUP($B170,'[1]26MY_PILOT_DATA'!B:V,13,FALSE)</f>
        <v>0</v>
      </c>
      <c r="K170" s="100">
        <f>VLOOKUP($B170,'[1]26MY_PILOT_DATA'!B:V,14,FALSE)</f>
        <v>0</v>
      </c>
      <c r="L170" s="100" t="str">
        <f>VLOOKUP(B170,'[1]26MY_PILOT_DATA'!B:V,15,FALSE)</f>
        <v>•</v>
      </c>
      <c r="M170" s="100" t="str">
        <f>VLOOKUP(B170,'[1]26MY_PILOT_DATA'!B:V,16,FALSE)</f>
        <v>•</v>
      </c>
      <c r="N170" s="100" t="str">
        <f>VLOOKUP(B170,'[1]26MY_PILOT_DATA'!B:V,17,FALSE)</f>
        <v>•</v>
      </c>
      <c r="O170" s="100" t="str">
        <f>VLOOKUP(B170,'[1]26MY_PILOT_DATA'!B:V,18,FALSE)</f>
        <v>•</v>
      </c>
      <c r="P170" s="100" t="str">
        <f>VLOOKUP(B170,'[1]26MY_PILOT_DATA'!B:V,19,FALSE)</f>
        <v>•</v>
      </c>
      <c r="Q170" s="120" t="str">
        <f>IF(VLOOKUP(B170,'[1]26MY_PILOT_DATA'!B:V,21,FALSE)="","",VLOOKUP(B170,'[1]26MY_PILOT_DATA'!B:V,21,FALSE))</f>
        <v>Quantité de 5</v>
      </c>
    </row>
    <row r="171" spans="2:17" s="109" customFormat="1" ht="29.25" customHeight="1" x14ac:dyDescent="0.25">
      <c r="B171" s="101" t="s">
        <v>134</v>
      </c>
      <c r="C171" s="245" t="str">
        <f>VLOOKUP(B171,'[1]26MY_PILOT_DATA'!B:V,4,FALSE)</f>
        <v>Pointes de remplacement pour stylos de peinture</v>
      </c>
      <c r="D171" s="114" t="str">
        <f t="shared" si="17"/>
        <v>TUCH-TIPS</v>
      </c>
      <c r="E171" s="115">
        <f>VLOOKUP($B171,'[1]26MY_PILOT_DATA'!B:V,9,FALSE)</f>
        <v>13.75</v>
      </c>
      <c r="F171" s="115">
        <f>VLOOKUP(B171,'[1]26MY_PILOT_DATA'!B:V,10,FALSE)</f>
        <v>23</v>
      </c>
      <c r="G171" s="116">
        <f>VLOOKUP(B171,'[1]26MY_PILOT_DATA'!B:V,7,FALSE)</f>
        <v>0</v>
      </c>
      <c r="H171" s="117">
        <f>VLOOKUP(B171,'[1]26MY_PILOT_DATA'!B:V,11,FALSE)</f>
        <v>23</v>
      </c>
      <c r="I171" s="100">
        <f>VLOOKUP($B171,'[1]26MY_PILOT_DATA'!B:V,12,FALSE)</f>
        <v>0</v>
      </c>
      <c r="J171" s="100">
        <f>VLOOKUP($B171,'[1]26MY_PILOT_DATA'!B:V,13,FALSE)</f>
        <v>0</v>
      </c>
      <c r="K171" s="100">
        <f>VLOOKUP($B171,'[1]26MY_PILOT_DATA'!B:V,14,FALSE)</f>
        <v>0</v>
      </c>
      <c r="L171" s="100" t="str">
        <f>VLOOKUP(B171,'[1]26MY_PILOT_DATA'!B:V,15,FALSE)</f>
        <v>•</v>
      </c>
      <c r="M171" s="100" t="str">
        <f>VLOOKUP(B171,'[1]26MY_PILOT_DATA'!B:V,16,FALSE)</f>
        <v>•</v>
      </c>
      <c r="N171" s="100" t="str">
        <f>VLOOKUP(B171,'[1]26MY_PILOT_DATA'!B:V,17,FALSE)</f>
        <v>•</v>
      </c>
      <c r="O171" s="100" t="str">
        <f>VLOOKUP(B171,'[1]26MY_PILOT_DATA'!B:V,18,FALSE)</f>
        <v>•</v>
      </c>
      <c r="P171" s="100" t="str">
        <f>VLOOKUP(B171,'[1]26MY_PILOT_DATA'!B:V,19,FALSE)</f>
        <v>•</v>
      </c>
      <c r="Q171" s="120" t="str">
        <f>IF(VLOOKUP(B171,'[1]26MY_PILOT_DATA'!B:V,21,FALSE)="","",VLOOKUP(B171,'[1]26MY_PILOT_DATA'!B:V,21,FALSE))</f>
        <v>Quantité de 25</v>
      </c>
    </row>
    <row r="172" spans="2:17" s="109" customFormat="1" ht="15" customHeight="1" x14ac:dyDescent="0.25">
      <c r="B172" s="152"/>
      <c r="C172" s="121"/>
      <c r="D172" s="148"/>
      <c r="E172" s="149"/>
      <c r="F172" s="149"/>
      <c r="G172" s="150"/>
      <c r="H172" s="151"/>
      <c r="I172" s="150"/>
      <c r="J172" s="150"/>
      <c r="K172" s="150"/>
      <c r="L172" s="150"/>
      <c r="M172" s="150"/>
      <c r="N172" s="150"/>
      <c r="O172" s="150"/>
      <c r="P172" s="150"/>
      <c r="Q172" s="150"/>
    </row>
    <row r="173" spans="2:17" s="109" customFormat="1" ht="15" customHeight="1" x14ac:dyDescent="0.25">
      <c r="B173" s="152"/>
      <c r="C173" s="153" t="s">
        <v>176</v>
      </c>
      <c r="D173" s="154" t="s">
        <v>15</v>
      </c>
      <c r="E173" s="25"/>
      <c r="F173" s="25"/>
      <c r="G173" s="25"/>
      <c r="H173" s="25"/>
      <c r="I173" s="25"/>
      <c r="J173" s="25"/>
      <c r="K173" s="25"/>
      <c r="L173" s="25"/>
      <c r="M173" s="25"/>
      <c r="N173" s="25"/>
      <c r="O173" s="25"/>
      <c r="P173" s="25"/>
      <c r="Q173" s="25"/>
    </row>
    <row r="174" spans="2:17" ht="14.25" customHeight="1" x14ac:dyDescent="0.25">
      <c r="C174" s="156">
        <f>'[1]26MY_PILOT_DATA'!$C$4</f>
        <v>46076</v>
      </c>
      <c r="D174" s="154" t="s">
        <v>177</v>
      </c>
      <c r="E174" s="45"/>
      <c r="F174" s="45"/>
      <c r="G174" s="45"/>
      <c r="H174" s="45"/>
      <c r="I174" s="45"/>
      <c r="J174" s="45"/>
      <c r="K174" s="45"/>
      <c r="L174" s="45"/>
      <c r="M174" s="45"/>
      <c r="N174" s="45"/>
      <c r="O174" s="45"/>
      <c r="P174" s="45"/>
      <c r="Q174" s="45"/>
    </row>
    <row r="175" spans="2:17" ht="14.25" customHeight="1" x14ac:dyDescent="0.25"/>
    <row r="176" spans="2:17"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sheetData>
  <sheetProtection algorithmName="SHA-512" hashValue="JeJXMqHDaMp5sbbEAVOyRzEVg7rj2oKsqHkAbGse3ZME1fb5cRf0bjzsEwxL3lQgEGM5RevekFFg3zDLAj/8GQ==" saltValue="/HTRHLeNY7vd8Yw5IC1wtw==" spinCount="100000" sheet="1" objects="1" scenarios="1"/>
  <mergeCells count="174">
    <mergeCell ref="I159:P159"/>
    <mergeCell ref="Q159:Q160"/>
    <mergeCell ref="E161:E167"/>
    <mergeCell ref="F161:F167"/>
    <mergeCell ref="G161:G167"/>
    <mergeCell ref="H161:H167"/>
    <mergeCell ref="Q161:Q167"/>
    <mergeCell ref="C159:C160"/>
    <mergeCell ref="D159:D160"/>
    <mergeCell ref="E159:E160"/>
    <mergeCell ref="F159:F160"/>
    <mergeCell ref="G159:G160"/>
    <mergeCell ref="H159:H160"/>
    <mergeCell ref="I129:P129"/>
    <mergeCell ref="Q129:Q130"/>
    <mergeCell ref="C149:C150"/>
    <mergeCell ref="D149:D150"/>
    <mergeCell ref="E149:E150"/>
    <mergeCell ref="F149:F150"/>
    <mergeCell ref="G149:G150"/>
    <mergeCell ref="H149:H150"/>
    <mergeCell ref="I149:P149"/>
    <mergeCell ref="Q149:Q150"/>
    <mergeCell ref="I80:P80"/>
    <mergeCell ref="Q80:Q81"/>
    <mergeCell ref="Q105:Q113"/>
    <mergeCell ref="Q120:Q126"/>
    <mergeCell ref="C129:C130"/>
    <mergeCell ref="D129:D130"/>
    <mergeCell ref="E129:E130"/>
    <mergeCell ref="F129:F130"/>
    <mergeCell ref="G129:G130"/>
    <mergeCell ref="H129:H130"/>
    <mergeCell ref="C80:C81"/>
    <mergeCell ref="D80:D81"/>
    <mergeCell ref="E80:E81"/>
    <mergeCell ref="F80:F81"/>
    <mergeCell ref="G80:G81"/>
    <mergeCell ref="H80:H81"/>
    <mergeCell ref="Q63:Q67"/>
    <mergeCell ref="C70:C71"/>
    <mergeCell ref="D70:D71"/>
    <mergeCell ref="E70:E71"/>
    <mergeCell ref="F70:F71"/>
    <mergeCell ref="G70:G71"/>
    <mergeCell ref="H70:H71"/>
    <mergeCell ref="I70:P70"/>
    <mergeCell ref="Q70:Q71"/>
    <mergeCell ref="K63:K65"/>
    <mergeCell ref="L63:L67"/>
    <mergeCell ref="M63:M67"/>
    <mergeCell ref="N63:N67"/>
    <mergeCell ref="O63:O67"/>
    <mergeCell ref="P63:P67"/>
    <mergeCell ref="N58:N61"/>
    <mergeCell ref="O58:O61"/>
    <mergeCell ref="P58:P61"/>
    <mergeCell ref="Q58:Q61"/>
    <mergeCell ref="E63:E67"/>
    <mergeCell ref="F63:F67"/>
    <mergeCell ref="G63:G67"/>
    <mergeCell ref="H63:H67"/>
    <mergeCell ref="I63:I65"/>
    <mergeCell ref="J63:J65"/>
    <mergeCell ref="Q54:Q56"/>
    <mergeCell ref="E58:E61"/>
    <mergeCell ref="F58:F61"/>
    <mergeCell ref="G58:G61"/>
    <mergeCell ref="H58:H61"/>
    <mergeCell ref="I58:I61"/>
    <mergeCell ref="J58:J61"/>
    <mergeCell ref="K58:K61"/>
    <mergeCell ref="L58:L61"/>
    <mergeCell ref="M58:M61"/>
    <mergeCell ref="K54:K56"/>
    <mergeCell ref="L54:L56"/>
    <mergeCell ref="M54:M56"/>
    <mergeCell ref="N54:N56"/>
    <mergeCell ref="O54:O56"/>
    <mergeCell ref="P54:P56"/>
    <mergeCell ref="E54:E56"/>
    <mergeCell ref="F54:F56"/>
    <mergeCell ref="G54:G56"/>
    <mergeCell ref="H54:H56"/>
    <mergeCell ref="I54:I56"/>
    <mergeCell ref="J54:J56"/>
    <mergeCell ref="L48:L52"/>
    <mergeCell ref="M48:M52"/>
    <mergeCell ref="N48:N52"/>
    <mergeCell ref="O48:O52"/>
    <mergeCell ref="P48:P52"/>
    <mergeCell ref="Q48:Q52"/>
    <mergeCell ref="N40:N46"/>
    <mergeCell ref="O40:O46"/>
    <mergeCell ref="P40:P46"/>
    <mergeCell ref="E48:E52"/>
    <mergeCell ref="F48:F52"/>
    <mergeCell ref="G48:G52"/>
    <mergeCell ref="H48:H52"/>
    <mergeCell ref="I48:I52"/>
    <mergeCell ref="J48:J52"/>
    <mergeCell ref="K48:K52"/>
    <mergeCell ref="Q32:Q46"/>
    <mergeCell ref="E40:E46"/>
    <mergeCell ref="F40:F46"/>
    <mergeCell ref="G40:G46"/>
    <mergeCell ref="H40:H46"/>
    <mergeCell ref="I40:I46"/>
    <mergeCell ref="J40:J46"/>
    <mergeCell ref="K40:K46"/>
    <mergeCell ref="L40:L46"/>
    <mergeCell ref="M40:M46"/>
    <mergeCell ref="K32:K38"/>
    <mergeCell ref="L32:L38"/>
    <mergeCell ref="M32:M38"/>
    <mergeCell ref="N32:N38"/>
    <mergeCell ref="O32:O38"/>
    <mergeCell ref="P32:P38"/>
    <mergeCell ref="M25:M30"/>
    <mergeCell ref="N25:N30"/>
    <mergeCell ref="O25:O30"/>
    <mergeCell ref="P25:P30"/>
    <mergeCell ref="E32:E38"/>
    <mergeCell ref="F32:F38"/>
    <mergeCell ref="G32:G38"/>
    <mergeCell ref="H32:H38"/>
    <mergeCell ref="I32:I38"/>
    <mergeCell ref="J32:J38"/>
    <mergeCell ref="P18:P23"/>
    <mergeCell ref="Q18:Q30"/>
    <mergeCell ref="E25:E30"/>
    <mergeCell ref="F25:F30"/>
    <mergeCell ref="G25:G30"/>
    <mergeCell ref="H25:H30"/>
    <mergeCell ref="I25:I30"/>
    <mergeCell ref="J25:J30"/>
    <mergeCell ref="K25:K30"/>
    <mergeCell ref="L25:L30"/>
    <mergeCell ref="J18:J23"/>
    <mergeCell ref="K18:K23"/>
    <mergeCell ref="L18:L23"/>
    <mergeCell ref="M18:M23"/>
    <mergeCell ref="N18:N23"/>
    <mergeCell ref="O18:O23"/>
    <mergeCell ref="M14:M16"/>
    <mergeCell ref="N14:N16"/>
    <mergeCell ref="O14:O16"/>
    <mergeCell ref="P14:P16"/>
    <mergeCell ref="Q14:Q16"/>
    <mergeCell ref="E18:E23"/>
    <mergeCell ref="F18:F23"/>
    <mergeCell ref="G18:G23"/>
    <mergeCell ref="H18:H23"/>
    <mergeCell ref="I18:I23"/>
    <mergeCell ref="I12:P12"/>
    <mergeCell ref="Q12:Q13"/>
    <mergeCell ref="E14:E16"/>
    <mergeCell ref="F14:F16"/>
    <mergeCell ref="G14:G16"/>
    <mergeCell ref="H14:H16"/>
    <mergeCell ref="I14:I16"/>
    <mergeCell ref="J14:J16"/>
    <mergeCell ref="K14:K16"/>
    <mergeCell ref="L14:L16"/>
    <mergeCell ref="C5:O5"/>
    <mergeCell ref="C6:O6"/>
    <mergeCell ref="C7:O7"/>
    <mergeCell ref="C8:O8"/>
    <mergeCell ref="C12:C13"/>
    <mergeCell ref="D12:D13"/>
    <mergeCell ref="E12:E13"/>
    <mergeCell ref="F12:F13"/>
    <mergeCell ref="G12:G13"/>
    <mergeCell ref="H12:H13"/>
  </mergeCells>
  <conditionalFormatting sqref="E69:F71 E168:F168 E1:F13 E172:F1048576 E157:F160 E147:F150 E127:F130 E119:F119 E78:F81 E48:F48 E84:F104">
    <cfRule type="containsText" dxfId="11" priority="12" operator="containsText" text=".99">
      <formula>NOT(ISERROR(SEARCH(".99",E1)))</formula>
    </cfRule>
  </conditionalFormatting>
  <conditionalFormatting sqref="E169:F171">
    <cfRule type="containsText" dxfId="10" priority="11" operator="containsText" text=".99">
      <formula>NOT(ISERROR(SEARCH(".99",E169)))</formula>
    </cfRule>
  </conditionalFormatting>
  <conditionalFormatting sqref="E161:F161">
    <cfRule type="containsText" dxfId="9" priority="10" operator="containsText" text=".99">
      <formula>NOT(ISERROR(SEARCH(".99",E161)))</formula>
    </cfRule>
  </conditionalFormatting>
  <conditionalFormatting sqref="E151:F156">
    <cfRule type="containsText" dxfId="8" priority="9" operator="containsText" text=".99">
      <formula>NOT(ISERROR(SEARCH(".99",E151)))</formula>
    </cfRule>
  </conditionalFormatting>
  <conditionalFormatting sqref="E131:F146">
    <cfRule type="containsText" dxfId="7" priority="8" operator="containsText" text=".99">
      <formula>NOT(ISERROR(SEARCH(".99",E131)))</formula>
    </cfRule>
  </conditionalFormatting>
  <conditionalFormatting sqref="E120:F126">
    <cfRule type="containsText" dxfId="6" priority="7" operator="containsText" text=".99">
      <formula>NOT(ISERROR(SEARCH(".99",E120)))</formula>
    </cfRule>
  </conditionalFormatting>
  <conditionalFormatting sqref="E114:F118">
    <cfRule type="containsText" dxfId="5" priority="6" operator="containsText" text=".99">
      <formula>NOT(ISERROR(SEARCH(".99",E114)))</formula>
    </cfRule>
  </conditionalFormatting>
  <conditionalFormatting sqref="E105:F113">
    <cfRule type="containsText" dxfId="4" priority="5" operator="containsText" text=".99">
      <formula>NOT(ISERROR(SEARCH(".99",E105)))</formula>
    </cfRule>
  </conditionalFormatting>
  <conditionalFormatting sqref="E82:F83">
    <cfRule type="containsText" dxfId="3" priority="4" operator="containsText" text=".99">
      <formula>NOT(ISERROR(SEARCH(".99",E82)))</formula>
    </cfRule>
  </conditionalFormatting>
  <conditionalFormatting sqref="E75:F77">
    <cfRule type="containsText" dxfId="2" priority="3" operator="containsText" text=".99">
      <formula>NOT(ISERROR(SEARCH(".99",E75)))</formula>
    </cfRule>
  </conditionalFormatting>
  <conditionalFormatting sqref="E14:F18 E24:F25 E31:F32 E39:F40 E54:F56 E58:F58 E63:F63">
    <cfRule type="containsText" dxfId="1" priority="2" operator="containsText" text=".99">
      <formula>NOT(ISERROR(SEARCH(".99",E14)))</formula>
    </cfRule>
  </conditionalFormatting>
  <conditionalFormatting sqref="E72:F74">
    <cfRule type="containsText" dxfId="0" priority="1" operator="containsText" text=".99">
      <formula>NOT(ISERROR(SEARCH(".99",E72)))</formula>
    </cfRule>
  </conditionalFormatting>
  <printOptions horizontalCentered="1"/>
  <pageMargins left="0.23622047244094499" right="0.23622047244094499" top="0.39370078740157499" bottom="0.39370078740157499" header="0.31496062992126" footer="0.31496062992126"/>
  <pageSetup scale="44" fitToHeight="0" orientation="portrait" horizontalDpi="1200" verticalDpi="1200" r:id="rId1"/>
  <headerFooter>
    <oddFooter>&amp;CPage &amp;P of &amp;N</oddFooter>
  </headerFooter>
  <rowBreaks count="2" manualBreakCount="2">
    <brk id="88" min="2" max="16" man="1"/>
    <brk id="171" min="2" max="16"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525D5-3B94-4427-933D-31DCF903D37B}">
  <sheetPr codeName="Sheet27">
    <tabColor theme="3" tint="-0.249977111117893"/>
    <pageSetUpPr fitToPage="1"/>
  </sheetPr>
  <dimension ref="A2:V33"/>
  <sheetViews>
    <sheetView showGridLines="0" view="pageBreakPreview" zoomScaleNormal="100" zoomScaleSheetLayoutView="100" workbookViewId="0">
      <selection activeCell="F12" sqref="F12"/>
    </sheetView>
  </sheetViews>
  <sheetFormatPr defaultColWidth="8.85546875" defaultRowHeight="12.75" x14ac:dyDescent="0.25"/>
  <cols>
    <col min="1" max="1" width="8.85546875" style="28"/>
    <col min="2" max="2" width="9.140625" style="216" customWidth="1"/>
    <col min="3" max="3" width="12.5703125" style="28" customWidth="1"/>
    <col min="4" max="5" width="8.5703125" style="28" customWidth="1"/>
    <col min="6" max="6" width="10.140625" style="28" customWidth="1"/>
    <col min="7" max="7" width="4.5703125" style="28" customWidth="1"/>
    <col min="8" max="8" width="12.5703125" style="28" customWidth="1"/>
    <col min="9" max="9" width="9.7109375" style="28" bestFit="1" customWidth="1"/>
    <col min="10" max="10" width="8.5703125" style="28" customWidth="1"/>
    <col min="11" max="11" width="10.140625" style="28" customWidth="1"/>
    <col min="12" max="12" width="3.42578125" style="28" customWidth="1"/>
    <col min="13" max="13" width="12.5703125" style="28" customWidth="1"/>
    <col min="14" max="15" width="8.5703125" style="28" customWidth="1"/>
    <col min="16" max="16" width="10.5703125" style="28" customWidth="1"/>
    <col min="17" max="17" width="9.42578125" style="28" customWidth="1"/>
    <col min="18" max="16384" width="8.85546875" style="28"/>
  </cols>
  <sheetData>
    <row r="2" spans="2:22" ht="8.1" customHeight="1" x14ac:dyDescent="0.25">
      <c r="B2" s="157"/>
      <c r="C2" s="45"/>
      <c r="D2" s="45"/>
      <c r="E2" s="45"/>
      <c r="F2" s="45"/>
      <c r="G2" s="45"/>
      <c r="H2" s="45"/>
      <c r="I2" s="45"/>
      <c r="J2" s="45"/>
      <c r="K2" s="45"/>
      <c r="L2" s="45"/>
      <c r="M2" s="45"/>
      <c r="N2" s="45"/>
      <c r="O2" s="45"/>
      <c r="R2" s="158"/>
    </row>
    <row r="3" spans="2:22" ht="24.95" customHeight="1" x14ac:dyDescent="0.25">
      <c r="B3" s="159" t="s">
        <v>137</v>
      </c>
      <c r="C3" s="159"/>
      <c r="D3" s="159"/>
      <c r="E3" s="159"/>
      <c r="F3" s="159"/>
      <c r="G3" s="159"/>
      <c r="H3" s="159"/>
      <c r="I3" s="159"/>
      <c r="J3" s="159"/>
      <c r="K3" s="159"/>
      <c r="L3" s="159"/>
      <c r="M3" s="159"/>
      <c r="N3" s="159"/>
      <c r="O3" s="159"/>
      <c r="P3" s="159"/>
      <c r="Q3" s="159"/>
      <c r="R3" s="158"/>
    </row>
    <row r="4" spans="2:22" ht="156" customHeight="1" x14ac:dyDescent="0.25">
      <c r="B4" s="160">
        <v>200</v>
      </c>
      <c r="C4" s="45"/>
      <c r="D4" s="45"/>
      <c r="E4" s="45"/>
      <c r="F4" s="45"/>
      <c r="G4" s="45"/>
      <c r="H4" s="45"/>
      <c r="I4" s="45"/>
      <c r="J4" s="45"/>
      <c r="K4" s="45"/>
      <c r="L4" s="45"/>
      <c r="M4" s="45"/>
      <c r="N4" s="45"/>
      <c r="O4" s="45"/>
      <c r="P4" s="45"/>
      <c r="Q4" s="45"/>
      <c r="R4" s="158"/>
    </row>
    <row r="5" spans="2:22" ht="33" customHeight="1" x14ac:dyDescent="0.25">
      <c r="B5" s="160"/>
      <c r="C5" s="45"/>
      <c r="D5" s="45"/>
      <c r="E5" s="45"/>
      <c r="F5" s="45"/>
      <c r="G5" s="45"/>
      <c r="H5" s="45"/>
      <c r="I5" s="45"/>
      <c r="J5" s="45"/>
      <c r="K5" s="45"/>
      <c r="L5" s="45"/>
      <c r="M5" s="45"/>
      <c r="N5" s="45"/>
      <c r="O5" s="45"/>
      <c r="P5" s="45"/>
      <c r="Q5" s="45"/>
      <c r="R5" s="158"/>
    </row>
    <row r="6" spans="2:22" ht="30" customHeight="1" x14ac:dyDescent="0.25">
      <c r="B6" s="161" t="s">
        <v>178</v>
      </c>
      <c r="C6" s="161"/>
      <c r="D6" s="161"/>
      <c r="E6" s="161"/>
      <c r="F6" s="161"/>
      <c r="G6" s="161"/>
      <c r="H6" s="161"/>
      <c r="I6" s="161"/>
      <c r="J6" s="161"/>
      <c r="K6" s="161"/>
      <c r="L6" s="161"/>
      <c r="M6" s="161"/>
      <c r="N6" s="161"/>
      <c r="O6" s="161"/>
      <c r="P6" s="161"/>
      <c r="Q6" s="161"/>
      <c r="R6" s="158"/>
    </row>
    <row r="7" spans="2:22" ht="12.75" customHeight="1" x14ac:dyDescent="0.25">
      <c r="B7" s="162">
        <v>20</v>
      </c>
      <c r="C7" s="45"/>
      <c r="D7" s="45"/>
      <c r="E7" s="45"/>
      <c r="F7" s="45"/>
      <c r="G7" s="45"/>
      <c r="H7" s="45"/>
      <c r="I7" s="45"/>
      <c r="J7" s="45"/>
      <c r="K7" s="45"/>
      <c r="L7" s="45"/>
      <c r="M7" s="45"/>
      <c r="N7" s="45"/>
      <c r="O7" s="45"/>
      <c r="P7" s="45"/>
      <c r="Q7" s="45"/>
      <c r="R7" s="158"/>
    </row>
    <row r="8" spans="2:22" ht="150" customHeight="1" x14ac:dyDescent="0.25">
      <c r="B8" s="160">
        <v>150</v>
      </c>
      <c r="C8" s="163"/>
      <c r="D8" s="163"/>
      <c r="E8" s="163"/>
      <c r="F8" s="163"/>
      <c r="G8" s="45"/>
      <c r="H8" s="163"/>
      <c r="I8" s="163"/>
      <c r="J8" s="163"/>
      <c r="K8" s="163"/>
      <c r="L8" s="45"/>
      <c r="M8" s="163"/>
      <c r="N8" s="163"/>
      <c r="O8" s="163"/>
      <c r="P8" s="163"/>
      <c r="Q8" s="45"/>
      <c r="R8" s="158"/>
      <c r="V8" s="164"/>
    </row>
    <row r="9" spans="2:22" ht="8.25" customHeight="1" x14ac:dyDescent="0.25">
      <c r="B9" s="160"/>
      <c r="C9" s="165"/>
      <c r="D9" s="165"/>
      <c r="E9" s="165"/>
      <c r="F9" s="165"/>
      <c r="G9" s="45"/>
      <c r="H9" s="165"/>
      <c r="I9" s="165"/>
      <c r="J9" s="165"/>
      <c r="K9" s="165"/>
      <c r="L9" s="45"/>
      <c r="M9" s="165"/>
      <c r="N9" s="165"/>
      <c r="O9" s="165"/>
      <c r="P9" s="165"/>
      <c r="Q9" s="45"/>
      <c r="R9" s="158"/>
      <c r="V9" s="164"/>
    </row>
    <row r="10" spans="2:22" ht="20.25" customHeight="1" x14ac:dyDescent="0.25">
      <c r="B10" s="160">
        <v>20</v>
      </c>
      <c r="C10" s="166" t="str">
        <f>'26MY_Pilot_APP_FR'!$C$131</f>
        <v>Protège-tapis toutes saisons</v>
      </c>
      <c r="D10" s="167"/>
      <c r="E10" s="167"/>
      <c r="F10" s="168"/>
      <c r="G10" s="169"/>
      <c r="H10" s="253" t="str">
        <f>'26MY_Pilot_APP_FR'!$C$133</f>
        <v>Plateau de compartiment à bagages</v>
      </c>
      <c r="I10" s="254"/>
      <c r="J10" s="254"/>
      <c r="K10" s="255"/>
      <c r="L10" s="169"/>
      <c r="M10" s="166" t="str">
        <f>'26MY_Pilot_APP_FR'!$C$153</f>
        <v>Garniture lumineuses de bas de portière</v>
      </c>
      <c r="N10" s="167"/>
      <c r="O10" s="167"/>
      <c r="P10" s="168"/>
      <c r="Q10" s="45"/>
      <c r="R10" s="158"/>
    </row>
    <row r="11" spans="2:22" ht="15" customHeight="1" x14ac:dyDescent="0.25">
      <c r="B11" s="162">
        <v>20</v>
      </c>
      <c r="C11" s="256">
        <f>'26MY_Pilot_APP_FR'!$H$131</f>
        <v>374.5</v>
      </c>
      <c r="D11" s="257">
        <f>-PMT($D$29/52,5*52,C11)</f>
        <v>1.7076821112239595</v>
      </c>
      <c r="E11" s="172" t="s">
        <v>139</v>
      </c>
      <c r="F11" s="173" t="str">
        <f>$C$29</f>
        <v>(6.99%)</v>
      </c>
      <c r="G11" s="45"/>
      <c r="H11" s="256">
        <f>'26MY_Pilot_APP_FR'!$H$133</f>
        <v>211.5</v>
      </c>
      <c r="I11" s="257">
        <f>-PMT($D$29/52,5*52,H11)</f>
        <v>0.96441860219991293</v>
      </c>
      <c r="J11" s="172" t="s">
        <v>139</v>
      </c>
      <c r="K11" s="173" t="str">
        <f>$C$29</f>
        <v>(6.99%)</v>
      </c>
      <c r="L11" s="45"/>
      <c r="M11" s="256">
        <f>'26MY_Pilot_APP_FR'!$H$153</f>
        <v>802.5</v>
      </c>
      <c r="N11" s="257">
        <f>-PMT($D$29/52,5*52,M11)</f>
        <v>3.6593188097656268</v>
      </c>
      <c r="O11" s="172" t="s">
        <v>139</v>
      </c>
      <c r="P11" s="173" t="str">
        <f>$C$29</f>
        <v>(6.99%)</v>
      </c>
      <c r="Q11" s="45"/>
      <c r="R11" s="158"/>
    </row>
    <row r="12" spans="2:22" ht="15" customHeight="1" x14ac:dyDescent="0.25">
      <c r="B12" s="162"/>
      <c r="C12" s="170"/>
      <c r="D12" s="171"/>
      <c r="E12" s="172"/>
      <c r="F12" s="173"/>
      <c r="G12" s="45"/>
      <c r="H12" s="45"/>
      <c r="I12" s="45"/>
      <c r="J12" s="45"/>
      <c r="K12" s="45"/>
      <c r="L12" s="45"/>
      <c r="M12" s="45"/>
      <c r="N12" s="45"/>
      <c r="O12" s="45"/>
      <c r="P12" s="45"/>
      <c r="Q12" s="45"/>
      <c r="R12" s="158"/>
    </row>
    <row r="13" spans="2:22" ht="150" customHeight="1" x14ac:dyDescent="0.25">
      <c r="B13" s="160">
        <v>150</v>
      </c>
      <c r="C13" s="163"/>
      <c r="D13" s="163"/>
      <c r="E13" s="163"/>
      <c r="F13" s="163"/>
      <c r="G13" s="45"/>
      <c r="H13" s="163"/>
      <c r="I13" s="163"/>
      <c r="J13" s="163"/>
      <c r="K13" s="163"/>
      <c r="L13" s="45"/>
      <c r="M13" s="163"/>
      <c r="N13" s="163"/>
      <c r="O13" s="163"/>
      <c r="P13" s="163"/>
      <c r="Q13" s="45"/>
      <c r="R13" s="158"/>
    </row>
    <row r="14" spans="2:22" ht="9" customHeight="1" x14ac:dyDescent="0.25">
      <c r="B14" s="160"/>
      <c r="C14" s="165"/>
      <c r="D14" s="165"/>
      <c r="E14" s="165"/>
      <c r="F14" s="165"/>
      <c r="G14" s="45"/>
      <c r="H14" s="165"/>
      <c r="I14" s="165"/>
      <c r="J14" s="165"/>
      <c r="K14" s="165"/>
      <c r="L14" s="45"/>
      <c r="M14" s="165"/>
      <c r="N14" s="165"/>
      <c r="O14" s="165"/>
      <c r="P14" s="165"/>
      <c r="Q14" s="45"/>
      <c r="R14" s="158"/>
    </row>
    <row r="15" spans="2:22" ht="21.95" customHeight="1" x14ac:dyDescent="0.25">
      <c r="B15" s="160">
        <v>20</v>
      </c>
      <c r="C15" s="253" t="str">
        <f>'26MY_Pilot_APP_FR'!$C$103</f>
        <v>Porte-bagages de toit</v>
      </c>
      <c r="D15" s="167"/>
      <c r="E15" s="167"/>
      <c r="F15" s="168"/>
      <c r="G15" s="177"/>
      <c r="H15" s="166" t="str">
        <f>'26MY_Pilot_APP_FR'!$C$92</f>
        <v>Visières de portière</v>
      </c>
      <c r="I15" s="167"/>
      <c r="J15" s="167"/>
      <c r="K15" s="168"/>
      <c r="L15" s="177"/>
      <c r="M15" s="258" t="s">
        <v>179</v>
      </c>
      <c r="N15" s="259"/>
      <c r="O15" s="259"/>
      <c r="P15" s="260"/>
      <c r="Q15" s="45"/>
      <c r="R15" s="158"/>
    </row>
    <row r="16" spans="2:22" s="182" customFormat="1" ht="15.75" x14ac:dyDescent="0.25">
      <c r="B16" s="178">
        <v>50</v>
      </c>
      <c r="C16" s="256">
        <f>'26MY_Pilot_APP_FR'!$H$103</f>
        <v>443</v>
      </c>
      <c r="D16" s="257">
        <f>-PMT($D$29/52,5*52,C16)</f>
        <v>2.0200351809671937</v>
      </c>
      <c r="E16" s="172" t="s">
        <v>139</v>
      </c>
      <c r="F16" s="173" t="str">
        <f>$C$29</f>
        <v>(6.99%)</v>
      </c>
      <c r="G16" s="179"/>
      <c r="H16" s="256">
        <f>'26MY_Pilot_APP_FR'!$H$92</f>
        <v>529</v>
      </c>
      <c r="I16" s="261">
        <f>-PMT($D$29/52,5*52,H16)</f>
        <v>2.4121864802068744</v>
      </c>
      <c r="J16" s="172" t="s">
        <v>139</v>
      </c>
      <c r="K16" s="173" t="str">
        <f>$C$29</f>
        <v>(6.99%)</v>
      </c>
      <c r="L16" s="179"/>
      <c r="M16" s="256">
        <f>SUM('26MY_Pilot_APP_FR'!$H$85+'26MY_Pilot_APP_FR'!$H$86)</f>
        <v>192</v>
      </c>
      <c r="N16" s="257">
        <f>-PMT($D$29/52,5*52,M16)</f>
        <v>0.87550057504672951</v>
      </c>
      <c r="O16" s="172" t="s">
        <v>139</v>
      </c>
      <c r="P16" s="173" t="str">
        <f>$C$29</f>
        <v>(6.99%)</v>
      </c>
      <c r="Q16" s="180"/>
      <c r="R16" s="181"/>
    </row>
    <row r="17" spans="1:20" s="182" customFormat="1" ht="15" customHeight="1" x14ac:dyDescent="0.25">
      <c r="B17" s="178"/>
      <c r="C17" s="170"/>
      <c r="D17" s="171"/>
      <c r="E17" s="172"/>
      <c r="F17" s="183"/>
      <c r="G17" s="179"/>
      <c r="H17" s="170"/>
      <c r="I17" s="171"/>
      <c r="J17" s="172"/>
      <c r="K17" s="183"/>
      <c r="L17" s="179"/>
      <c r="M17" s="170"/>
      <c r="N17" s="171"/>
      <c r="O17" s="172"/>
      <c r="P17" s="183"/>
      <c r="Q17" s="180"/>
      <c r="R17" s="181"/>
    </row>
    <row r="18" spans="1:20" ht="150" customHeight="1" x14ac:dyDescent="0.25">
      <c r="B18" s="160">
        <v>150</v>
      </c>
      <c r="C18" s="163"/>
      <c r="D18" s="163"/>
      <c r="E18" s="163"/>
      <c r="F18" s="163"/>
      <c r="G18" s="45"/>
      <c r="H18" s="163"/>
      <c r="I18" s="163"/>
      <c r="J18" s="163"/>
      <c r="K18" s="163"/>
      <c r="L18" s="45"/>
      <c r="M18" s="163"/>
      <c r="N18" s="163"/>
      <c r="O18" s="163"/>
      <c r="P18" s="163"/>
      <c r="Q18" s="45"/>
    </row>
    <row r="19" spans="1:20" ht="9.75" customHeight="1" x14ac:dyDescent="0.25">
      <c r="B19" s="160"/>
      <c r="C19" s="165"/>
      <c r="D19" s="165"/>
      <c r="E19" s="165"/>
      <c r="F19" s="165"/>
      <c r="G19" s="45"/>
      <c r="H19" s="165"/>
      <c r="I19" s="165"/>
      <c r="J19" s="165"/>
      <c r="K19" s="165"/>
      <c r="L19" s="45"/>
      <c r="M19" s="165"/>
      <c r="N19" s="165"/>
      <c r="O19" s="165"/>
      <c r="P19" s="165"/>
      <c r="Q19" s="45"/>
    </row>
    <row r="20" spans="1:20" ht="21.95" customHeight="1" x14ac:dyDescent="0.25">
      <c r="B20" s="160">
        <v>20</v>
      </c>
      <c r="C20" s="253" t="str">
        <f>'26MY_Pilot_APP_FR'!$C$90</f>
        <v>Marchepieds robustes</v>
      </c>
      <c r="D20" s="167"/>
      <c r="E20" s="167"/>
      <c r="F20" s="168"/>
      <c r="G20" s="177"/>
      <c r="H20" s="166" t="s">
        <v>180</v>
      </c>
      <c r="I20" s="167"/>
      <c r="J20" s="167"/>
      <c r="K20" s="168"/>
      <c r="L20" s="177"/>
      <c r="M20" s="166" t="str">
        <f>'26MY_Pilot_APP_FR'!$C$143</f>
        <v>Barrière de séparation</v>
      </c>
      <c r="N20" s="167"/>
      <c r="O20" s="167"/>
      <c r="P20" s="168"/>
      <c r="Q20" s="45"/>
    </row>
    <row r="21" spans="1:20" ht="15.75" x14ac:dyDescent="0.25">
      <c r="B21" s="160">
        <v>50</v>
      </c>
      <c r="C21" s="256">
        <f>'26MY_Pilot_APP_FR'!$H$90</f>
        <v>1452.5</v>
      </c>
      <c r="D21" s="257">
        <f>-PMT($D$29/52,5*52,C21)</f>
        <v>6.6232530482050755</v>
      </c>
      <c r="E21" s="172" t="s">
        <v>139</v>
      </c>
      <c r="F21" s="188" t="str">
        <f>$C$29</f>
        <v>(6.99%)</v>
      </c>
      <c r="G21" s="179"/>
      <c r="H21" s="256">
        <f>SUM('26MY_Pilot_APP_FR'!$H$40:$H$46)</f>
        <v>2385.3000000000002</v>
      </c>
      <c r="I21" s="257">
        <f>-PMT($D$29/52,5*52,H21)</f>
        <v>10.876726675307104</v>
      </c>
      <c r="J21" s="172" t="s">
        <v>139</v>
      </c>
      <c r="K21" s="188" t="str">
        <f>$C$29</f>
        <v>(6.99%)</v>
      </c>
      <c r="L21" s="179"/>
      <c r="M21" s="256">
        <f>'26MY_Pilot_APP_FR'!$H$143</f>
        <v>1159</v>
      </c>
      <c r="N21" s="257">
        <f>-PMT($D$29/52,5*52,M21)</f>
        <v>5.2849227420789555</v>
      </c>
      <c r="O21" s="172" t="s">
        <v>139</v>
      </c>
      <c r="P21" s="188" t="str">
        <f>$C$29</f>
        <v>(6.99%)</v>
      </c>
      <c r="Q21" s="45"/>
    </row>
    <row r="22" spans="1:20" ht="15" customHeight="1" x14ac:dyDescent="0.25">
      <c r="B22" s="160"/>
      <c r="C22" s="170"/>
      <c r="D22" s="171"/>
      <c r="E22" s="172"/>
      <c r="F22" s="188"/>
      <c r="G22" s="179"/>
      <c r="H22" s="170"/>
      <c r="I22" s="171"/>
      <c r="J22" s="172"/>
      <c r="K22" s="188"/>
      <c r="L22" s="179"/>
      <c r="M22" s="170"/>
      <c r="N22" s="171"/>
      <c r="O22" s="172"/>
      <c r="P22" s="188"/>
      <c r="Q22" s="45"/>
    </row>
    <row r="23" spans="1:20" ht="15" customHeight="1" x14ac:dyDescent="0.25">
      <c r="B23" s="189"/>
      <c r="C23" s="190" t="s">
        <v>181</v>
      </c>
      <c r="D23" s="45"/>
      <c r="E23" s="45"/>
      <c r="F23" s="45"/>
      <c r="G23" s="45"/>
      <c r="H23" s="45"/>
      <c r="I23" s="45"/>
      <c r="J23" s="45"/>
      <c r="K23" s="45"/>
      <c r="L23" s="45"/>
      <c r="M23" s="45"/>
      <c r="N23" s="45"/>
      <c r="O23" s="45"/>
      <c r="P23" s="45"/>
      <c r="Q23" s="45"/>
    </row>
    <row r="24" spans="1:20" ht="15" customHeight="1" x14ac:dyDescent="0.25">
      <c r="B24" s="189"/>
      <c r="C24" s="190" t="s">
        <v>182</v>
      </c>
      <c r="D24" s="45"/>
      <c r="E24" s="45"/>
      <c r="F24" s="45"/>
      <c r="G24" s="191"/>
      <c r="H24" s="191"/>
      <c r="I24" s="191"/>
      <c r="J24" s="191"/>
      <c r="K24" s="191"/>
      <c r="L24" s="191"/>
      <c r="M24" s="191"/>
      <c r="N24" s="191"/>
      <c r="O24" s="191"/>
      <c r="P24" s="191"/>
      <c r="Q24" s="45"/>
    </row>
    <row r="25" spans="1:20" ht="15" customHeight="1" x14ac:dyDescent="0.25">
      <c r="B25" s="189">
        <v>20</v>
      </c>
      <c r="C25" s="190" t="s">
        <v>183</v>
      </c>
      <c r="D25" s="45"/>
      <c r="E25" s="45"/>
      <c r="F25" s="45"/>
      <c r="G25" s="191"/>
      <c r="H25" s="191"/>
      <c r="I25" s="191"/>
      <c r="J25" s="191"/>
      <c r="K25" s="191"/>
      <c r="L25" s="191"/>
      <c r="M25" s="191"/>
      <c r="N25" s="191"/>
      <c r="O25" s="191"/>
      <c r="P25" s="191"/>
      <c r="Q25" s="45"/>
    </row>
    <row r="26" spans="1:20" ht="85.5" customHeight="1" x14ac:dyDescent="0.25">
      <c r="B26" s="160">
        <v>60</v>
      </c>
      <c r="C26" s="192" t="s">
        <v>184</v>
      </c>
      <c r="D26" s="192"/>
      <c r="E26" s="192"/>
      <c r="F26" s="192"/>
      <c r="G26" s="192"/>
      <c r="H26" s="192"/>
      <c r="I26" s="192"/>
      <c r="J26" s="192"/>
      <c r="K26" s="192"/>
      <c r="L26" s="192"/>
      <c r="M26" s="192"/>
      <c r="N26" s="192"/>
      <c r="O26" s="192"/>
      <c r="P26" s="192"/>
      <c r="Q26" s="45"/>
    </row>
    <row r="27" spans="1:20" ht="20.25" customHeight="1" thickBot="1" x14ac:dyDescent="0.3">
      <c r="B27" s="193"/>
      <c r="C27" s="194" t="s">
        <v>185</v>
      </c>
      <c r="D27" s="195"/>
      <c r="E27" s="196"/>
      <c r="F27" s="195"/>
      <c r="G27" s="197"/>
      <c r="H27" s="197"/>
      <c r="I27" s="197"/>
      <c r="J27" s="197"/>
      <c r="K27" s="198"/>
      <c r="L27" s="198"/>
      <c r="M27" s="198"/>
      <c r="N27" s="199"/>
      <c r="O27" s="200"/>
      <c r="P27" s="200"/>
      <c r="Q27" s="201"/>
    </row>
    <row r="28" spans="1:20" ht="16.149999999999999" customHeight="1" x14ac:dyDescent="0.25">
      <c r="A28" s="202"/>
      <c r="B28" s="203">
        <v>20</v>
      </c>
      <c r="C28" s="204"/>
      <c r="D28" s="203"/>
      <c r="E28" s="205"/>
      <c r="F28" s="203"/>
      <c r="G28" s="206"/>
      <c r="H28" s="206"/>
      <c r="I28" s="206"/>
      <c r="J28" s="206"/>
      <c r="K28" s="204"/>
      <c r="L28" s="204"/>
      <c r="M28" s="204"/>
      <c r="N28" s="204"/>
      <c r="O28" s="204"/>
      <c r="P28" s="207"/>
      <c r="Q28" s="45"/>
    </row>
    <row r="29" spans="1:20" ht="16.149999999999999" customHeight="1" x14ac:dyDescent="0.25">
      <c r="A29" s="202"/>
      <c r="B29" s="203">
        <v>18</v>
      </c>
      <c r="C29" s="208" t="s">
        <v>147</v>
      </c>
      <c r="D29" s="205">
        <v>6.9900000000000004E-2</v>
      </c>
      <c r="E29" s="205"/>
      <c r="F29" s="203"/>
      <c r="G29" s="206"/>
      <c r="H29" s="206"/>
      <c r="I29" s="206"/>
      <c r="J29" s="206"/>
      <c r="K29" s="204"/>
      <c r="L29" s="204"/>
      <c r="M29" s="204"/>
      <c r="N29" s="204"/>
      <c r="O29" s="204"/>
      <c r="P29" s="207"/>
      <c r="Q29" s="45"/>
    </row>
    <row r="30" spans="1:20" s="45" customFormat="1" ht="15" customHeight="1" x14ac:dyDescent="0.25">
      <c r="A30" s="209"/>
      <c r="B30" s="210">
        <v>7.5</v>
      </c>
      <c r="C30" s="210">
        <v>12</v>
      </c>
      <c r="D30" s="210">
        <v>8</v>
      </c>
      <c r="E30" s="210">
        <v>8</v>
      </c>
      <c r="F30" s="210">
        <v>10</v>
      </c>
      <c r="G30" s="210">
        <v>8.5</v>
      </c>
      <c r="H30" s="210">
        <v>12</v>
      </c>
      <c r="I30" s="210">
        <v>8</v>
      </c>
      <c r="J30" s="210">
        <v>8</v>
      </c>
      <c r="K30" s="210">
        <v>10</v>
      </c>
      <c r="L30" s="210">
        <v>8.5</v>
      </c>
      <c r="M30" s="210">
        <v>12</v>
      </c>
      <c r="N30" s="210">
        <v>8</v>
      </c>
      <c r="O30" s="210">
        <v>8</v>
      </c>
      <c r="P30" s="160">
        <v>10</v>
      </c>
      <c r="Q30" s="160">
        <v>7.5</v>
      </c>
    </row>
    <row r="31" spans="1:20" s="45" customFormat="1" ht="21.95" customHeight="1" x14ac:dyDescent="0.25">
      <c r="A31" s="209"/>
      <c r="B31" s="211" t="s">
        <v>176</v>
      </c>
      <c r="C31" s="212">
        <f>'[1]26MY_PILOT_DATA'!$C$4</f>
        <v>46076</v>
      </c>
      <c r="D31" s="191" t="s">
        <v>15</v>
      </c>
      <c r="E31" s="213"/>
      <c r="F31" s="213"/>
      <c r="G31" s="213"/>
      <c r="H31" s="213"/>
      <c r="I31" s="213"/>
      <c r="J31" s="213"/>
      <c r="K31" s="213"/>
      <c r="L31" s="213"/>
      <c r="M31" s="213"/>
      <c r="N31" s="213"/>
      <c r="O31" s="189"/>
      <c r="P31" s="214" t="s">
        <v>24</v>
      </c>
      <c r="Q31" s="215" t="str">
        <f>'[1]26MY_PILOT_DATA'!L6</f>
        <v>YT</v>
      </c>
    </row>
    <row r="32" spans="1:20" ht="15.75" x14ac:dyDescent="0.25">
      <c r="D32" s="217"/>
      <c r="P32" s="218"/>
      <c r="Q32" s="219"/>
      <c r="T32" s="220"/>
    </row>
    <row r="33" spans="2:2" x14ac:dyDescent="0.25">
      <c r="B33" s="221"/>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 right="0.196850393700787" top="0.143700787" bottom="0.143700787" header="0" footer="0"/>
  <pageSetup scale="69" fitToHeight="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SELECT PROVINCE</vt:lpstr>
      <vt:lpstr>26MY_Pilot_APP_EN</vt:lpstr>
      <vt:lpstr>26MY_Pilot_SELL_EN</vt:lpstr>
      <vt:lpstr>26MY_Pilot_APP_FR</vt:lpstr>
      <vt:lpstr>26MY_Pilot_SELL_FR</vt:lpstr>
      <vt:lpstr>'26MY_Pilot_APP_EN'!Print_Area</vt:lpstr>
      <vt:lpstr>'26MY_Pilot_APP_FR'!Print_Area</vt:lpstr>
      <vt:lpstr>'26MY_Pilot_SELL_EN'!Print_Area</vt:lpstr>
      <vt:lpstr>'26MY_Pilot_SELL_FR'!Print_Area</vt:lpstr>
      <vt:lpstr>'SELECT PROVINCE'!Print_Area</vt:lpstr>
      <vt:lpstr>'26MY_Pilot_APP_EN'!Print_Titles</vt:lpstr>
      <vt:lpstr>'26MY_Pilot_APP_FR'!Print_Titles</vt:lpstr>
      <vt:lpstr>prov_cd</vt:lpstr>
      <vt:lpstr>province_codes</vt:lpstr>
      <vt:lpstr>rate_table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Anishan Ravikandan</dc:creator>
  <cp:lastModifiedBy>Anishan Ravikandan</cp:lastModifiedBy>
  <dcterms:created xsi:type="dcterms:W3CDTF">2026-02-26T20:02:38Z</dcterms:created>
  <dcterms:modified xsi:type="dcterms:W3CDTF">2026-02-26T20:03:28Z</dcterms:modified>
</cp:coreProperties>
</file>