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corpdfsshr$\PARTS-DIV\SH$ALL\Parts Marketing\ACCESSORY INFO\26MY ACCY LISTING\Honda\Prelude\"/>
    </mc:Choice>
  </mc:AlternateContent>
  <xr:revisionPtr revIDLastSave="0" documentId="8_{1739686E-B632-4287-A473-5AF432D54FBA}" xr6:coauthVersionLast="47" xr6:coauthVersionMax="47" xr10:uidLastSave="{00000000-0000-0000-0000-000000000000}"/>
  <bookViews>
    <workbookView xWindow="30612" yWindow="-108" windowWidth="30936" windowHeight="17496" tabRatio="847" firstSheet="4" activeTab="4" xr2:uid="{00000000-000D-0000-FFFF-FFFF00000000}"/>
  </bookViews>
  <sheets>
    <sheet name="Sell Sheet Formula" sheetId="128" state="hidden" r:id="rId1"/>
    <sheet name="Hierarchy" sheetId="201" state="hidden" r:id="rId2"/>
    <sheet name="26MY_PRELUDE_DATA" sheetId="174" state="hidden" r:id="rId3"/>
    <sheet name="SELECT PROVINCE" sheetId="1" state="hidden" r:id="rId4"/>
    <sheet name="26MY_PRELUDE_APP_EN" sheetId="197" r:id="rId5"/>
    <sheet name="26MY_PRELUDE_SELL-EN" sheetId="195" r:id="rId6"/>
    <sheet name="26MY_PRELUDE_APP_FR" sheetId="202" r:id="rId7"/>
    <sheet name="26MY_PRELUDE_SELL-FR" sheetId="204" r:id="rId8"/>
  </sheets>
  <externalReferences>
    <externalReference r:id="rId9"/>
  </externalReferences>
  <definedNames>
    <definedName name="_xlnm._FilterDatabase" localSheetId="2" hidden="1">'26MY_PRELUDE_DATA'!$A$7:$BG$40</definedName>
    <definedName name="_xlnm._FilterDatabase" localSheetId="1" hidden="1">Hierarchy!$D$1:$M$65</definedName>
    <definedName name="BC" localSheetId="0">#REF!</definedName>
    <definedName name="HighlightSel">#REF!</definedName>
    <definedName name="_xlnm.Print_Area" localSheetId="4">'26MY_PRELUDE_APP_EN'!$C$2:$Q$67</definedName>
    <definedName name="_xlnm.Print_Area" localSheetId="6">'26MY_PRELUDE_APP_FR'!$C$2:$Q$66</definedName>
    <definedName name="_xlnm.Print_Area" localSheetId="5">'26MY_PRELUDE_SELL-EN'!$B$2:$Q$31</definedName>
    <definedName name="_xlnm.Print_Area" localSheetId="7">'26MY_PRELUDE_SELL-FR'!$B$2:$Q$31</definedName>
    <definedName name="_xlnm.Print_Area" localSheetId="3">'SELECT PROVINCE'!$A$1:$M$34</definedName>
    <definedName name="_xlnm.Print_Titles" localSheetId="4">'26MY_PRELUDE_APP_EN'!$12:$13</definedName>
    <definedName name="_xlnm.Print_Titles" localSheetId="6">'26MY_PRELUDE_APP_FR'!$12:$13</definedName>
    <definedName name="_xlnm.Print_Titles" localSheetId="2">'26MY_PRELUDE_DATA'!$2:$3</definedName>
    <definedName name="prov_cd" localSheetId="0">#REF!</definedName>
    <definedName name="prov_cd">'SELECT PROVINCE'!$B$1</definedName>
    <definedName name="province_codes" localSheetId="0">#REF!</definedName>
    <definedName name="province_codes">'SELECT PROVINCE'!$B$6:$B$16</definedName>
    <definedName name="RA" localSheetId="0">#REF!</definedName>
    <definedName name="rate_table" localSheetId="0">#REF!</definedName>
    <definedName name="rate_table">'SELECT PROVINCE'!$B$6:$C$16</definedName>
    <definedName name="SelColLBound">#REF!</definedName>
    <definedName name="SelColUBound">#REF!</definedName>
    <definedName name="SelRowLBound">#REF!</definedName>
    <definedName name="SelRowUBou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2" i="174" l="1"/>
  <c r="C20" i="1"/>
  <c r="C11" i="204"/>
  <c r="H8" i="174"/>
  <c r="C27" i="197"/>
  <c r="H20" i="195" s="1"/>
  <c r="G57" i="197" l="1"/>
  <c r="C22" i="174" l="1"/>
  <c r="J22" i="174" l="1"/>
  <c r="K22" i="174"/>
  <c r="L22" i="174" s="1"/>
  <c r="K32" i="174"/>
  <c r="L32" i="174" s="1"/>
  <c r="J32" i="174"/>
  <c r="K31" i="174"/>
  <c r="J31" i="174"/>
  <c r="C30" i="174"/>
  <c r="C31" i="174"/>
  <c r="C32" i="174"/>
  <c r="C34" i="174"/>
  <c r="J29" i="174"/>
  <c r="K29" i="174"/>
  <c r="L29" i="174" s="1"/>
  <c r="J30" i="174"/>
  <c r="K30" i="174"/>
  <c r="L30" i="174" s="1"/>
  <c r="K28" i="174"/>
  <c r="L28" i="174" s="1"/>
  <c r="J28" i="174"/>
  <c r="C29" i="174"/>
  <c r="C28" i="174"/>
  <c r="J27" i="174"/>
  <c r="K27" i="174"/>
  <c r="L27" i="174" s="1"/>
  <c r="C27" i="174"/>
  <c r="J26" i="174"/>
  <c r="K26" i="174"/>
  <c r="L26" i="174" s="1"/>
  <c r="C26" i="174"/>
  <c r="C25" i="174"/>
  <c r="C24" i="174"/>
  <c r="J12" i="174"/>
  <c r="J17" i="174"/>
  <c r="E30" i="197" s="1"/>
  <c r="K17" i="174"/>
  <c r="L17" i="174" s="1"/>
  <c r="J18" i="174"/>
  <c r="K18" i="174"/>
  <c r="L18" i="174" s="1"/>
  <c r="J19" i="174"/>
  <c r="K19" i="174"/>
  <c r="L19" i="174" s="1"/>
  <c r="J20" i="174"/>
  <c r="K20" i="174"/>
  <c r="L20" i="174" s="1"/>
  <c r="J21" i="174"/>
  <c r="E34" i="197" s="1"/>
  <c r="K21" i="174"/>
  <c r="L21" i="174" s="1"/>
  <c r="C21" i="174"/>
  <c r="C20" i="174"/>
  <c r="C19" i="174"/>
  <c r="C18" i="174"/>
  <c r="C17" i="174"/>
  <c r="J14" i="174"/>
  <c r="K14" i="174"/>
  <c r="L14" i="174" s="1"/>
  <c r="J15" i="174"/>
  <c r="E28" i="197" s="1"/>
  <c r="K15" i="174"/>
  <c r="L15" i="174" s="1"/>
  <c r="J16" i="174"/>
  <c r="K16" i="174"/>
  <c r="L16" i="174" s="1"/>
  <c r="C14" i="174"/>
  <c r="C12" i="174"/>
  <c r="L12" i="174"/>
  <c r="C8" i="174"/>
  <c r="F34" i="197" l="1"/>
  <c r="F28" i="197"/>
  <c r="L31" i="174"/>
  <c r="F30" i="197"/>
  <c r="C30" i="202" l="1"/>
  <c r="D30" i="202"/>
  <c r="G30" i="202"/>
  <c r="I30" i="202"/>
  <c r="J30" i="202"/>
  <c r="K30" i="202"/>
  <c r="L30" i="202"/>
  <c r="M30" i="202"/>
  <c r="N30" i="202"/>
  <c r="O30" i="202"/>
  <c r="P30" i="202"/>
  <c r="Q30" i="202"/>
  <c r="C31" i="202"/>
  <c r="D31" i="202"/>
  <c r="G31" i="202"/>
  <c r="I31" i="202"/>
  <c r="J31" i="202"/>
  <c r="K31" i="202"/>
  <c r="L31" i="202"/>
  <c r="M31" i="202"/>
  <c r="N31" i="202"/>
  <c r="O31" i="202"/>
  <c r="P31" i="202"/>
  <c r="Q31" i="202"/>
  <c r="C31" i="197" l="1"/>
  <c r="D31" i="197"/>
  <c r="G31" i="197"/>
  <c r="I31" i="197"/>
  <c r="J31" i="197"/>
  <c r="K31" i="197"/>
  <c r="L31" i="197"/>
  <c r="M31" i="197"/>
  <c r="N31" i="197"/>
  <c r="O31" i="197"/>
  <c r="P31" i="197"/>
  <c r="Q31" i="197"/>
  <c r="C32" i="197"/>
  <c r="M10" i="195" s="1"/>
  <c r="D32" i="197"/>
  <c r="G32" i="197"/>
  <c r="I32" i="197"/>
  <c r="J32" i="197"/>
  <c r="K32" i="197"/>
  <c r="L32" i="197"/>
  <c r="M32" i="197"/>
  <c r="N32" i="197"/>
  <c r="O32" i="197"/>
  <c r="P32" i="197"/>
  <c r="Q32" i="197"/>
  <c r="E31" i="197" l="1"/>
  <c r="F31" i="197"/>
  <c r="E32" i="197"/>
  <c r="F32" i="197"/>
  <c r="F31" i="202" l="1"/>
  <c r="E30" i="202"/>
  <c r="E31" i="202"/>
  <c r="F30" i="202"/>
  <c r="H30" i="202" l="1"/>
  <c r="H31" i="197"/>
  <c r="H31" i="202"/>
  <c r="H32" i="197"/>
  <c r="M11" i="195" s="1"/>
  <c r="G62" i="202"/>
  <c r="I62" i="202"/>
  <c r="J62" i="202"/>
  <c r="K62" i="202"/>
  <c r="L62" i="202"/>
  <c r="M62" i="202"/>
  <c r="N62" i="202"/>
  <c r="O62" i="202"/>
  <c r="P62" i="202"/>
  <c r="Q62" i="202"/>
  <c r="G63" i="202"/>
  <c r="I63" i="202"/>
  <c r="J63" i="202"/>
  <c r="K63" i="202"/>
  <c r="L63" i="202"/>
  <c r="M63" i="202"/>
  <c r="N63" i="202"/>
  <c r="O63" i="202"/>
  <c r="P63" i="202"/>
  <c r="Q63" i="202"/>
  <c r="Q61" i="202"/>
  <c r="P61" i="202"/>
  <c r="O61" i="202"/>
  <c r="N61" i="202"/>
  <c r="M61" i="202"/>
  <c r="L61" i="202"/>
  <c r="K61" i="202"/>
  <c r="J61" i="202"/>
  <c r="I61" i="202"/>
  <c r="G61" i="202"/>
  <c r="Q57" i="202"/>
  <c r="P59" i="202"/>
  <c r="O59" i="202"/>
  <c r="N59" i="202"/>
  <c r="M59" i="202"/>
  <c r="L59" i="202"/>
  <c r="K59" i="202"/>
  <c r="J59" i="202"/>
  <c r="I59" i="202"/>
  <c r="P58" i="202"/>
  <c r="O58" i="202"/>
  <c r="N58" i="202"/>
  <c r="M58" i="202"/>
  <c r="L58" i="202"/>
  <c r="K58" i="202"/>
  <c r="J58" i="202"/>
  <c r="I58" i="202"/>
  <c r="P57" i="202"/>
  <c r="O57" i="202"/>
  <c r="N57" i="202"/>
  <c r="M57" i="202"/>
  <c r="L57" i="202"/>
  <c r="K57" i="202"/>
  <c r="J57" i="202"/>
  <c r="I57" i="202"/>
  <c r="G57" i="202"/>
  <c r="G49" i="202"/>
  <c r="I49" i="202"/>
  <c r="J49" i="202"/>
  <c r="K49" i="202"/>
  <c r="L49" i="202"/>
  <c r="M49" i="202"/>
  <c r="N49" i="202"/>
  <c r="O49" i="202"/>
  <c r="P49" i="202"/>
  <c r="Q49" i="202"/>
  <c r="G50" i="202"/>
  <c r="I50" i="202"/>
  <c r="J50" i="202"/>
  <c r="K50" i="202"/>
  <c r="L50" i="202"/>
  <c r="M50" i="202"/>
  <c r="N50" i="202"/>
  <c r="O50" i="202"/>
  <c r="P50" i="202"/>
  <c r="Q50" i="202"/>
  <c r="G51" i="202"/>
  <c r="I51" i="202"/>
  <c r="J51" i="202"/>
  <c r="K51" i="202"/>
  <c r="L51" i="202"/>
  <c r="M51" i="202"/>
  <c r="N51" i="202"/>
  <c r="O51" i="202"/>
  <c r="P51" i="202"/>
  <c r="Q51" i="202"/>
  <c r="G52" i="202"/>
  <c r="I52" i="202"/>
  <c r="J52" i="202"/>
  <c r="K52" i="202"/>
  <c r="L52" i="202"/>
  <c r="M52" i="202"/>
  <c r="N52" i="202"/>
  <c r="O52" i="202"/>
  <c r="P52" i="202"/>
  <c r="Q52" i="202"/>
  <c r="Q48" i="202"/>
  <c r="P48" i="202"/>
  <c r="O48" i="202"/>
  <c r="N48" i="202"/>
  <c r="M48" i="202"/>
  <c r="L48" i="202"/>
  <c r="K48" i="202"/>
  <c r="J48" i="202"/>
  <c r="I48" i="202"/>
  <c r="G48" i="202"/>
  <c r="G41" i="202"/>
  <c r="I41" i="202"/>
  <c r="J41" i="202"/>
  <c r="K41" i="202"/>
  <c r="L41" i="202"/>
  <c r="M41" i="202"/>
  <c r="N41" i="202"/>
  <c r="O41" i="202"/>
  <c r="P41" i="202"/>
  <c r="Q41" i="202"/>
  <c r="G42" i="202"/>
  <c r="I42" i="202"/>
  <c r="J42" i="202"/>
  <c r="K42" i="202"/>
  <c r="L42" i="202"/>
  <c r="M42" i="202"/>
  <c r="N42" i="202"/>
  <c r="O42" i="202"/>
  <c r="P42" i="202"/>
  <c r="Q42" i="202"/>
  <c r="G43" i="202"/>
  <c r="I43" i="202"/>
  <c r="J43" i="202"/>
  <c r="K43" i="202"/>
  <c r="L43" i="202"/>
  <c r="M43" i="202"/>
  <c r="N43" i="202"/>
  <c r="O43" i="202"/>
  <c r="P43" i="202"/>
  <c r="Q43" i="202"/>
  <c r="Q40" i="202"/>
  <c r="P40" i="202"/>
  <c r="O40" i="202"/>
  <c r="N40" i="202"/>
  <c r="M40" i="202"/>
  <c r="L40" i="202"/>
  <c r="K40" i="202"/>
  <c r="J40" i="202"/>
  <c r="I40" i="202"/>
  <c r="G40" i="202"/>
  <c r="G28" i="202"/>
  <c r="I28" i="202"/>
  <c r="J28" i="202"/>
  <c r="K28" i="202"/>
  <c r="L28" i="202"/>
  <c r="M28" i="202"/>
  <c r="N28" i="202"/>
  <c r="O28" i="202"/>
  <c r="P28" i="202"/>
  <c r="Q28" i="202"/>
  <c r="G29" i="202"/>
  <c r="I29" i="202"/>
  <c r="J29" i="202"/>
  <c r="K29" i="202"/>
  <c r="L29" i="202"/>
  <c r="M29" i="202"/>
  <c r="N29" i="202"/>
  <c r="O29" i="202"/>
  <c r="P29" i="202"/>
  <c r="Q29" i="202"/>
  <c r="G32" i="202"/>
  <c r="I32" i="202"/>
  <c r="J32" i="202"/>
  <c r="K32" i="202"/>
  <c r="L32" i="202"/>
  <c r="M32" i="202"/>
  <c r="N32" i="202"/>
  <c r="O32" i="202"/>
  <c r="P32" i="202"/>
  <c r="Q32" i="202"/>
  <c r="G33" i="202"/>
  <c r="I33" i="202"/>
  <c r="J33" i="202"/>
  <c r="K33" i="202"/>
  <c r="L33" i="202"/>
  <c r="M33" i="202"/>
  <c r="N33" i="202"/>
  <c r="O33" i="202"/>
  <c r="P33" i="202"/>
  <c r="Q33" i="202"/>
  <c r="G34" i="202"/>
  <c r="I34" i="202"/>
  <c r="J34" i="202"/>
  <c r="K34" i="202"/>
  <c r="L34" i="202"/>
  <c r="M34" i="202"/>
  <c r="N34" i="202"/>
  <c r="O34" i="202"/>
  <c r="P34" i="202"/>
  <c r="Q34" i="202"/>
  <c r="G35" i="202"/>
  <c r="I35" i="202"/>
  <c r="J35" i="202"/>
  <c r="K35" i="202"/>
  <c r="L35" i="202"/>
  <c r="M35" i="202"/>
  <c r="N35" i="202"/>
  <c r="O35" i="202"/>
  <c r="P35" i="202"/>
  <c r="Q35" i="202"/>
  <c r="Q27" i="202"/>
  <c r="P27" i="202"/>
  <c r="O27" i="202"/>
  <c r="N27" i="202"/>
  <c r="M27" i="202"/>
  <c r="L27" i="202"/>
  <c r="K27" i="202"/>
  <c r="J27" i="202"/>
  <c r="I27" i="202"/>
  <c r="G27" i="202"/>
  <c r="G22" i="202"/>
  <c r="I22" i="202"/>
  <c r="J22" i="202"/>
  <c r="K22" i="202"/>
  <c r="L22" i="202"/>
  <c r="M22" i="202"/>
  <c r="N22" i="202"/>
  <c r="O22" i="202"/>
  <c r="P22" i="202"/>
  <c r="Q22" i="202"/>
  <c r="Q21" i="202"/>
  <c r="P21" i="202"/>
  <c r="O21" i="202"/>
  <c r="N21" i="202"/>
  <c r="M21" i="202"/>
  <c r="L21" i="202"/>
  <c r="K21" i="202"/>
  <c r="J21" i="202"/>
  <c r="I21" i="202"/>
  <c r="G21" i="202"/>
  <c r="Q14" i="202"/>
  <c r="D16" i="202"/>
  <c r="D15" i="202"/>
  <c r="P14" i="202"/>
  <c r="O14" i="202"/>
  <c r="N14" i="202"/>
  <c r="M14" i="202"/>
  <c r="L14" i="202"/>
  <c r="K14" i="202"/>
  <c r="J14" i="202"/>
  <c r="I14" i="202"/>
  <c r="D14" i="202"/>
  <c r="I58" i="197"/>
  <c r="J58" i="197"/>
  <c r="K58" i="197"/>
  <c r="L58" i="197"/>
  <c r="M58" i="197"/>
  <c r="N58" i="197"/>
  <c r="O58" i="197"/>
  <c r="P58" i="197"/>
  <c r="I59" i="197"/>
  <c r="J59" i="197"/>
  <c r="K59" i="197"/>
  <c r="L59" i="197"/>
  <c r="M59" i="197"/>
  <c r="N59" i="197"/>
  <c r="O59" i="197"/>
  <c r="P59" i="197"/>
  <c r="G62" i="197"/>
  <c r="I62" i="197"/>
  <c r="J62" i="197"/>
  <c r="K62" i="197"/>
  <c r="L62" i="197"/>
  <c r="M62" i="197"/>
  <c r="N62" i="197"/>
  <c r="O62" i="197"/>
  <c r="P62" i="197"/>
  <c r="Q62" i="197"/>
  <c r="G63" i="197"/>
  <c r="I63" i="197"/>
  <c r="J63" i="197"/>
  <c r="K63" i="197"/>
  <c r="L63" i="197"/>
  <c r="M63" i="197"/>
  <c r="N63" i="197"/>
  <c r="O63" i="197"/>
  <c r="P63" i="197"/>
  <c r="Q63" i="197"/>
  <c r="Q61" i="197"/>
  <c r="P61" i="197"/>
  <c r="O61" i="197"/>
  <c r="N61" i="197"/>
  <c r="M61" i="197"/>
  <c r="L61" i="197"/>
  <c r="K61" i="197"/>
  <c r="J61" i="197"/>
  <c r="I61" i="197"/>
  <c r="G61" i="197"/>
  <c r="Q57" i="197"/>
  <c r="P57" i="197"/>
  <c r="O57" i="197"/>
  <c r="N57" i="197"/>
  <c r="M57" i="197"/>
  <c r="L57" i="197"/>
  <c r="K57" i="197"/>
  <c r="J57" i="197"/>
  <c r="I57" i="197"/>
  <c r="G49" i="197"/>
  <c r="I49" i="197"/>
  <c r="J49" i="197"/>
  <c r="K49" i="197"/>
  <c r="L49" i="197"/>
  <c r="M49" i="197"/>
  <c r="N49" i="197"/>
  <c r="O49" i="197"/>
  <c r="P49" i="197"/>
  <c r="Q49" i="197"/>
  <c r="G50" i="197"/>
  <c r="I50" i="197"/>
  <c r="J50" i="197"/>
  <c r="K50" i="197"/>
  <c r="L50" i="197"/>
  <c r="M50" i="197"/>
  <c r="N50" i="197"/>
  <c r="O50" i="197"/>
  <c r="P50" i="197"/>
  <c r="G51" i="197"/>
  <c r="I51" i="197"/>
  <c r="J51" i="197"/>
  <c r="K51" i="197"/>
  <c r="L51" i="197"/>
  <c r="M51" i="197"/>
  <c r="N51" i="197"/>
  <c r="O51" i="197"/>
  <c r="P51" i="197"/>
  <c r="Q51" i="197"/>
  <c r="G52" i="197"/>
  <c r="I52" i="197"/>
  <c r="J52" i="197"/>
  <c r="K52" i="197"/>
  <c r="L52" i="197"/>
  <c r="M52" i="197"/>
  <c r="N52" i="197"/>
  <c r="O52" i="197"/>
  <c r="P52" i="197"/>
  <c r="Q52" i="197"/>
  <c r="Q48" i="197"/>
  <c r="P48" i="197"/>
  <c r="O48" i="197"/>
  <c r="N48" i="197"/>
  <c r="M48" i="197"/>
  <c r="L48" i="197"/>
  <c r="K48" i="197"/>
  <c r="J48" i="197"/>
  <c r="I48" i="197"/>
  <c r="G48" i="197"/>
  <c r="G41" i="197"/>
  <c r="I41" i="197"/>
  <c r="J41" i="197"/>
  <c r="K41" i="197"/>
  <c r="L41" i="197"/>
  <c r="M41" i="197"/>
  <c r="N41" i="197"/>
  <c r="O41" i="197"/>
  <c r="P41" i="197"/>
  <c r="Q41" i="197"/>
  <c r="G42" i="197"/>
  <c r="I42" i="197"/>
  <c r="J42" i="197"/>
  <c r="K42" i="197"/>
  <c r="L42" i="197"/>
  <c r="M42" i="197"/>
  <c r="N42" i="197"/>
  <c r="O42" i="197"/>
  <c r="P42" i="197"/>
  <c r="Q42" i="197"/>
  <c r="G43" i="197"/>
  <c r="I43" i="197"/>
  <c r="J43" i="197"/>
  <c r="K43" i="197"/>
  <c r="L43" i="197"/>
  <c r="M43" i="197"/>
  <c r="N43" i="197"/>
  <c r="O43" i="197"/>
  <c r="P43" i="197"/>
  <c r="Q43" i="197"/>
  <c r="Q40" i="197"/>
  <c r="P40" i="197"/>
  <c r="O40" i="197"/>
  <c r="N40" i="197"/>
  <c r="M40" i="197"/>
  <c r="L40" i="197"/>
  <c r="K40" i="197"/>
  <c r="J40" i="197"/>
  <c r="I40" i="197"/>
  <c r="G40" i="197"/>
  <c r="G28" i="197"/>
  <c r="I28" i="197"/>
  <c r="J28" i="197"/>
  <c r="K28" i="197"/>
  <c r="L28" i="197"/>
  <c r="M28" i="197"/>
  <c r="N28" i="197"/>
  <c r="O28" i="197"/>
  <c r="P28" i="197"/>
  <c r="Q28" i="197"/>
  <c r="G29" i="197"/>
  <c r="I29" i="197"/>
  <c r="J29" i="197"/>
  <c r="K29" i="197"/>
  <c r="L29" i="197"/>
  <c r="M29" i="197"/>
  <c r="N29" i="197"/>
  <c r="O29" i="197"/>
  <c r="P29" i="197"/>
  <c r="Q29" i="197"/>
  <c r="G30" i="197"/>
  <c r="I30" i="197"/>
  <c r="J30" i="197"/>
  <c r="K30" i="197"/>
  <c r="L30" i="197"/>
  <c r="M30" i="197"/>
  <c r="N30" i="197"/>
  <c r="O30" i="197"/>
  <c r="P30" i="197"/>
  <c r="Q30" i="197"/>
  <c r="G33" i="197"/>
  <c r="I33" i="197"/>
  <c r="J33" i="197"/>
  <c r="K33" i="197"/>
  <c r="L33" i="197"/>
  <c r="M33" i="197"/>
  <c r="N33" i="197"/>
  <c r="O33" i="197"/>
  <c r="P33" i="197"/>
  <c r="Q33" i="197"/>
  <c r="G34" i="197"/>
  <c r="I34" i="197"/>
  <c r="J34" i="197"/>
  <c r="K34" i="197"/>
  <c r="L34" i="197"/>
  <c r="M34" i="197"/>
  <c r="N34" i="197"/>
  <c r="O34" i="197"/>
  <c r="P34" i="197"/>
  <c r="Q34" i="197"/>
  <c r="G35" i="197"/>
  <c r="I35" i="197"/>
  <c r="J35" i="197"/>
  <c r="K35" i="197"/>
  <c r="L35" i="197"/>
  <c r="M35" i="197"/>
  <c r="N35" i="197"/>
  <c r="O35" i="197"/>
  <c r="P35" i="197"/>
  <c r="Q35" i="197"/>
  <c r="Q27" i="197"/>
  <c r="P27" i="197"/>
  <c r="O27" i="197"/>
  <c r="N27" i="197"/>
  <c r="M27" i="197"/>
  <c r="L27" i="197"/>
  <c r="K27" i="197"/>
  <c r="J27" i="197"/>
  <c r="I27" i="197"/>
  <c r="G27" i="197"/>
  <c r="G21" i="197"/>
  <c r="I21" i="197"/>
  <c r="J21" i="197"/>
  <c r="K21" i="197"/>
  <c r="L21" i="197"/>
  <c r="M21" i="197"/>
  <c r="N21" i="197"/>
  <c r="O21" i="197"/>
  <c r="P21" i="197"/>
  <c r="Q21" i="197"/>
  <c r="G22" i="197"/>
  <c r="I22" i="197"/>
  <c r="J22" i="197"/>
  <c r="K22" i="197"/>
  <c r="L22" i="197"/>
  <c r="M22" i="197"/>
  <c r="N22" i="197"/>
  <c r="O22" i="197"/>
  <c r="P22" i="197"/>
  <c r="Q22" i="197"/>
  <c r="Q14" i="197"/>
  <c r="P14" i="197"/>
  <c r="O14" i="197"/>
  <c r="N14" i="197"/>
  <c r="M14" i="197"/>
  <c r="L14" i="197"/>
  <c r="K14" i="197"/>
  <c r="J14" i="197"/>
  <c r="I14" i="197"/>
  <c r="P56" i="202"/>
  <c r="O56" i="202"/>
  <c r="N56" i="202"/>
  <c r="M56" i="202"/>
  <c r="L56" i="202"/>
  <c r="K56" i="202"/>
  <c r="J56" i="202"/>
  <c r="I56" i="202"/>
  <c r="P47" i="202"/>
  <c r="O47" i="202"/>
  <c r="N47" i="202"/>
  <c r="M47" i="202"/>
  <c r="L47" i="202"/>
  <c r="K47" i="202"/>
  <c r="J47" i="202"/>
  <c r="I47" i="202"/>
  <c r="P39" i="202"/>
  <c r="O39" i="202"/>
  <c r="N39" i="202"/>
  <c r="M39" i="202"/>
  <c r="L39" i="202"/>
  <c r="K39" i="202"/>
  <c r="J39" i="202"/>
  <c r="I39" i="202"/>
  <c r="P26" i="202"/>
  <c r="O26" i="202"/>
  <c r="N26" i="202"/>
  <c r="M26" i="202"/>
  <c r="L26" i="202"/>
  <c r="K26" i="202"/>
  <c r="J26" i="202"/>
  <c r="I26" i="202"/>
  <c r="P20" i="202"/>
  <c r="O20" i="202"/>
  <c r="N20" i="202"/>
  <c r="M20" i="202"/>
  <c r="L20" i="202"/>
  <c r="K20" i="202"/>
  <c r="J20" i="202"/>
  <c r="I20" i="202"/>
  <c r="P13" i="202"/>
  <c r="O13" i="202"/>
  <c r="N13" i="202"/>
  <c r="M13" i="202"/>
  <c r="L13" i="202"/>
  <c r="K13" i="202"/>
  <c r="J13" i="202"/>
  <c r="I13" i="202"/>
  <c r="P56" i="197"/>
  <c r="O56" i="197"/>
  <c r="N56" i="197"/>
  <c r="M56" i="197"/>
  <c r="L56" i="197"/>
  <c r="K56" i="197"/>
  <c r="J56" i="197"/>
  <c r="I56" i="197"/>
  <c r="P47" i="197"/>
  <c r="O47" i="197"/>
  <c r="N47" i="197"/>
  <c r="M47" i="197"/>
  <c r="L47" i="197"/>
  <c r="K47" i="197"/>
  <c r="J47" i="197"/>
  <c r="I47" i="197"/>
  <c r="P39" i="197"/>
  <c r="O39" i="197"/>
  <c r="N39" i="197"/>
  <c r="M39" i="197"/>
  <c r="L39" i="197"/>
  <c r="K39" i="197"/>
  <c r="J39" i="197"/>
  <c r="I39" i="197"/>
  <c r="P26" i="197"/>
  <c r="O26" i="197"/>
  <c r="N26" i="197"/>
  <c r="M26" i="197"/>
  <c r="L26" i="197"/>
  <c r="K26" i="197"/>
  <c r="J26" i="197"/>
  <c r="I26" i="197"/>
  <c r="P20" i="197"/>
  <c r="O20" i="197"/>
  <c r="N20" i="197"/>
  <c r="M20" i="197"/>
  <c r="L20" i="197"/>
  <c r="K20" i="197"/>
  <c r="J20" i="197"/>
  <c r="I20" i="197"/>
  <c r="J13" i="197"/>
  <c r="K13" i="197"/>
  <c r="L13" i="197"/>
  <c r="M13" i="197"/>
  <c r="N13" i="197"/>
  <c r="O13" i="197"/>
  <c r="P13" i="197"/>
  <c r="I13" i="197"/>
  <c r="C11" i="174" l="1"/>
  <c r="C31" i="204"/>
  <c r="P21" i="204"/>
  <c r="K21" i="204"/>
  <c r="F21" i="204"/>
  <c r="P16" i="204"/>
  <c r="K16" i="204"/>
  <c r="F16" i="204"/>
  <c r="P11" i="204"/>
  <c r="K11" i="204"/>
  <c r="F11" i="204"/>
  <c r="C66" i="202"/>
  <c r="D63" i="202"/>
  <c r="C63" i="202"/>
  <c r="D62" i="202"/>
  <c r="C62" i="202"/>
  <c r="D61" i="202"/>
  <c r="C61" i="202"/>
  <c r="D59" i="202"/>
  <c r="C59" i="202"/>
  <c r="D58" i="202"/>
  <c r="C58" i="202"/>
  <c r="D57" i="202"/>
  <c r="C57" i="202"/>
  <c r="D52" i="202"/>
  <c r="C52" i="202"/>
  <c r="D51" i="202"/>
  <c r="C51" i="202"/>
  <c r="D50" i="202"/>
  <c r="C50" i="202"/>
  <c r="C20" i="204" s="1"/>
  <c r="D49" i="202"/>
  <c r="C49" i="202"/>
  <c r="D48" i="202"/>
  <c r="C48" i="202"/>
  <c r="H15" i="204" s="1"/>
  <c r="D43" i="202"/>
  <c r="C43" i="202"/>
  <c r="D42" i="202"/>
  <c r="C42" i="202"/>
  <c r="D41" i="202"/>
  <c r="C41" i="202"/>
  <c r="H10" i="204" s="1"/>
  <c r="D40" i="202"/>
  <c r="C40" i="202"/>
  <c r="C10" i="204" s="1"/>
  <c r="D35" i="202"/>
  <c r="C35" i="202"/>
  <c r="D34" i="202"/>
  <c r="C34" i="202"/>
  <c r="M20" i="204" s="1"/>
  <c r="D33" i="202"/>
  <c r="C33" i="202"/>
  <c r="D32" i="202"/>
  <c r="C32" i="202"/>
  <c r="M10" i="204" s="1"/>
  <c r="D29" i="202"/>
  <c r="C29" i="202"/>
  <c r="C15" i="204" s="1"/>
  <c r="D28" i="202"/>
  <c r="C28" i="202"/>
  <c r="D27" i="202"/>
  <c r="C27" i="202"/>
  <c r="H20" i="204" s="1"/>
  <c r="D22" i="202"/>
  <c r="C22" i="202"/>
  <c r="D21" i="202"/>
  <c r="C21" i="202"/>
  <c r="M15" i="204" s="1"/>
  <c r="C16" i="202"/>
  <c r="C15" i="202"/>
  <c r="C14" i="202"/>
  <c r="H11" i="202"/>
  <c r="D4" i="202"/>
  <c r="D3" i="202"/>
  <c r="D31" i="195"/>
  <c r="C31" i="195"/>
  <c r="P21" i="195"/>
  <c r="K21" i="195"/>
  <c r="F21" i="195"/>
  <c r="P16" i="195"/>
  <c r="K16" i="195"/>
  <c r="F16" i="195"/>
  <c r="P11" i="195"/>
  <c r="K11" i="195"/>
  <c r="C66" i="197"/>
  <c r="D63" i="197"/>
  <c r="C63" i="197"/>
  <c r="D62" i="197"/>
  <c r="C62" i="197"/>
  <c r="D61" i="197"/>
  <c r="C61" i="197"/>
  <c r="D59" i="197"/>
  <c r="C59" i="197"/>
  <c r="D58" i="197"/>
  <c r="C58" i="197"/>
  <c r="D57" i="197"/>
  <c r="C57" i="197"/>
  <c r="D52" i="197"/>
  <c r="C52" i="197"/>
  <c r="D51" i="197"/>
  <c r="C51" i="197"/>
  <c r="D50" i="197"/>
  <c r="C50" i="197"/>
  <c r="C20" i="195" s="1"/>
  <c r="D49" i="197"/>
  <c r="C49" i="197"/>
  <c r="D48" i="197"/>
  <c r="C48" i="197"/>
  <c r="H15" i="195" s="1"/>
  <c r="D43" i="197"/>
  <c r="C43" i="197"/>
  <c r="D42" i="197"/>
  <c r="C42" i="197"/>
  <c r="D41" i="197"/>
  <c r="C41" i="197"/>
  <c r="H10" i="195" s="1"/>
  <c r="D40" i="197"/>
  <c r="C40" i="197"/>
  <c r="C10" i="195" s="1"/>
  <c r="D35" i="197"/>
  <c r="C35" i="197"/>
  <c r="D34" i="197"/>
  <c r="C34" i="197"/>
  <c r="M20" i="195" s="1"/>
  <c r="D33" i="197"/>
  <c r="C33" i="197"/>
  <c r="D30" i="197"/>
  <c r="C30" i="197"/>
  <c r="D29" i="197"/>
  <c r="C29" i="197"/>
  <c r="C15" i="195" s="1"/>
  <c r="D28" i="197"/>
  <c r="C28" i="197"/>
  <c r="D27" i="197"/>
  <c r="D22" i="197"/>
  <c r="C22" i="197"/>
  <c r="D21" i="197"/>
  <c r="C21" i="197"/>
  <c r="M15" i="195" s="1"/>
  <c r="D16" i="197"/>
  <c r="C16" i="197"/>
  <c r="D15" i="197"/>
  <c r="C15" i="197"/>
  <c r="D14" i="197"/>
  <c r="C14" i="197"/>
  <c r="H11" i="197"/>
  <c r="D4" i="197"/>
  <c r="D3" i="197"/>
  <c r="F12" i="1"/>
  <c r="K40" i="174"/>
  <c r="J40" i="174"/>
  <c r="K39" i="174"/>
  <c r="J39" i="174"/>
  <c r="K38" i="174"/>
  <c r="J38" i="174"/>
  <c r="K37" i="174"/>
  <c r="L37" i="174" s="1"/>
  <c r="J37" i="174"/>
  <c r="K36" i="174"/>
  <c r="J36" i="174"/>
  <c r="K35" i="174"/>
  <c r="J35" i="174"/>
  <c r="H34" i="174"/>
  <c r="K25" i="174"/>
  <c r="J25" i="174"/>
  <c r="K24" i="174"/>
  <c r="J24" i="174"/>
  <c r="F35" i="197"/>
  <c r="E35" i="197"/>
  <c r="F33" i="197"/>
  <c r="E33" i="197"/>
  <c r="F29" i="197"/>
  <c r="E29" i="197"/>
  <c r="K11" i="174"/>
  <c r="J11" i="174"/>
  <c r="L6" i="174"/>
  <c r="Q31" i="195" s="1"/>
  <c r="C8" i="128"/>
  <c r="L36" i="174" l="1"/>
  <c r="H57" i="197" s="1"/>
  <c r="F57" i="197"/>
  <c r="K34" i="174"/>
  <c r="L34" i="174" s="1"/>
  <c r="E57" i="197"/>
  <c r="J34" i="174"/>
  <c r="J8" i="174"/>
  <c r="K8" i="174"/>
  <c r="E52" i="197"/>
  <c r="E52" i="202"/>
  <c r="E40" i="202"/>
  <c r="E40" i="197"/>
  <c r="L35" i="174"/>
  <c r="F57" i="202"/>
  <c r="F61" i="202"/>
  <c r="F61" i="197"/>
  <c r="E21" i="202"/>
  <c r="E32" i="202"/>
  <c r="F52" i="202"/>
  <c r="F52" i="197"/>
  <c r="L24" i="174"/>
  <c r="F40" i="202"/>
  <c r="F40" i="197"/>
  <c r="E42" i="202"/>
  <c r="E42" i="197"/>
  <c r="E62" i="202"/>
  <c r="E62" i="197"/>
  <c r="F51" i="197"/>
  <c r="F51" i="202"/>
  <c r="E22" i="202"/>
  <c r="E21" i="197"/>
  <c r="E33" i="202"/>
  <c r="F21" i="197"/>
  <c r="F22" i="202"/>
  <c r="F33" i="202"/>
  <c r="G14" i="202"/>
  <c r="G14" i="197"/>
  <c r="E22" i="197"/>
  <c r="E28" i="202"/>
  <c r="E34" i="202"/>
  <c r="F42" i="202"/>
  <c r="F42" i="197"/>
  <c r="F62" i="202"/>
  <c r="F62" i="197"/>
  <c r="F22" i="197"/>
  <c r="F28" i="202"/>
  <c r="F34" i="202"/>
  <c r="E48" i="202"/>
  <c r="E48" i="197"/>
  <c r="E41" i="202"/>
  <c r="E41" i="197"/>
  <c r="E63" i="202"/>
  <c r="E63" i="197"/>
  <c r="F41" i="202"/>
  <c r="F41" i="197"/>
  <c r="E43" i="202"/>
  <c r="E43" i="197"/>
  <c r="L40" i="174"/>
  <c r="F63" i="202"/>
  <c r="F63" i="197"/>
  <c r="F43" i="202"/>
  <c r="F43" i="197"/>
  <c r="F48" i="202"/>
  <c r="F48" i="197"/>
  <c r="E49" i="202"/>
  <c r="E49" i="197"/>
  <c r="E27" i="202"/>
  <c r="E27" i="197"/>
  <c r="E35" i="202"/>
  <c r="F50" i="197"/>
  <c r="F50" i="202"/>
  <c r="E29" i="202"/>
  <c r="F49" i="202"/>
  <c r="F49" i="197"/>
  <c r="F29" i="202"/>
  <c r="F21" i="202"/>
  <c r="F32" i="202"/>
  <c r="F27" i="202"/>
  <c r="F27" i="197"/>
  <c r="F35" i="202"/>
  <c r="E51" i="202"/>
  <c r="E51" i="197"/>
  <c r="E50" i="202"/>
  <c r="E50" i="197"/>
  <c r="E57" i="202"/>
  <c r="E61" i="202"/>
  <c r="E61" i="197"/>
  <c r="Q31" i="204"/>
  <c r="L38" i="174"/>
  <c r="L25" i="174"/>
  <c r="L39" i="174"/>
  <c r="L11" i="174"/>
  <c r="H33" i="197" l="1"/>
  <c r="H33" i="202"/>
  <c r="H43" i="202"/>
  <c r="H43" i="197"/>
  <c r="N11" i="195"/>
  <c r="H28" i="197"/>
  <c r="H28" i="202"/>
  <c r="H52" i="202"/>
  <c r="H52" i="197"/>
  <c r="E14" i="202"/>
  <c r="E14" i="197"/>
  <c r="H34" i="202"/>
  <c r="M21" i="204" s="1"/>
  <c r="N21" i="204" s="1"/>
  <c r="H34" i="197"/>
  <c r="M21" i="195" s="1"/>
  <c r="N21" i="195" s="1"/>
  <c r="H29" i="202"/>
  <c r="H29" i="197"/>
  <c r="H27" i="202"/>
  <c r="H21" i="204" s="1"/>
  <c r="H27" i="197"/>
  <c r="H21" i="195" s="1"/>
  <c r="H63" i="202"/>
  <c r="H63" i="197"/>
  <c r="H51" i="202"/>
  <c r="H51" i="197"/>
  <c r="H22" i="197"/>
  <c r="H61" i="197"/>
  <c r="H61" i="202"/>
  <c r="F14" i="202"/>
  <c r="F14" i="197"/>
  <c r="H22" i="202"/>
  <c r="H21" i="197"/>
  <c r="M16" i="195" s="1"/>
  <c r="H48" i="202"/>
  <c r="H16" i="204" s="1"/>
  <c r="H48" i="197"/>
  <c r="H16" i="195" s="1"/>
  <c r="H35" i="202"/>
  <c r="H35" i="197"/>
  <c r="H62" i="202"/>
  <c r="H62" i="197"/>
  <c r="H41" i="202"/>
  <c r="H11" i="204" s="1"/>
  <c r="H41" i="197"/>
  <c r="H11" i="195" s="1"/>
  <c r="H32" i="202"/>
  <c r="M11" i="204" s="1"/>
  <c r="N11" i="204" s="1"/>
  <c r="H30" i="197"/>
  <c r="H57" i="202"/>
  <c r="H42" i="202"/>
  <c r="H42" i="197"/>
  <c r="H21" i="202"/>
  <c r="M16" i="204" s="1"/>
  <c r="H49" i="197"/>
  <c r="H49" i="202"/>
  <c r="H50" i="202"/>
  <c r="C21" i="204" s="1"/>
  <c r="D21" i="204" s="1"/>
  <c r="H50" i="197"/>
  <c r="C21" i="195" s="1"/>
  <c r="D21" i="195" s="1"/>
  <c r="H40" i="197"/>
  <c r="C11" i="195" s="1"/>
  <c r="D11" i="195" s="1"/>
  <c r="H40" i="202"/>
  <c r="D11" i="204" s="1"/>
  <c r="L8" i="174"/>
  <c r="I11" i="195" l="1"/>
  <c r="N16" i="195"/>
  <c r="C16" i="195"/>
  <c r="D16" i="195" s="1"/>
  <c r="N16" i="204"/>
  <c r="C16" i="204"/>
  <c r="D16" i="204" s="1"/>
  <c r="I11" i="204"/>
  <c r="I16" i="204"/>
  <c r="I16" i="195"/>
  <c r="I21" i="204"/>
  <c r="I21" i="195"/>
  <c r="H14" i="202"/>
  <c r="H14" i="19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W7" authorId="0" shapeId="0" xr:uid="{93B9CE55-AA83-4829-BF41-DD9FF013E27D}">
      <text>
        <r>
          <rPr>
            <b/>
            <sz val="9"/>
            <color indexed="81"/>
            <rFont val="Tahoma"/>
            <family val="2"/>
          </rPr>
          <t xml:space="preserve">Display order 1-100 for packages
</t>
        </r>
      </text>
    </comment>
    <comment ref="AQ7" authorId="0" shapeId="0" xr:uid="{34B33EA7-AF9D-4378-B09C-2C61E104B59E}">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J12" authorId="0" shapeId="0" xr:uid="{060CE579-E8B6-4A4D-A985-61D20C68B07E}">
      <text>
        <r>
          <rPr>
            <b/>
            <sz val="9"/>
            <color indexed="81"/>
            <rFont val="Tahoma"/>
            <family val="2"/>
          </rPr>
          <t xml:space="preserve">priced set of 4
</t>
        </r>
      </text>
    </comment>
    <comment ref="K12" authorId="0" shapeId="0" xr:uid="{B73A3A0A-A556-42EB-B5C1-E25381FD5728}">
      <text>
        <r>
          <rPr>
            <b/>
            <sz val="9"/>
            <color indexed="81"/>
            <rFont val="Tahoma"/>
            <family val="2"/>
          </rPr>
          <t xml:space="preserve">Priced set of 4
</t>
        </r>
      </text>
    </comment>
    <comment ref="B34" authorId="0" shapeId="0" xr:uid="{11BEF457-1A46-4A53-94BB-B281102F7183}">
      <text>
        <r>
          <rPr>
            <sz val="9"/>
            <color indexed="81"/>
            <rFont val="Tahoma"/>
            <family val="2"/>
          </rPr>
          <t>not a real PN, just for app chart reference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futureMetadata>
  <valueMetadata count="9">
    <bk>
      <rc t="1" v="0"/>
    </bk>
    <bk>
      <rc t="1" v="1"/>
    </bk>
    <bk>
      <rc t="1" v="2"/>
    </bk>
    <bk>
      <rc t="1" v="3"/>
    </bk>
    <bk>
      <rc t="1" v="4"/>
    </bk>
    <bk>
      <rc t="1" v="5"/>
    </bk>
    <bk>
      <rc t="1" v="6"/>
    </bk>
    <bk>
      <rc t="1" v="7"/>
    </bk>
    <bk>
      <rc t="1" v="8"/>
    </bk>
  </valueMetadata>
</metadata>
</file>

<file path=xl/sharedStrings.xml><?xml version="1.0" encoding="utf-8"?>
<sst xmlns="http://schemas.openxmlformats.org/spreadsheetml/2006/main" count="738" uniqueCount="364">
  <si>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</si>
  <si>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</si>
  <si>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</si>
  <si>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</si>
  <si>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</si>
  <si>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</si>
  <si>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</si>
  <si>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</si>
  <si>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</si>
  <si>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</si>
  <si>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</si>
  <si>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</si>
  <si>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</si>
  <si>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</si>
  <si>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</si>
  <si>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</si>
  <si>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</si>
  <si>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</si>
  <si>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</si>
  <si>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</si>
  <si>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Moonroof Visor</t>
  </si>
  <si>
    <t>E</t>
  </si>
  <si>
    <t>Fine Sanding Needles</t>
  </si>
  <si>
    <t>Fine Sanding Sticks</t>
  </si>
  <si>
    <t>Paint Pen Replacement Tips</t>
  </si>
  <si>
    <t>Application</t>
  </si>
  <si>
    <t>31670-BMS-004H</t>
  </si>
  <si>
    <t>Current Labor Rates</t>
  </si>
  <si>
    <t>All published prices, trim specifications, and availability are subject to change without prior notice.</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</si>
  <si>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</si>
  <si>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</si>
  <si>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</si>
  <si>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</si>
  <si>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</si>
  <si>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</si>
  <si>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</si>
  <si>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</si>
  <si>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</si>
  <si>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</si>
  <si>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</si>
  <si>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</si>
  <si>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</si>
  <si>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</si>
  <si>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</si>
  <si>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</si>
  <si>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</si>
  <si>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</si>
  <si>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</si>
  <si>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</si>
  <si>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</si>
  <si>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</si>
  <si>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</si>
  <si>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</si>
  <si>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</si>
  <si>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Crystal Black Pearl (NH-731P)</t>
  </si>
  <si>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</si>
  <si>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</si>
  <si>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</si>
  <si>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</si>
  <si>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</si>
  <si>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</si>
  <si>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</si>
  <si>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</si>
  <si>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</si>
  <si>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</si>
  <si>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</si>
  <si>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</si>
  <si>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</si>
  <si>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</si>
  <si>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</si>
  <si>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</si>
  <si>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</si>
  <si>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</si>
  <si>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</si>
  <si>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</si>
  <si>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</si>
  <si>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</si>
  <si>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</si>
  <si>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</si>
  <si>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</si>
  <si>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</si>
  <si>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</si>
  <si>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</si>
  <si>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</si>
  <si>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</si>
  <si>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</si>
  <si>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</si>
  <si>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</si>
  <si>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</si>
  <si>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</si>
  <si>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</si>
  <si>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</si>
  <si>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</si>
  <si>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Door Edge Guards</t>
  </si>
  <si>
    <t>Wheel Locks - Black</t>
  </si>
  <si>
    <t>Wheel Locks - Chrome</t>
  </si>
  <si>
    <t>Pointes de remplacement pour stylos de peinture</t>
  </si>
  <si>
    <t>Noir cristal nacré (NH-731P)</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</si>
  <si>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</si>
  <si>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</si>
  <si>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</si>
  <si>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</si>
  <si>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</si>
  <si>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</si>
  <si>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</si>
  <si>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</si>
  <si>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</si>
  <si>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</si>
  <si>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</si>
  <si>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</si>
  <si>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</si>
  <si>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</si>
  <si>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</si>
  <si>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</si>
  <si>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</si>
  <si>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</si>
  <si>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</si>
  <si>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</si>
  <si>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</si>
  <si>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</si>
  <si>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</si>
  <si>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</si>
  <si>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</si>
  <si>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</si>
  <si>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</si>
  <si>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</si>
  <si>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</si>
  <si>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</si>
  <si>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</si>
  <si>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</si>
  <si>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</si>
  <si>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Yes</t>
  </si>
  <si>
    <t>No</t>
  </si>
  <si>
    <t>S</t>
  </si>
  <si>
    <t>=</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</si>
  <si>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</si>
  <si>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</si>
  <si>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Extended battery life by charging/maintaining a Honda battery to ideal charge levels.</t>
  </si>
  <si>
    <t>Bread and Butter</t>
  </si>
  <si>
    <t xml:space="preserve">High Impact 
Exterior Aesthetic </t>
  </si>
  <si>
    <t>Engine Heaters 
- function</t>
  </si>
  <si>
    <t xml:space="preserve">Exterior Protection </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</si>
  <si>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</si>
  <si>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</si>
  <si>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</si>
  <si>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</si>
  <si>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</si>
  <si>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</si>
  <si>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</si>
  <si>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</si>
  <si>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</si>
  <si>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</si>
  <si>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</si>
  <si>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</si>
  <si>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</si>
  <si>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</si>
  <si>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</si>
  <si>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</si>
  <si>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TUCH-NH731P-A1</t>
  </si>
  <si>
    <t>Wheels
Steel wheels first if applicable. 
Then the other wheels
Then Wheel locks</t>
  </si>
  <si>
    <t>Quantity of 25.</t>
  </si>
  <si>
    <t>Quantity of 5.</t>
  </si>
  <si>
    <t>Quantité de 25</t>
  </si>
  <si>
    <t>Quantité de 5</t>
  </si>
  <si>
    <t>Residual-ized $</t>
  </si>
  <si>
    <t>Roof Box - Short</t>
  </si>
  <si>
    <t>Roof Basket</t>
  </si>
  <si>
    <t>Roof Kayak Attachment</t>
  </si>
  <si>
    <t>Roof Ski/Snowboard Attachment</t>
  </si>
  <si>
    <t>Body Side Moulding</t>
  </si>
  <si>
    <t>Cold Weather Package</t>
  </si>
  <si>
    <t>A great way to help ensure that your wheels stay on your truck where they belong.</t>
  </si>
  <si>
    <t>Un excellent moyen de vous assurer que les roues demeurent sur votre camion, là où elles devraient se trouver.</t>
  </si>
  <si>
    <t>08W42-TG7-301A</t>
  </si>
  <si>
    <t>Trailer Hitch</t>
  </si>
  <si>
    <t>Trailer Hitch Ball - 1-7/8"</t>
  </si>
  <si>
    <t>Trailer Hitch Ball - 2"</t>
  </si>
  <si>
    <t>Roof Bicycle Attachment - Forkmount</t>
  </si>
  <si>
    <t>Roof Bicycle Attachment - Frame mount</t>
  </si>
  <si>
    <t>Roof Box - Mid-Size</t>
  </si>
  <si>
    <t>Roof Surfboard Attachment</t>
  </si>
  <si>
    <t>Engine Block Heater</t>
  </si>
  <si>
    <t>N/A App Chart reference</t>
  </si>
  <si>
    <t>Roof Attachments</t>
  </si>
  <si>
    <t>Écrous de roue antivol  - Noirs</t>
  </si>
  <si>
    <t>Optimate 12V Auto Battery Charger/Maintainer</t>
  </si>
  <si>
    <t xml:space="preserve">et </t>
  </si>
  <si>
    <t xml:space="preserve"> &amp; </t>
  </si>
  <si>
    <t>Ensemble de protection</t>
  </si>
  <si>
    <t>Fender Flares</t>
  </si>
  <si>
    <t>Crossbars</t>
  </si>
  <si>
    <t>Door Sill Protection Film</t>
  </si>
  <si>
    <t>Ridgeline Protection Package</t>
  </si>
  <si>
    <t>Ridgeline Protection Package - Trail Sport</t>
  </si>
  <si>
    <t>Ridgeline Tow Package 1</t>
  </si>
  <si>
    <t>Ridgeline Tow Package 2</t>
  </si>
  <si>
    <t>Ridgeline Utility Package - Black</t>
  </si>
  <si>
    <t>18" Wheel - Enkei SVX, Gun Metal</t>
  </si>
  <si>
    <t>Priced as a set of 4 wheels.  Tires sold separately.</t>
  </si>
  <si>
    <t>Prix pour un ensemble de 4 roues.  Pneus vendus séparément.</t>
  </si>
  <si>
    <t>18" Wheel - Dimple, Black Alloy</t>
  </si>
  <si>
    <t xml:space="preserve">18" Wheel - Machined Painted Alloy </t>
  </si>
  <si>
    <t>Wheel Lug Nuts - Set, Black</t>
  </si>
  <si>
    <t>Bed Extender - Motorcycle</t>
  </si>
  <si>
    <t>Bed Extender - Regular</t>
  </si>
  <si>
    <t>Bed Tent</t>
  </si>
  <si>
    <t>Door Edge Films</t>
  </si>
  <si>
    <t>Door Handle film</t>
  </si>
  <si>
    <t>Door Visors</t>
  </si>
  <si>
    <t>Déflecteurs de portières</t>
  </si>
  <si>
    <t>Black Emblem - Ridgeline</t>
  </si>
  <si>
    <t>Black Emblem - Honda Mark</t>
  </si>
  <si>
    <t>Black Emblem - Sport</t>
  </si>
  <si>
    <t>Oil Pan Guard</t>
  </si>
  <si>
    <t>Hood Protector</t>
  </si>
  <si>
    <t>Lower Door Trim - Black</t>
  </si>
  <si>
    <t>Roof Rails - Black</t>
  </si>
  <si>
    <t>Roof Rails - Silver</t>
  </si>
  <si>
    <t>Running Board - Black</t>
  </si>
  <si>
    <t>Running Board - Black w/ Lights</t>
  </si>
  <si>
    <t>Tonneau Cover - Hard</t>
  </si>
  <si>
    <t>Trailer Hitch - Towing Kit</t>
  </si>
  <si>
    <t>All-Season Floor Mats - High wall</t>
  </si>
  <si>
    <t>All-Season Floor Mats - Trail Sport</t>
  </si>
  <si>
    <t>Cargo Net - In-Bed Trunk</t>
  </si>
  <si>
    <t>Cargo Net - Truck-Bed</t>
  </si>
  <si>
    <t>Cargo Tray - In-Bed Trunk</t>
  </si>
  <si>
    <t>Cargo Tray - In-Cabin (Underseat)</t>
  </si>
  <si>
    <t>Carpet Mat - In-Bed Trunk</t>
  </si>
  <si>
    <t>Cupholder Ashtray</t>
  </si>
  <si>
    <t>Rear Underseat Storage System</t>
  </si>
  <si>
    <t>Seat Cover - Rear</t>
  </si>
  <si>
    <t>Back Up Sensors</t>
  </si>
  <si>
    <t>Welcome Lights - Side</t>
  </si>
  <si>
    <t>Utility Hook</t>
  </si>
  <si>
    <t>d</t>
  </si>
  <si>
    <t>Cargo Dividers - In-Bed Trunk</t>
  </si>
  <si>
    <t>Truck Bed extras</t>
  </si>
  <si>
    <t>Interior Aesthetic &amp; Function
Film Protection</t>
  </si>
  <si>
    <t>Images</t>
  </si>
  <si>
    <t>SiteCore</t>
  </si>
  <si>
    <t>Wheels</t>
  </si>
  <si>
    <t>Charging</t>
  </si>
  <si>
    <t>Accessories</t>
  </si>
  <si>
    <t>Overlay 1</t>
  </si>
  <si>
    <t>Overlay 2</t>
  </si>
  <si>
    <t>Overlay 3</t>
  </si>
  <si>
    <t>Overlay 4</t>
  </si>
  <si>
    <t>Overlay 5</t>
  </si>
  <si>
    <t>Overlay 6</t>
  </si>
  <si>
    <t>Overlay 7</t>
  </si>
  <si>
    <t>Overlay 8</t>
  </si>
  <si>
    <t>Prelude</t>
  </si>
  <si>
    <t>26PRE-PRO-PK</t>
  </si>
  <si>
    <t>Protection Package</t>
  </si>
  <si>
    <t>PRELUDE FHEV</t>
  </si>
  <si>
    <t>Rallye Red  (R-513)</t>
  </si>
  <si>
    <t>Rouge rallye (R-513)</t>
  </si>
  <si>
    <t>TUCH-R513-A1</t>
  </si>
  <si>
    <t>08W19-36W-100</t>
  </si>
  <si>
    <t>19" Alloy Wheel</t>
  </si>
  <si>
    <t>08F20-36W-100</t>
  </si>
  <si>
    <t>Black Emblems -  Front "H" Mark  &amp; Rear "Honda" marks</t>
  </si>
  <si>
    <t>08F01-36W-160</t>
  </si>
  <si>
    <t>Front Under Spoiler</t>
  </si>
  <si>
    <t>08F02-36W-160</t>
  </si>
  <si>
    <t>Tailgate Spoiler</t>
  </si>
  <si>
    <t>08R04-36W-100</t>
  </si>
  <si>
    <t>Door Visor</t>
  </si>
  <si>
    <t>Enjoy some fresh air, even when the weather isn’t ideal, with Door Visors. Durable polycarbonate material resists fading. No-drill installation helps protect against corrosion.</t>
  </si>
  <si>
    <t>Profitez de l’air frais, même lorsque le temps n’est pas idéal, grâce aux déflecteurs de portières. Fabriqués en polycarbonate durable pour résister à la décoloration. L’installation sans perçage aide à protéger contre la corrosion.</t>
  </si>
  <si>
    <t>08P00-36W-100</t>
  </si>
  <si>
    <t>08P48-36W-100A</t>
  </si>
  <si>
    <t>Fender Protection Film</t>
  </si>
  <si>
    <t>08P48-36W-100</t>
  </si>
  <si>
    <t>Protection Film Set</t>
  </si>
  <si>
    <t>08P17-36W-110</t>
  </si>
  <si>
    <t>All Season Floor Mats</t>
  </si>
  <si>
    <t xml:space="preserve">Protège-tapis toutes saisons </t>
  </si>
  <si>
    <t>An ideal way to save wear and tear on your original carpets, the All-Season Floor Mats are designed to trap and hold dirt, sand, mud and water. Raised perimeter wall design helps provide more coverage and additional protection. Includes front and rear mats. Durable rubber material cleans easily with mild soap and water. Custom appearance thanks to the molded logo.</t>
  </si>
  <si>
    <t>Les tapis toutes saisons sont conçus pour retenir la saleté, le sable, la boue et l’eau, ce qui constitue un moyen idéal d’éviter l’usure et la détérioration de la moquette d’origine. Conception à parois élevées couvrant plus de surface et offrant une protection additionnelle. Comprend les tapis avant et arrière. Matériau en caoutchouc durable qui se nettoie facilement avec un savon doux et de l’eau.</t>
  </si>
  <si>
    <t>08U45-36W-100</t>
  </si>
  <si>
    <t>Cargo Tray</t>
  </si>
  <si>
    <t>Plateau de compartiment à bagages</t>
  </si>
  <si>
    <t>The Cargo Tray helps protect the floor in the rear storage area from the accidental spills that can happen during sharp turns and quick stops. High-quality molded plastic is rugged and durable, plus it cleans easily with mild soap and water. Perfectly matches the interior contours of your HR-V. Molded-in ribs and texture give added rigidity and strength. Raised sides give added protection.</t>
  </si>
  <si>
    <t>Le plateau pour compartiment utilitaire protège le plancher du compartiment arrière contre les déversements accidentels qui peuvent se produire lors de virages serrés et d’arrêts soudains. Le plastique moulé de haute qualité est robuste et durable, et se nettoie facilement avec un savon doux et de l’eau. S'agence parfaitement aux contours intérieurs de votre HR-V. La texture et les rainures moulées ajoutent rigidité et force. Les côtés relevés procurent une protection accrue.</t>
  </si>
  <si>
    <t>08U35-36W-100</t>
  </si>
  <si>
    <t>Cache-bagages</t>
  </si>
  <si>
    <t>The Cargo Cover keeps items in the back out of view and helps protect them from damaging UV rays. Made of screen-type material with wire frame. Slides into standard slots in the rear panels of the cargo area. Can be easily twisted and folded for convenient storage.</t>
  </si>
  <si>
    <t>Le couvre-bagages garde les articles à l’arrière hors de la vue et les protège contre les rayons UV dommageables. Fabriqué d’un matériel de type moustiquaire avec un cadre en fil métallique, il se glisse dans les fentes des panneaux arrière de l’espace utilitaire. Peut être facilement enroulé et plié pour un rangement pratique.</t>
  </si>
  <si>
    <t>Cargo Cover</t>
  </si>
  <si>
    <t>08P30-36W-100</t>
  </si>
  <si>
    <t>Rear Seat Back Protector</t>
  </si>
  <si>
    <t>Protection de dossierdu siège</t>
  </si>
  <si>
    <t>The Rear Seat Back Protector protects the back of the seat when it's folded down to load longer items. Made of high-quality molded plastic for maximum durability. Cleans easily with mild soap and water. Textured surface helps to prevent items from shifting and sliding.</t>
  </si>
  <si>
    <t>Le protecteur de dossier des sièges protège le dossier des sièges lorsqu'ils sont rabattus pour charger des articles plus longs. Fait de plastique moulé de haute qualité offrant une durabilité maximale. Se nettoie facilement à l'aide de savon doux et d'eau. La surface texturée aide à empêcher les articles de bouger et de glisser.</t>
  </si>
  <si>
    <t>08E12-36W-100</t>
  </si>
  <si>
    <t>Illuminated Door Sill Trim</t>
  </si>
  <si>
    <t>Garniture lumineuses de bas de portière</t>
  </si>
  <si>
    <t>08E16-36W-100</t>
  </si>
  <si>
    <t xml:space="preserve">Interior Illumination </t>
  </si>
  <si>
    <t xml:space="preserve">Éclairage intérieur </t>
  </si>
  <si>
    <t>08V27-36W-100</t>
  </si>
  <si>
    <t>Pattern Projector</t>
  </si>
  <si>
    <t>Projecteur de motifs</t>
  </si>
  <si>
    <t xml:space="preserve">Chauffe-moteur   </t>
  </si>
  <si>
    <t>Don't let the cold Canadian winters stop you from enjoying your new car. The addition of the Engine Block Heater will help ensure a smooth start even on the coldest days.</t>
  </si>
  <si>
    <t>Ne laissez pas nos hivers froids vous priver du plaisir de votre voiture. L'ajout du chauffe-bloc aidera à assurer le démarrage de votre voiture, même aux températures les plus basses.</t>
  </si>
  <si>
    <t>Chargeur/mainteneur de batterie automobile 12 V Optimate</t>
  </si>
  <si>
    <t>Vie prolongée de la batterie Honda en maintenant la charge au niveau ideal.</t>
  </si>
  <si>
    <t>Car Cover</t>
  </si>
  <si>
    <t>08P34-36W-100</t>
  </si>
  <si>
    <t>Splash Guards</t>
  </si>
  <si>
    <t>26MY Honda Prelude</t>
  </si>
  <si>
    <t>26MY Prelude</t>
  </si>
  <si>
    <t>Door Mirror Cover</t>
  </si>
  <si>
    <t>08R06-36W-110</t>
  </si>
  <si>
    <t>TUCH-NH937P-A1</t>
  </si>
  <si>
    <t>08T44-36W-300</t>
  </si>
  <si>
    <t>includes Door Handle Film, Door Edge Film, Rear Bumper Protection Film.</t>
  </si>
  <si>
    <t>Help keep sun and rain, frost and hail, birds, tree sap, dust, and pollution from damaging your new car’s finish with a Car Cover.</t>
  </si>
  <si>
    <t>Splash Guards are a nice finishing touch. They give your vehicle a great look and help protect your paint from chips and stains.</t>
  </si>
  <si>
    <t>A stylish accent that gives your vehicle a sportier look.</t>
  </si>
  <si>
    <t>The Tailgate Spoiler is all about style. Miles of it. It complements the aerodynamic styling of the Prelude for an even sportier, unique look.</t>
  </si>
  <si>
    <t xml:space="preserve">Le déflecteur de hayon donne une allure encore plus sportive et unique au style aérodynamique de la Prelude. </t>
  </si>
  <si>
    <t>Upon opening your vehicle’s door, our Logo Pattern Projector illuminates the ground for added visibility. LED lights project the Prelue logo.</t>
  </si>
  <si>
    <t>Lors de l’ouverture de la portière du véhicule, le projecteur de logo illumine le sol pour une visibilité accrue. Un éclairage à DEL projette le logo « Prelude ».</t>
  </si>
  <si>
    <t>Safeguard your Prelude’s interior with All-Season Floor Mats and a Cargo Tray. Mats shield carpets from dirt and moisture, while the tray protects the trunk from sharp or messy cargo.</t>
  </si>
  <si>
    <t>Elevate your interior with stylish lighting and durable sill protection. When the door opens, a LED logo lights up the side step for a sleek, modern touch.</t>
  </si>
  <si>
    <t>Interior illumination adds a refined glow to your cabin, enhancing its upscale look. Soft LED lighting in the cup holder and console box creates a sleek and inviting atmosphere.</t>
  </si>
  <si>
    <t>Clear urethane film adds discreet, durable protection to your rear bumper, door handle wells, and door edges—preserving your vehicle’s finish with a sleek, invisible shield.</t>
  </si>
  <si>
    <t>Protect the rear fender area with a sleek, transparent urethane film featuring the Prelude logo—designed to guard against scratches while adding a subtle branded touch.</t>
  </si>
  <si>
    <t>Give your Prelude a bold, sporty edge with the Front Underbody Spoiler.</t>
  </si>
  <si>
    <t xml:space="preserve">Add a finishing touch Prelude with these Black Emblems. These emblems enhance your vehicle’s unique style with a sleek, modern edge. </t>
  </si>
  <si>
    <t>Attract even more attention with these stunning 19" Alloy Wheels structurally matched to the original vehicle design so that handling remains undisturbed. Priced as a set of 4. Recommended tires sold separately.</t>
  </si>
  <si>
    <t>Attirez encore plus l’attention avec ces superbes jantes  de 19 pouces  dont la structure est adaptée à la conception originale du véhicule afin que la maniabilité reste inchangée. Prix pour ensemble de 4. Pneus recommandés vendus séparément</t>
  </si>
  <si>
    <t>FEATURED ACCESSORIES</t>
  </si>
  <si>
    <t>ACCESSOIRES EN VEDETTE</t>
  </si>
  <si>
    <t>08P17-36W-110     All Season Floor Mats
08U45-36W-100    Cargo Tray</t>
  </si>
  <si>
    <t>26PRE-PRO-PK   Protection Package</t>
  </si>
  <si>
    <t>Protégez l’intérieur de votre Prelude avec des tapis toutes saisons et un plateau pour compartiment utilitaire. Les tapis protègent les moquettes de la saleté et de l’humidité, tandis que le plateau protège le compartiment utilitaire des objets pointus ou salissants.</t>
  </si>
  <si>
    <t>Cup Holder Illumi &amp; Console Box Illumi (3LEDs)</t>
  </si>
  <si>
    <t>Éclairage dans le porte-gobelet et la console (3 DEL)</t>
  </si>
  <si>
    <t>Rehaussez l’intérieur de votre véhicule avec un éclairage élégant et une protection durable des seuils. Lorsque la portière s’ouvre, un logo à DEL illumine le marchepied latéral pour une touche élégante et moderne.</t>
  </si>
  <si>
    <t>L’éclairage intérieur ajoute un éclat raffiné à l’habitacle de votre véhicule, rehaussant son aspect haut de gamme. Un éclairage doux à DEL dans le porte-gobelet et la console crée une atmosphère élégante et invitante.</t>
  </si>
  <si>
    <t>Une touche de style qui confère à votre véhicule une allure plus sportive.</t>
  </si>
  <si>
    <t>Les garde-boue ajoutent une touche finale soignée. Ils donnent à votre véhicule une belle apparence et contribuent à protéger la peinture contre les éclats et les taches.</t>
  </si>
  <si>
    <t>Protégez la zone des ailes arrière à l’aide d’une élégante pellicule d’uréthane transparente arborant le logo Prelude. Cette pellicule est conçue pour protéger contre les rayures tout en ajoutant une touche de marque subtile.</t>
  </si>
  <si>
    <t>La pellicule d’uréthane transparente ajoute une protection discrète et durable à votre pare-chocs arrière, aux puits de poignée de portière et aux rebords de portière, préservant ainsi le fini de votre véhicule grâce à un film invisible et élégant.</t>
  </si>
  <si>
    <t>Cette housse empêche le soleil et la pluie, le gel et la grêle, les oiseaux, la sève des arbres, la poussière et la pollution d’endommager le fini de votre nouveau véhicule.</t>
  </si>
  <si>
    <t>Ajoutez une touche finale à la Prelude avec ces emblèmes noirs. Ces emblèmes rehaussent le style unique de votre véhicule en lui donnant une allure élégante et moderne.</t>
  </si>
  <si>
    <t>Donnez à votre Prelude une allure sportive et audacieuse avec le déflecteur de bas de caisse avant.</t>
  </si>
  <si>
    <t>Emblèmes noirs – « H » à l’avant et « Honda » à l’arrière</t>
  </si>
  <si>
    <t>Déflecteur de bas de caisse avant</t>
  </si>
  <si>
    <t>Déflecteur de hayon</t>
  </si>
  <si>
    <t>Couvercle de rétroviseur extérieur</t>
  </si>
  <si>
    <t>Garde-boue</t>
  </si>
  <si>
    <t>Pellicule protectrice d’ailes</t>
  </si>
  <si>
    <t>Ensemble de pellicules protectrices</t>
  </si>
  <si>
    <t>Housse de voiture</t>
  </si>
  <si>
    <t>Jante en alliage de 19 pouces</t>
  </si>
  <si>
    <t>Comprend pellicule pour poignée de portière, pellicule pour rebord de portière et pellicule pour pare-chocs arrière.</t>
  </si>
  <si>
    <t>Winter Frost Pearl  (NH-973P)</t>
  </si>
  <si>
    <t>Blanc nacré hiver (NH-973P)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</si>
</sst>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4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9"/>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sz val="10"/>
      <color theme="1"/>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8"/>
      <color theme="0" tint="-4.9989318521683403E-2"/>
      <name val="Calibri"/>
      <family val="2"/>
      <scheme val="minor"/>
    </font>
    <font>
      <b/>
      <sz val="8"/>
      <color theme="0" tint="-4.9989318521683403E-2"/>
      <name val="Calibri"/>
      <family val="2"/>
      <scheme val="minor"/>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b/>
      <sz val="9"/>
      <color theme="0"/>
      <name val="Calibri"/>
      <family val="2"/>
      <scheme val="minor"/>
    </font>
    <font>
      <sz val="9"/>
      <color indexed="81"/>
      <name val="Tahoma"/>
      <family val="2"/>
    </font>
    <font>
      <i/>
      <sz val="11"/>
      <name val="Arial Narrow"/>
      <family val="2"/>
    </font>
    <font>
      <sz val="10"/>
      <color rgb="FFE3173E"/>
      <name val="Calibri"/>
      <family val="2"/>
      <scheme val="minor"/>
    </font>
    <font>
      <b/>
      <sz val="10"/>
      <color rgb="FFE3173E"/>
      <name val="Calibri"/>
      <family val="2"/>
      <scheme val="minor"/>
    </font>
    <font>
      <i/>
      <sz val="10"/>
      <color rgb="FFE3173E"/>
      <name val="Calibri"/>
      <family val="2"/>
      <scheme val="minor"/>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
      <sz val="8"/>
      <color rgb="FFFF0000"/>
      <name val="Calibri"/>
      <family val="2"/>
      <scheme val="minor"/>
    </font>
  </fonts>
  <fills count="4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theme="6" tint="-0.249977111117893"/>
        <bgColor indexed="64"/>
      </patternFill>
    </fill>
  </fills>
  <borders count="4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019">
    <xf numFmtId="0" fontId="0" fillId="0" borderId="0"/>
    <xf numFmtId="0" fontId="51" fillId="2" borderId="0" applyNumberFormat="0" applyBorder="0" applyAlignment="0" applyProtection="0">
      <alignment vertical="center"/>
    </xf>
    <xf numFmtId="0" fontId="51" fillId="3" borderId="0" applyNumberFormat="0" applyBorder="0" applyAlignment="0" applyProtection="0">
      <alignment vertical="center"/>
    </xf>
    <xf numFmtId="0" fontId="51" fillId="4" borderId="0" applyNumberFormat="0" applyBorder="0" applyAlignment="0" applyProtection="0">
      <alignment vertical="center"/>
    </xf>
    <xf numFmtId="0" fontId="51" fillId="5" borderId="0" applyNumberFormat="0" applyBorder="0" applyAlignment="0" applyProtection="0">
      <alignment vertical="center"/>
    </xf>
    <xf numFmtId="0" fontId="51" fillId="6" borderId="0" applyNumberFormat="0" applyBorder="0" applyAlignment="0" applyProtection="0">
      <alignment vertical="center"/>
    </xf>
    <xf numFmtId="0" fontId="51" fillId="7" borderId="0" applyNumberFormat="0" applyBorder="0" applyAlignment="0" applyProtection="0">
      <alignment vertical="center"/>
    </xf>
    <xf numFmtId="0" fontId="51" fillId="8" borderId="0" applyNumberFormat="0" applyBorder="0" applyAlignment="0" applyProtection="0">
      <alignment vertical="center"/>
    </xf>
    <xf numFmtId="0" fontId="51" fillId="9" borderId="0" applyNumberFormat="0" applyBorder="0" applyAlignment="0" applyProtection="0">
      <alignment vertical="center"/>
    </xf>
    <xf numFmtId="0" fontId="51" fillId="10" borderId="0" applyNumberFormat="0" applyBorder="0" applyAlignment="0" applyProtection="0">
      <alignment vertical="center"/>
    </xf>
    <xf numFmtId="0" fontId="51" fillId="5" borderId="0" applyNumberFormat="0" applyBorder="0" applyAlignment="0" applyProtection="0">
      <alignment vertical="center"/>
    </xf>
    <xf numFmtId="0" fontId="51" fillId="8" borderId="0" applyNumberFormat="0" applyBorder="0" applyAlignment="0" applyProtection="0">
      <alignment vertical="center"/>
    </xf>
    <xf numFmtId="0" fontId="51" fillId="11" borderId="0" applyNumberFormat="0" applyBorder="0" applyAlignment="0" applyProtection="0">
      <alignment vertical="center"/>
    </xf>
    <xf numFmtId="0" fontId="52" fillId="12" borderId="0" applyNumberFormat="0" applyBorder="0" applyAlignment="0" applyProtection="0">
      <alignment vertical="center"/>
    </xf>
    <xf numFmtId="0" fontId="52" fillId="9" borderId="0" applyNumberFormat="0" applyBorder="0" applyAlignment="0" applyProtection="0">
      <alignment vertical="center"/>
    </xf>
    <xf numFmtId="0" fontId="52" fillId="10" borderId="0" applyNumberFormat="0" applyBorder="0" applyAlignment="0" applyProtection="0">
      <alignment vertical="center"/>
    </xf>
    <xf numFmtId="0" fontId="52" fillId="13" borderId="0" applyNumberFormat="0" applyBorder="0" applyAlignment="0" applyProtection="0">
      <alignment vertical="center"/>
    </xf>
    <xf numFmtId="0" fontId="52" fillId="14" borderId="0" applyNumberFormat="0" applyBorder="0" applyAlignment="0" applyProtection="0">
      <alignment vertical="center"/>
    </xf>
    <xf numFmtId="0" fontId="52" fillId="15" borderId="0" applyNumberFormat="0" applyBorder="0" applyAlignment="0" applyProtection="0">
      <alignment vertical="center"/>
    </xf>
    <xf numFmtId="4" fontId="44"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3" fontId="48"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40" fillId="0" borderId="0" applyFont="0" applyFill="0" applyBorder="0" applyAlignment="0" applyProtection="0"/>
    <xf numFmtId="43" fontId="40" fillId="0" borderId="0" applyFont="0" applyFill="0" applyBorder="0" applyAlignment="0" applyProtection="0"/>
    <xf numFmtId="4" fontId="44" fillId="0" borderId="0" applyFont="0" applyFill="0" applyBorder="0" applyAlignment="0" applyProtection="0"/>
    <xf numFmtId="40" fontId="43" fillId="0" borderId="0" applyFont="0" applyFill="0" applyBorder="0" applyAlignment="0" applyProtection="0">
      <alignment vertical="center"/>
    </xf>
    <xf numFmtId="4" fontId="44" fillId="0" borderId="0" applyFont="0" applyFill="0" applyBorder="0" applyAlignment="0" applyProtection="0"/>
    <xf numFmtId="43" fontId="40"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8" fontId="43" fillId="0" borderId="0" applyFont="0" applyFill="0" applyBorder="0" applyAlignment="0" applyProtection="0">
      <alignment vertical="center"/>
    </xf>
    <xf numFmtId="44" fontId="40" fillId="0" borderId="0" applyFont="0" applyFill="0" applyBorder="0" applyAlignment="0" applyProtection="0"/>
    <xf numFmtId="44" fontId="40" fillId="0" borderId="0" applyFont="0" applyFill="0" applyBorder="0" applyAlignment="0" applyProtection="0"/>
    <xf numFmtId="44" fontId="49"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40" fillId="0" borderId="0" applyFont="0" applyFill="0" applyBorder="0" applyAlignment="0" applyProtection="0"/>
    <xf numFmtId="44" fontId="75" fillId="0" borderId="0" applyFont="0" applyFill="0" applyBorder="0" applyAlignment="0" applyProtection="0"/>
    <xf numFmtId="44" fontId="75"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168" fontId="40" fillId="0" borderId="0" applyFont="0" applyFill="0" applyBorder="0" applyAlignment="0" applyProtection="0"/>
    <xf numFmtId="0" fontId="53" fillId="0" borderId="0" applyNumberFormat="0" applyFill="0" applyBorder="0" applyAlignment="0" applyProtection="0">
      <alignment vertical="center"/>
      <protection locked="0"/>
    </xf>
    <xf numFmtId="38" fontId="50" fillId="22" borderId="0" applyNumberFormat="0" applyBorder="0" applyAlignment="0" applyProtection="0"/>
    <xf numFmtId="0" fontId="41" fillId="0" borderId="3" applyNumberFormat="0" applyAlignment="0" applyProtection="0">
      <alignment horizontal="left" vertical="center"/>
    </xf>
    <xf numFmtId="0" fontId="41" fillId="0" borderId="4">
      <alignment horizontal="left" vertical="center"/>
    </xf>
    <xf numFmtId="10" fontId="50" fillId="23" borderId="8" applyNumberFormat="0" applyBorder="0" applyAlignment="0" applyProtection="0"/>
    <xf numFmtId="170" fontId="40" fillId="0" borderId="0" applyFont="0" applyFill="0" applyBorder="0" applyAlignment="0" applyProtection="0"/>
    <xf numFmtId="169" fontId="40" fillId="0" borderId="0" applyFont="0" applyFill="0" applyBorder="0" applyAlignment="0" applyProtection="0"/>
    <xf numFmtId="38" fontId="54" fillId="0" borderId="0" applyFont="0" applyFill="0" applyBorder="0" applyAlignment="0" applyProtection="0"/>
    <xf numFmtId="40" fontId="54" fillId="0" borderId="0" applyFont="0" applyFill="0" applyBorder="0" applyAlignment="0" applyProtection="0"/>
    <xf numFmtId="42" fontId="40" fillId="0" borderId="0" applyFont="0" applyFill="0" applyBorder="0" applyAlignment="0" applyProtection="0"/>
    <xf numFmtId="44" fontId="40" fillId="0" borderId="0" applyFont="0" applyFill="0" applyBorder="0" applyAlignment="0" applyProtection="0"/>
    <xf numFmtId="6" fontId="54" fillId="0" borderId="0" applyFont="0" applyFill="0" applyBorder="0" applyAlignment="0" applyProtection="0"/>
    <xf numFmtId="8" fontId="54" fillId="0" borderId="0" applyFont="0" applyFill="0" applyBorder="0" applyAlignment="0" applyProtection="0"/>
    <xf numFmtId="0" fontId="42" fillId="0" borderId="0">
      <alignment horizontal="left" indent="1"/>
    </xf>
    <xf numFmtId="37" fontId="55" fillId="0" borderId="0"/>
    <xf numFmtId="172" fontId="56" fillId="0" borderId="0"/>
    <xf numFmtId="0" fontId="75" fillId="0" borderId="0"/>
    <xf numFmtId="0" fontId="75" fillId="0" borderId="0"/>
    <xf numFmtId="0" fontId="43" fillId="0" borderId="0">
      <alignment vertical="center"/>
    </xf>
    <xf numFmtId="0" fontId="40" fillId="0" borderId="0"/>
    <xf numFmtId="0" fontId="40" fillId="0" borderId="0"/>
    <xf numFmtId="0" fontId="40" fillId="0" borderId="0"/>
    <xf numFmtId="0" fontId="40" fillId="0" borderId="0"/>
    <xf numFmtId="0" fontId="40" fillId="0" borderId="0"/>
    <xf numFmtId="0" fontId="73" fillId="0" borderId="0"/>
    <xf numFmtId="0" fontId="40" fillId="0" borderId="0"/>
    <xf numFmtId="0" fontId="40" fillId="0" borderId="0"/>
    <xf numFmtId="0" fontId="40" fillId="0" borderId="0"/>
    <xf numFmtId="0" fontId="75" fillId="0" borderId="0"/>
    <xf numFmtId="0" fontId="40" fillId="0" borderId="0"/>
    <xf numFmtId="0" fontId="75" fillId="0" borderId="0"/>
    <xf numFmtId="0" fontId="43" fillId="0" borderId="0">
      <alignment vertical="center"/>
    </xf>
    <xf numFmtId="0" fontId="75" fillId="0" borderId="0"/>
    <xf numFmtId="0" fontId="75" fillId="0" borderId="0"/>
    <xf numFmtId="0" fontId="43" fillId="0" borderId="0">
      <alignment vertical="center"/>
    </xf>
    <xf numFmtId="0" fontId="75" fillId="0" borderId="0"/>
    <xf numFmtId="0" fontId="43" fillId="0" borderId="0">
      <alignment vertical="center"/>
    </xf>
    <xf numFmtId="0" fontId="4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40"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5" fillId="0" borderId="0"/>
    <xf numFmtId="0" fontId="75" fillId="0" borderId="0"/>
    <xf numFmtId="0" fontId="75" fillId="0" borderId="0"/>
    <xf numFmtId="0" fontId="74" fillId="0" borderId="0"/>
    <xf numFmtId="0" fontId="40"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5" fillId="0" borderId="0"/>
    <xf numFmtId="0" fontId="75" fillId="0" borderId="0"/>
    <xf numFmtId="0" fontId="75" fillId="0" borderId="0"/>
    <xf numFmtId="0" fontId="75" fillId="0" borderId="0"/>
    <xf numFmtId="0" fontId="40"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0" fillId="0" borderId="0"/>
    <xf numFmtId="0" fontId="40" fillId="0" borderId="0"/>
    <xf numFmtId="0" fontId="76" fillId="0" borderId="0"/>
    <xf numFmtId="0" fontId="45" fillId="0" borderId="0"/>
    <xf numFmtId="0" fontId="40" fillId="0" borderId="0"/>
    <xf numFmtId="0" fontId="4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0" fillId="0" borderId="0"/>
    <xf numFmtId="0" fontId="45" fillId="0" borderId="0"/>
    <xf numFmtId="0" fontId="75" fillId="0" borderId="0"/>
    <xf numFmtId="0" fontId="7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75" fillId="0" borderId="0"/>
    <xf numFmtId="0" fontId="45" fillId="0" borderId="0"/>
    <xf numFmtId="0" fontId="40" fillId="0" borderId="0"/>
    <xf numFmtId="0" fontId="45" fillId="0" borderId="0"/>
    <xf numFmtId="0" fontId="45" fillId="0" borderId="0"/>
    <xf numFmtId="0" fontId="45" fillId="0" borderId="0"/>
    <xf numFmtId="0" fontId="40" fillId="0" borderId="0"/>
    <xf numFmtId="0" fontId="45" fillId="0" borderId="0"/>
    <xf numFmtId="0" fontId="45" fillId="0" borderId="0"/>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40" fillId="0" borderId="0"/>
    <xf numFmtId="0" fontId="40" fillId="0" borderId="0"/>
    <xf numFmtId="0" fontId="75" fillId="0" borderId="0"/>
    <xf numFmtId="0" fontId="43" fillId="0" borderId="0">
      <alignment vertical="center"/>
    </xf>
    <xf numFmtId="0" fontId="75" fillId="0" borderId="0"/>
    <xf numFmtId="0" fontId="43" fillId="0" borderId="0">
      <alignment vertical="center"/>
    </xf>
    <xf numFmtId="0" fontId="40" fillId="0" borderId="0"/>
    <xf numFmtId="0" fontId="40" fillId="0" borderId="0"/>
    <xf numFmtId="0" fontId="45" fillId="0" borderId="0"/>
    <xf numFmtId="0" fontId="45" fillId="0" borderId="0"/>
    <xf numFmtId="0" fontId="76" fillId="0" borderId="0"/>
    <xf numFmtId="0" fontId="75" fillId="0" borderId="0"/>
    <xf numFmtId="0" fontId="43" fillId="0" borderId="0">
      <alignment vertical="center"/>
    </xf>
    <xf numFmtId="0" fontId="45" fillId="0" borderId="0"/>
    <xf numFmtId="0" fontId="43" fillId="0" borderId="0">
      <alignment vertical="center"/>
    </xf>
    <xf numFmtId="0" fontId="40" fillId="0" borderId="0"/>
    <xf numFmtId="0" fontId="43" fillId="0" borderId="0">
      <alignment vertical="center"/>
    </xf>
    <xf numFmtId="0" fontId="40" fillId="0" borderId="0"/>
    <xf numFmtId="0" fontId="43" fillId="0" borderId="0">
      <alignment vertical="center"/>
    </xf>
    <xf numFmtId="0" fontId="75" fillId="0" borderId="0"/>
    <xf numFmtId="0" fontId="43" fillId="0" borderId="0">
      <alignment vertical="center"/>
    </xf>
    <xf numFmtId="0" fontId="43" fillId="0" borderId="0">
      <alignment vertical="center"/>
    </xf>
    <xf numFmtId="0" fontId="43" fillId="0" borderId="0">
      <alignment vertical="center"/>
    </xf>
    <xf numFmtId="0" fontId="40" fillId="0" borderId="0"/>
    <xf numFmtId="0" fontId="43" fillId="0" borderId="0">
      <alignment vertical="center"/>
    </xf>
    <xf numFmtId="0" fontId="43" fillId="0" borderId="0">
      <alignment vertical="center"/>
    </xf>
    <xf numFmtId="0" fontId="40" fillId="0" borderId="0"/>
    <xf numFmtId="0" fontId="43" fillId="0" borderId="0">
      <alignment vertical="center"/>
    </xf>
    <xf numFmtId="0" fontId="40" fillId="0" borderId="0"/>
    <xf numFmtId="0" fontId="40" fillId="0" borderId="0"/>
    <xf numFmtId="0" fontId="45" fillId="0" borderId="0"/>
    <xf numFmtId="0" fontId="45" fillId="0" borderId="0"/>
    <xf numFmtId="0" fontId="43" fillId="0" borderId="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75" fillId="0" borderId="0"/>
    <xf numFmtId="0" fontId="43" fillId="0" borderId="0">
      <alignment vertical="center"/>
    </xf>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0" fillId="0" borderId="0"/>
    <xf numFmtId="0" fontId="75" fillId="0" borderId="0"/>
    <xf numFmtId="0" fontId="40"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4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45" fillId="0" borderId="0"/>
    <xf numFmtId="0" fontId="75" fillId="0" borderId="0"/>
    <xf numFmtId="0" fontId="75"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3" fillId="0" borderId="0">
      <alignment vertical="center"/>
    </xf>
    <xf numFmtId="0" fontId="40" fillId="0" borderId="0"/>
    <xf numFmtId="0" fontId="40" fillId="0" borderId="0"/>
    <xf numFmtId="0" fontId="40" fillId="0" borderId="0"/>
    <xf numFmtId="0" fontId="76" fillId="0" borderId="0"/>
    <xf numFmtId="0" fontId="76" fillId="0" borderId="0"/>
    <xf numFmtId="0" fontId="76" fillId="0" borderId="0"/>
    <xf numFmtId="0" fontId="76" fillId="0" borderId="0"/>
    <xf numFmtId="0" fontId="76" fillId="0" borderId="0"/>
    <xf numFmtId="0" fontId="76" fillId="0" borderId="0"/>
    <xf numFmtId="0" fontId="49" fillId="0" borderId="0">
      <alignment vertical="center"/>
    </xf>
    <xf numFmtId="0" fontId="40" fillId="0" borderId="0"/>
    <xf numFmtId="0" fontId="40" fillId="0" borderId="0"/>
    <xf numFmtId="0" fontId="40" fillId="0" borderId="0"/>
    <xf numFmtId="0" fontId="75" fillId="0" borderId="0"/>
    <xf numFmtId="0" fontId="40" fillId="0" borderId="0"/>
    <xf numFmtId="0" fontId="75" fillId="0" borderId="0"/>
    <xf numFmtId="0" fontId="43" fillId="0" borderId="0">
      <alignment vertical="center"/>
    </xf>
    <xf numFmtId="0" fontId="49" fillId="0" borderId="0">
      <alignment vertical="center"/>
    </xf>
    <xf numFmtId="0" fontId="76"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40" fillId="0" borderId="0"/>
    <xf numFmtId="0" fontId="45" fillId="0" borderId="0"/>
    <xf numFmtId="0" fontId="45" fillId="0" borderId="0"/>
    <xf numFmtId="0" fontId="45" fillId="0" borderId="0"/>
    <xf numFmtId="0" fontId="40" fillId="0" borderId="0"/>
    <xf numFmtId="0" fontId="45" fillId="0" borderId="0"/>
    <xf numFmtId="0" fontId="43"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7" fillId="0" borderId="0">
      <alignment vertical="center"/>
    </xf>
    <xf numFmtId="0" fontId="76" fillId="0" borderId="0"/>
    <xf numFmtId="0" fontId="76" fillId="0" borderId="0"/>
    <xf numFmtId="0" fontId="75" fillId="0" borderId="0"/>
    <xf numFmtId="0" fontId="75" fillId="0" borderId="0"/>
    <xf numFmtId="0" fontId="43" fillId="0" borderId="0">
      <alignment vertical="center"/>
    </xf>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10" fontId="40" fillId="0" borderId="0" applyFont="0" applyFill="0" applyBorder="0" applyAlignment="0" applyProtection="0"/>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0" fillId="0" borderId="0" applyFont="0" applyFill="0" applyBorder="0" applyAlignment="0" applyProtection="0"/>
    <xf numFmtId="9" fontId="40" fillId="0" borderId="0" applyFont="0" applyFill="0" applyBorder="0" applyAlignment="0" applyProtection="0"/>
    <xf numFmtId="9" fontId="40"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3" fillId="0" borderId="0" applyFont="0" applyFill="0" applyBorder="0" applyAlignment="0" applyProtection="0">
      <alignment vertical="center"/>
    </xf>
    <xf numFmtId="9" fontId="40" fillId="0" borderId="0" applyFont="0" applyFill="0" applyBorder="0" applyAlignment="0" applyProtection="0"/>
    <xf numFmtId="9" fontId="40" fillId="0" borderId="0" applyFont="0" applyFill="0" applyBorder="0" applyAlignment="0" applyProtection="0"/>
    <xf numFmtId="9" fontId="48" fillId="0" borderId="0" applyFont="0" applyFill="0" applyBorder="0" applyAlignment="0" applyProtection="0"/>
    <xf numFmtId="9" fontId="44"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0" fillId="0" borderId="0" applyFont="0" applyFill="0" applyBorder="0" applyAlignment="0" applyProtection="0"/>
    <xf numFmtId="9" fontId="40" fillId="0" borderId="0" applyFont="0" applyFill="0" applyBorder="0" applyAlignment="0" applyProtection="0"/>
    <xf numFmtId="9" fontId="44"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3" fillId="0" borderId="0" applyFont="0" applyFill="0" applyBorder="0" applyAlignment="0" applyProtection="0">
      <alignment vertical="center"/>
    </xf>
    <xf numFmtId="9" fontId="44" fillId="0" borderId="0" applyFont="0" applyFill="0" applyBorder="0" applyAlignment="0" applyProtection="0"/>
    <xf numFmtId="9" fontId="40" fillId="0" borderId="0" applyFont="0" applyFill="0" applyBorder="0" applyAlignment="0" applyProtection="0"/>
    <xf numFmtId="9" fontId="43" fillId="0" borderId="0" applyFont="0" applyFill="0" applyBorder="0" applyAlignment="0" applyProtection="0">
      <alignment vertical="center"/>
    </xf>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46" fillId="0" borderId="0" applyFont="0" applyFill="0" applyBorder="0" applyAlignment="0" applyProtection="0"/>
    <xf numFmtId="9" fontId="43" fillId="0" borderId="0" applyFont="0" applyFill="0" applyBorder="0" applyAlignment="0" applyProtection="0">
      <alignment vertical="center"/>
    </xf>
    <xf numFmtId="9" fontId="40" fillId="0" borderId="0" applyFont="0" applyFill="0" applyBorder="0" applyAlignment="0" applyProtection="0"/>
    <xf numFmtId="9" fontId="43" fillId="0" borderId="0" applyFont="0" applyFill="0" applyBorder="0" applyAlignment="0" applyProtection="0">
      <alignment vertical="center"/>
    </xf>
    <xf numFmtId="9" fontId="75" fillId="0" borderId="0" applyFont="0" applyFill="0" applyBorder="0" applyAlignment="0" applyProtection="0"/>
    <xf numFmtId="9" fontId="43" fillId="0" borderId="0" applyFont="0" applyFill="0" applyBorder="0" applyAlignment="0" applyProtection="0">
      <alignment vertical="center"/>
    </xf>
    <xf numFmtId="9" fontId="75" fillId="0" borderId="0" applyFont="0" applyFill="0" applyBorder="0" applyAlignment="0" applyProtection="0"/>
    <xf numFmtId="9" fontId="76" fillId="0" borderId="0" applyFont="0" applyFill="0" applyBorder="0" applyAlignment="0" applyProtection="0"/>
    <xf numFmtId="9" fontId="43" fillId="0" borderId="0" applyFont="0" applyFill="0" applyBorder="0" applyAlignment="0" applyProtection="0">
      <alignment vertical="center"/>
    </xf>
    <xf numFmtId="9" fontId="76" fillId="0" borderId="0" applyFont="0" applyFill="0" applyBorder="0" applyAlignment="0" applyProtection="0"/>
    <xf numFmtId="9" fontId="43" fillId="0" borderId="0" applyFont="0" applyFill="0" applyBorder="0" applyAlignment="0" applyProtection="0">
      <alignment vertical="center"/>
    </xf>
    <xf numFmtId="0" fontId="78" fillId="26" borderId="13">
      <alignment horizontal="left" vertical="center" indent="1"/>
    </xf>
    <xf numFmtId="0" fontId="79" fillId="27" borderId="14" applyBorder="0">
      <alignment horizontal="center" vertical="center"/>
    </xf>
    <xf numFmtId="0" fontId="79" fillId="27" borderId="14" applyBorder="0">
      <alignment horizontal="center" vertical="center"/>
    </xf>
    <xf numFmtId="0" fontId="80" fillId="28" borderId="15" applyNumberFormat="0">
      <alignment horizontal="center" vertical="center"/>
    </xf>
    <xf numFmtId="0" fontId="78" fillId="29" borderId="16">
      <alignment horizontal="center" vertical="center"/>
    </xf>
    <xf numFmtId="0" fontId="52" fillId="16" borderId="0" applyNumberFormat="0" applyBorder="0" applyAlignment="0" applyProtection="0">
      <alignment vertical="center"/>
    </xf>
    <xf numFmtId="0" fontId="52" fillId="17" borderId="0" applyNumberFormat="0" applyBorder="0" applyAlignment="0" applyProtection="0">
      <alignment vertical="center"/>
    </xf>
    <xf numFmtId="0" fontId="52" fillId="18" borderId="0" applyNumberFormat="0" applyBorder="0" applyAlignment="0" applyProtection="0">
      <alignment vertical="center"/>
    </xf>
    <xf numFmtId="0" fontId="52" fillId="13" borderId="0" applyNumberFormat="0" applyBorder="0" applyAlignment="0" applyProtection="0">
      <alignment vertical="center"/>
    </xf>
    <xf numFmtId="0" fontId="52" fillId="14" borderId="0" applyNumberFormat="0" applyBorder="0" applyAlignment="0" applyProtection="0">
      <alignment vertical="center"/>
    </xf>
    <xf numFmtId="0" fontId="52" fillId="19" borderId="0" applyNumberFormat="0" applyBorder="0" applyAlignment="0" applyProtection="0">
      <alignment vertical="center"/>
    </xf>
    <xf numFmtId="0" fontId="58" fillId="0" borderId="0" applyNumberFormat="0" applyFill="0" applyBorder="0" applyAlignment="0" applyProtection="0">
      <alignment vertical="center"/>
    </xf>
    <xf numFmtId="0" fontId="59" fillId="21" borderId="2" applyNumberFormat="0" applyAlignment="0" applyProtection="0">
      <alignment vertical="center"/>
    </xf>
    <xf numFmtId="0" fontId="60" fillId="24" borderId="0" applyNumberFormat="0" applyBorder="0" applyAlignment="0" applyProtection="0">
      <alignment vertical="center"/>
    </xf>
    <xf numFmtId="0" fontId="53" fillId="25" borderId="10" applyNumberFormat="0" applyFont="0" applyAlignment="0" applyProtection="0">
      <alignment vertical="center"/>
    </xf>
    <xf numFmtId="0" fontId="61" fillId="0" borderId="9" applyNumberFormat="0" applyFill="0" applyAlignment="0" applyProtection="0">
      <alignment vertical="center"/>
    </xf>
    <xf numFmtId="42" fontId="57" fillId="0" borderId="0" applyFont="0" applyFill="0" applyBorder="0" applyAlignment="0" applyProtection="0"/>
    <xf numFmtId="44" fontId="57" fillId="0" borderId="0" applyFont="0" applyFill="0" applyBorder="0" applyAlignment="0" applyProtection="0"/>
    <xf numFmtId="0" fontId="57" fillId="0" borderId="0"/>
    <xf numFmtId="0" fontId="62" fillId="7" borderId="1" applyNumberFormat="0" applyAlignment="0" applyProtection="0">
      <alignment vertical="center"/>
    </xf>
    <xf numFmtId="0" fontId="63" fillId="20" borderId="11" applyNumberFormat="0" applyAlignment="0" applyProtection="0">
      <alignment vertical="center"/>
    </xf>
    <xf numFmtId="0" fontId="64" fillId="3" borderId="0" applyNumberFormat="0" applyBorder="0" applyAlignment="0" applyProtection="0">
      <alignment vertical="center"/>
    </xf>
    <xf numFmtId="169" fontId="40" fillId="0" borderId="0" applyFont="0" applyFill="0" applyBorder="0" applyAlignment="0" applyProtection="0"/>
    <xf numFmtId="170" fontId="40" fillId="0" borderId="0" applyFont="0" applyFill="0" applyBorder="0" applyAlignment="0" applyProtection="0"/>
    <xf numFmtId="0" fontId="40" fillId="0" borderId="0"/>
    <xf numFmtId="0" fontId="65" fillId="4" borderId="0" applyNumberFormat="0" applyBorder="0" applyAlignment="0" applyProtection="0">
      <alignment vertical="center"/>
    </xf>
    <xf numFmtId="0" fontId="66" fillId="0" borderId="5" applyNumberFormat="0" applyFill="0" applyAlignment="0" applyProtection="0">
      <alignment vertical="center"/>
    </xf>
    <xf numFmtId="0" fontId="67" fillId="0" borderId="6" applyNumberFormat="0" applyFill="0" applyAlignment="0" applyProtection="0">
      <alignment vertical="center"/>
    </xf>
    <xf numFmtId="0" fontId="68" fillId="0" borderId="7" applyNumberFormat="0" applyFill="0" applyAlignment="0" applyProtection="0">
      <alignment vertical="center"/>
    </xf>
    <xf numFmtId="0" fontId="68" fillId="0" borderId="0" applyNumberFormat="0" applyFill="0" applyBorder="0" applyAlignment="0" applyProtection="0">
      <alignment vertical="center"/>
    </xf>
    <xf numFmtId="0" fontId="69" fillId="20" borderId="1" applyNumberFormat="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4" fontId="40" fillId="0" borderId="0" applyFont="0" applyFill="0" applyBorder="0" applyAlignment="0" applyProtection="0"/>
    <xf numFmtId="42" fontId="40" fillId="0" borderId="0" applyFont="0" applyFill="0" applyBorder="0" applyAlignment="0" applyProtection="0"/>
    <xf numFmtId="0" fontId="72" fillId="0" borderId="12" applyNumberFormat="0" applyFill="0" applyAlignment="0" applyProtection="0">
      <alignment vertical="center"/>
    </xf>
    <xf numFmtId="0" fontId="39" fillId="0" borderId="0"/>
    <xf numFmtId="0" fontId="38" fillId="0" borderId="0"/>
    <xf numFmtId="0" fontId="38" fillId="0" borderId="0"/>
    <xf numFmtId="0" fontId="37" fillId="0" borderId="0"/>
    <xf numFmtId="0" fontId="37" fillId="0" borderId="0"/>
    <xf numFmtId="0" fontId="36" fillId="0" borderId="0"/>
    <xf numFmtId="0" fontId="35"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30" fillId="0" borderId="0"/>
    <xf numFmtId="0" fontId="29" fillId="0" borderId="0"/>
    <xf numFmtId="0" fontId="29" fillId="0" borderId="0"/>
    <xf numFmtId="0" fontId="28" fillId="0" borderId="0"/>
    <xf numFmtId="0" fontId="28" fillId="0" borderId="0"/>
    <xf numFmtId="0" fontId="27" fillId="0" borderId="0"/>
    <xf numFmtId="0" fontId="27" fillId="0" borderId="0"/>
    <xf numFmtId="0" fontId="96" fillId="0" borderId="0" applyNumberFormat="0" applyFill="0" applyBorder="0" applyAlignment="0" applyProtection="0"/>
    <xf numFmtId="0" fontId="26" fillId="0" borderId="0"/>
    <xf numFmtId="0" fontId="26" fillId="0" borderId="0"/>
    <xf numFmtId="0" fontId="26" fillId="0" borderId="0"/>
    <xf numFmtId="0" fontId="26" fillId="0" borderId="0"/>
    <xf numFmtId="0" fontId="25" fillId="0" borderId="0"/>
    <xf numFmtId="0" fontId="25" fillId="0" borderId="0"/>
    <xf numFmtId="0" fontId="25"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94" fillId="35" borderId="0" applyNumberFormat="0" applyBorder="0" applyAlignment="0" applyProtection="0"/>
    <xf numFmtId="0" fontId="18" fillId="0" borderId="0"/>
    <xf numFmtId="0" fontId="18" fillId="0" borderId="0"/>
    <xf numFmtId="0" fontId="17" fillId="0" borderId="0"/>
    <xf numFmtId="0" fontId="17" fillId="0" borderId="0"/>
    <xf numFmtId="0" fontId="17" fillId="0" borderId="0"/>
    <xf numFmtId="0" fontId="16" fillId="0" borderId="0"/>
    <xf numFmtId="0" fontId="16"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8" fillId="0" borderId="0"/>
    <xf numFmtId="0" fontId="6" fillId="0" borderId="0"/>
    <xf numFmtId="0" fontId="6" fillId="0" borderId="0"/>
    <xf numFmtId="0" fontId="6" fillId="0" borderId="0"/>
    <xf numFmtId="165" fontId="40" fillId="0" borderId="0" applyFont="0" applyFill="0" applyBorder="0" applyAlignment="0" applyProtection="0"/>
    <xf numFmtId="0" fontId="40" fillId="0" borderId="0"/>
    <xf numFmtId="0" fontId="3" fillId="0" borderId="0"/>
    <xf numFmtId="0" fontId="2" fillId="0" borderId="0"/>
    <xf numFmtId="44"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4">
    <xf numFmtId="0" fontId="0" fillId="0" borderId="0" xfId="0"/>
    <xf numFmtId="0" fontId="47" fillId="33" borderId="0" xfId="74" applyFont="1" applyFill="1"/>
    <xf numFmtId="0" fontId="84" fillId="33" borderId="15" xfId="594" applyNumberFormat="1" applyFont="1" applyFill="1" applyAlignment="1">
      <alignment vertical="center"/>
    </xf>
    <xf numFmtId="0" fontId="40" fillId="0" borderId="0" xfId="74"/>
    <xf numFmtId="0" fontId="40" fillId="33" borderId="0" xfId="74" applyFill="1"/>
    <xf numFmtId="44" fontId="47" fillId="33" borderId="8" xfId="36" applyFont="1" applyFill="1" applyBorder="1"/>
    <xf numFmtId="49" fontId="47" fillId="33" borderId="8" xfId="74" applyNumberFormat="1" applyFont="1" applyFill="1" applyBorder="1"/>
    <xf numFmtId="8" fontId="40" fillId="33" borderId="0" xfId="74" applyNumberFormat="1" applyFill="1"/>
    <xf numFmtId="0" fontId="96" fillId="0" borderId="0" xfId="652"/>
    <xf numFmtId="0" fontId="97" fillId="0" borderId="0" xfId="74" applyFont="1"/>
    <xf numFmtId="10" fontId="47" fillId="34" borderId="8" xfId="74" applyNumberFormat="1" applyFont="1" applyFill="1" applyBorder="1"/>
    <xf numFmtId="1" fontId="47" fillId="34" borderId="8" xfId="74" applyNumberFormat="1" applyFont="1" applyFill="1" applyBorder="1"/>
    <xf numFmtId="0" fontId="47" fillId="34" borderId="8" xfId="74" applyFont="1" applyFill="1" applyBorder="1"/>
    <xf numFmtId="0" fontId="98" fillId="33" borderId="0" xfId="74" applyFont="1" applyFill="1"/>
    <xf numFmtId="0" fontId="50" fillId="33" borderId="0" xfId="74" applyFont="1" applyFill="1"/>
    <xf numFmtId="0" fontId="86" fillId="33" borderId="15" xfId="592" applyFont="1" applyFill="1" applyBorder="1" applyAlignment="1">
      <alignment vertical="center"/>
    </xf>
    <xf numFmtId="0" fontId="91" fillId="33" borderId="18" xfId="594" applyNumberFormat="1" applyFont="1" applyFill="1" applyBorder="1">
      <alignment horizontal="center" vertical="center"/>
    </xf>
    <xf numFmtId="166" fontId="88" fillId="33" borderId="18" xfId="595" applyNumberFormat="1" applyFont="1" applyFill="1" applyBorder="1">
      <alignment horizontal="center" vertical="center"/>
    </xf>
    <xf numFmtId="166" fontId="91" fillId="33" borderId="18" xfId="594" applyNumberFormat="1" applyFont="1" applyFill="1" applyBorder="1">
      <alignment horizontal="center" vertical="center"/>
    </xf>
    <xf numFmtId="0" fontId="88" fillId="0" borderId="18" xfId="591" applyFont="1" applyFill="1" applyBorder="1" applyAlignment="1">
      <alignment horizontal="left" vertical="center"/>
    </xf>
    <xf numFmtId="0" fontId="88" fillId="33" borderId="18" xfId="591" applyFont="1" applyFill="1" applyBorder="1" applyAlignment="1">
      <alignment horizontal="left" vertical="center"/>
    </xf>
    <xf numFmtId="166" fontId="88" fillId="0" borderId="18" xfId="594" applyNumberFormat="1" applyFont="1" applyFill="1" applyBorder="1">
      <alignment horizontal="center" vertical="center"/>
    </xf>
    <xf numFmtId="0" fontId="88" fillId="0" borderId="18" xfId="594" applyNumberFormat="1" applyFont="1" applyFill="1" applyBorder="1">
      <alignment horizontal="center" vertical="center"/>
    </xf>
    <xf numFmtId="166" fontId="88" fillId="0" borderId="18" xfId="595" applyNumberFormat="1" applyFont="1" applyFill="1" applyBorder="1">
      <alignment horizontal="center" vertical="center"/>
    </xf>
    <xf numFmtId="0" fontId="91" fillId="0" borderId="18" xfId="594" applyNumberFormat="1" applyFont="1" applyFill="1" applyBorder="1">
      <alignment horizontal="center" vertical="center"/>
    </xf>
    <xf numFmtId="0" fontId="88" fillId="0" borderId="18" xfId="595" applyFont="1" applyFill="1" applyBorder="1" applyAlignment="1">
      <alignment horizontal="left" vertical="center" wrapText="1"/>
    </xf>
    <xf numFmtId="1" fontId="91" fillId="33" borderId="18" xfId="594" applyNumberFormat="1" applyFont="1" applyFill="1" applyBorder="1" applyAlignment="1">
      <alignment horizontal="left" vertical="center"/>
    </xf>
    <xf numFmtId="171" fontId="91" fillId="0" borderId="18" xfId="594" applyNumberFormat="1" applyFont="1" applyFill="1" applyBorder="1" applyAlignment="1">
      <alignment horizontal="left" vertical="center"/>
    </xf>
    <xf numFmtId="0" fontId="40" fillId="0" borderId="15" xfId="80" applyBorder="1" applyAlignment="1">
      <alignment vertical="center"/>
    </xf>
    <xf numFmtId="0" fontId="40" fillId="0" borderId="16" xfId="80" applyBorder="1" applyAlignment="1">
      <alignment vertical="center"/>
    </xf>
    <xf numFmtId="0" fontId="40" fillId="0" borderId="13" xfId="80" applyBorder="1" applyAlignment="1">
      <alignment vertical="center"/>
    </xf>
    <xf numFmtId="0" fontId="40" fillId="0" borderId="20" xfId="80" applyBorder="1" applyAlignment="1">
      <alignment vertical="center"/>
    </xf>
    <xf numFmtId="0" fontId="95" fillId="0" borderId="15" xfId="80" applyFont="1" applyBorder="1" applyAlignment="1">
      <alignment vertical="center"/>
    </xf>
    <xf numFmtId="0" fontId="40" fillId="0" borderId="33" xfId="80" applyBorder="1" applyAlignment="1">
      <alignment vertical="center"/>
    </xf>
    <xf numFmtId="0" fontId="40" fillId="0" borderId="0" xfId="80" applyAlignment="1">
      <alignment vertical="center"/>
    </xf>
    <xf numFmtId="0" fontId="40" fillId="0" borderId="18" xfId="80" applyBorder="1" applyAlignment="1">
      <alignment vertical="center"/>
    </xf>
    <xf numFmtId="0" fontId="85" fillId="32" borderId="22" xfId="80" applyFont="1" applyFill="1" applyBorder="1" applyAlignment="1">
      <alignment horizontal="center"/>
    </xf>
    <xf numFmtId="0" fontId="85" fillId="32" borderId="24" xfId="80" applyFont="1" applyFill="1" applyBorder="1" applyAlignment="1">
      <alignment horizontal="center"/>
    </xf>
    <xf numFmtId="0" fontId="94" fillId="35" borderId="27" xfId="80" applyFont="1" applyFill="1" applyBorder="1" applyAlignment="1">
      <alignment horizontal="centerContinuous"/>
    </xf>
    <xf numFmtId="0" fontId="40" fillId="0" borderId="26" xfId="80" applyBorder="1" applyAlignment="1">
      <alignment vertical="center"/>
    </xf>
    <xf numFmtId="0" fontId="94" fillId="35" borderId="28" xfId="80" applyFont="1" applyFill="1" applyBorder="1" applyAlignment="1">
      <alignment horizontal="centerContinuous"/>
    </xf>
    <xf numFmtId="173" fontId="85" fillId="31" borderId="23" xfId="80" applyNumberFormat="1" applyFont="1" applyFill="1" applyBorder="1"/>
    <xf numFmtId="173" fontId="85" fillId="31" borderId="25" xfId="80" applyNumberFormat="1" applyFont="1" applyFill="1" applyBorder="1"/>
    <xf numFmtId="0" fontId="87" fillId="33" borderId="15" xfId="689" applyFont="1" applyFill="1" applyBorder="1" applyAlignment="1">
      <alignment vertical="center"/>
    </xf>
    <xf numFmtId="0" fontId="81" fillId="33" borderId="15" xfId="690" applyFont="1" applyFill="1" applyBorder="1" applyAlignment="1">
      <alignment horizontal="left" vertical="center"/>
    </xf>
    <xf numFmtId="0" fontId="40" fillId="34" borderId="32" xfId="80" applyFill="1" applyBorder="1" applyAlignment="1">
      <alignment horizontal="center" vertical="center"/>
    </xf>
    <xf numFmtId="0" fontId="85" fillId="0" borderId="0" xfId="74" applyFont="1" applyAlignment="1">
      <alignment vertical="center"/>
    </xf>
    <xf numFmtId="0" fontId="85" fillId="30" borderId="0" xfId="74" applyFont="1" applyFill="1" applyAlignment="1">
      <alignment vertical="center"/>
    </xf>
    <xf numFmtId="0" fontId="90" fillId="33" borderId="26" xfId="691" applyFont="1" applyFill="1" applyBorder="1" applyAlignment="1">
      <alignment horizontal="left" vertical="center"/>
    </xf>
    <xf numFmtId="0" fontId="90" fillId="33" borderId="16" xfId="691" applyFont="1" applyFill="1" applyBorder="1" applyAlignment="1">
      <alignment horizontal="left" vertical="center"/>
    </xf>
    <xf numFmtId="0" fontId="104" fillId="33" borderId="0" xfId="74" applyFont="1" applyFill="1" applyAlignment="1">
      <alignment vertical="center"/>
    </xf>
    <xf numFmtId="0" fontId="85" fillId="33" borderId="0" xfId="74" applyFont="1" applyFill="1" applyAlignment="1">
      <alignment vertical="center"/>
    </xf>
    <xf numFmtId="0" fontId="108" fillId="33" borderId="0" xfId="74" applyFont="1" applyFill="1" applyAlignment="1">
      <alignment horizontal="center" vertical="center"/>
    </xf>
    <xf numFmtId="0" fontId="105" fillId="33" borderId="0" xfId="74" applyFont="1" applyFill="1" applyAlignment="1">
      <alignment horizontal="center" vertical="center"/>
    </xf>
    <xf numFmtId="164" fontId="85" fillId="0" borderId="0" xfId="74" applyNumberFormat="1" applyFont="1" applyAlignment="1">
      <alignment vertical="center"/>
    </xf>
    <xf numFmtId="0" fontId="82" fillId="33" borderId="0" xfId="74" applyFont="1" applyFill="1" applyAlignment="1">
      <alignment vertical="center"/>
    </xf>
    <xf numFmtId="0" fontId="108" fillId="33" borderId="0" xfId="74" applyFont="1" applyFill="1" applyAlignment="1">
      <alignment horizontal="center" vertical="top"/>
    </xf>
    <xf numFmtId="8" fontId="83" fillId="33" borderId="0" xfId="74" applyNumberFormat="1" applyFont="1" applyFill="1" applyAlignment="1">
      <alignment horizontal="right" vertical="top"/>
    </xf>
    <xf numFmtId="44" fontId="83" fillId="33" borderId="0" xfId="74" applyNumberFormat="1" applyFont="1" applyFill="1" applyAlignment="1">
      <alignment horizontal="left" vertical="top"/>
    </xf>
    <xf numFmtId="49" fontId="112" fillId="0" borderId="0" xfId="74" applyNumberFormat="1" applyFont="1" applyAlignment="1">
      <alignment vertical="top"/>
    </xf>
    <xf numFmtId="0" fontId="82" fillId="33" borderId="0" xfId="74" applyFont="1" applyFill="1" applyAlignment="1">
      <alignment vertical="top"/>
    </xf>
    <xf numFmtId="0" fontId="85" fillId="33" borderId="0" xfId="74" applyFont="1" applyFill="1" applyAlignment="1">
      <alignment vertical="top"/>
    </xf>
    <xf numFmtId="0" fontId="85" fillId="30" borderId="0" xfId="74" applyFont="1" applyFill="1" applyAlignment="1">
      <alignment vertical="top"/>
    </xf>
    <xf numFmtId="0" fontId="85" fillId="0" borderId="0" xfId="74" applyFont="1" applyAlignment="1">
      <alignment vertical="top"/>
    </xf>
    <xf numFmtId="0" fontId="83" fillId="33" borderId="0" xfId="74" applyFont="1" applyFill="1" applyAlignment="1">
      <alignment vertical="center"/>
    </xf>
    <xf numFmtId="0" fontId="105" fillId="33" borderId="0" xfId="74" applyFont="1" applyFill="1" applyAlignment="1">
      <alignment vertical="center"/>
    </xf>
    <xf numFmtId="0" fontId="111" fillId="33" borderId="0" xfId="74" applyFont="1" applyFill="1" applyAlignment="1">
      <alignment horizontal="left" vertical="center"/>
    </xf>
    <xf numFmtId="0" fontId="110" fillId="33" borderId="0" xfId="74" applyFont="1" applyFill="1" applyAlignment="1">
      <alignment vertical="center"/>
    </xf>
    <xf numFmtId="0" fontId="107" fillId="0" borderId="0" xfId="74" applyFont="1" applyAlignment="1">
      <alignment vertical="center"/>
    </xf>
    <xf numFmtId="0" fontId="107" fillId="33" borderId="0" xfId="74" applyFont="1" applyFill="1" applyAlignment="1">
      <alignment vertical="center"/>
    </xf>
    <xf numFmtId="0" fontId="104" fillId="0" borderId="0" xfId="74" applyFont="1" applyAlignment="1">
      <alignment vertical="center"/>
    </xf>
    <xf numFmtId="10" fontId="7" fillId="0" borderId="0" xfId="522" applyNumberFormat="1" applyFont="1" applyBorder="1" applyAlignment="1">
      <alignment vertical="center"/>
    </xf>
    <xf numFmtId="174" fontId="83" fillId="33" borderId="0" xfId="74" applyNumberFormat="1" applyFont="1" applyFill="1" applyAlignment="1">
      <alignment horizontal="right" vertical="top"/>
    </xf>
    <xf numFmtId="175" fontId="82" fillId="33" borderId="0" xfId="74" applyNumberFormat="1" applyFont="1" applyFill="1" applyAlignment="1">
      <alignment vertical="top"/>
    </xf>
    <xf numFmtId="176" fontId="82" fillId="33" borderId="0" xfId="74" applyNumberFormat="1" applyFont="1" applyFill="1" applyAlignment="1">
      <alignment vertical="top"/>
    </xf>
    <xf numFmtId="9" fontId="112" fillId="33" borderId="0" xfId="74" applyNumberFormat="1" applyFont="1" applyFill="1" applyAlignment="1">
      <alignment vertical="center"/>
    </xf>
    <xf numFmtId="9" fontId="112" fillId="33" borderId="0" xfId="74" applyNumberFormat="1" applyFont="1" applyFill="1" applyAlignment="1">
      <alignment vertical="top"/>
    </xf>
    <xf numFmtId="0" fontId="109" fillId="33" borderId="0" xfId="74" applyFont="1" applyFill="1" applyAlignment="1">
      <alignment vertical="center"/>
    </xf>
    <xf numFmtId="171" fontId="91" fillId="31" borderId="18" xfId="594" applyNumberFormat="1" applyFont="1" applyFill="1" applyBorder="1" applyAlignment="1">
      <alignment horizontal="left" vertical="center"/>
    </xf>
    <xf numFmtId="0" fontId="85" fillId="33" borderId="0" xfId="74" applyFont="1" applyFill="1" applyAlignment="1">
      <alignment horizontal="center" vertical="center"/>
    </xf>
    <xf numFmtId="0" fontId="110" fillId="0" borderId="0" xfId="74" applyFont="1" applyAlignment="1">
      <alignment vertical="center"/>
    </xf>
    <xf numFmtId="0" fontId="82" fillId="0" borderId="0" xfId="591" applyFont="1" applyFill="1" applyBorder="1" applyAlignment="1">
      <alignment horizontal="center" vertical="center" wrapText="1"/>
    </xf>
    <xf numFmtId="0" fontId="100" fillId="0" borderId="0" xfId="594" applyNumberFormat="1" applyFont="1" applyFill="1" applyBorder="1">
      <alignment horizontal="center" vertical="center"/>
    </xf>
    <xf numFmtId="0" fontId="116" fillId="33" borderId="0" xfId="74" applyFont="1" applyFill="1"/>
    <xf numFmtId="0" fontId="40" fillId="34" borderId="0" xfId="74" applyFill="1"/>
    <xf numFmtId="178" fontId="115" fillId="33" borderId="0" xfId="74" applyNumberFormat="1" applyFont="1" applyFill="1" applyAlignment="1">
      <alignment horizontal="left" vertical="center"/>
    </xf>
    <xf numFmtId="0" fontId="101" fillId="32" borderId="30" xfId="80" applyFont="1" applyFill="1" applyBorder="1" applyAlignment="1" applyProtection="1">
      <alignment horizontal="center" vertical="center"/>
      <protection locked="0"/>
    </xf>
    <xf numFmtId="0" fontId="92" fillId="30" borderId="29" xfId="80" applyFont="1" applyFill="1" applyBorder="1" applyAlignment="1">
      <alignment horizontal="center" wrapText="1"/>
    </xf>
    <xf numFmtId="0" fontId="84" fillId="33" borderId="0" xfId="594" applyNumberFormat="1" applyFont="1" applyFill="1" applyBorder="1">
      <alignment horizontal="center" vertical="center"/>
    </xf>
    <xf numFmtId="0" fontId="84" fillId="33" borderId="0" xfId="594" applyNumberFormat="1" applyFont="1" applyFill="1" applyBorder="1" applyAlignment="1">
      <alignment vertical="center"/>
    </xf>
    <xf numFmtId="0" fontId="91" fillId="33" borderId="0" xfId="594" applyNumberFormat="1" applyFont="1" applyFill="1" applyBorder="1">
      <alignment horizontal="center" vertical="center"/>
    </xf>
    <xf numFmtId="0" fontId="88" fillId="33" borderId="0" xfId="591" applyFont="1" applyFill="1" applyBorder="1" applyAlignment="1">
      <alignment horizontal="left" vertical="center" wrapText="1"/>
    </xf>
    <xf numFmtId="0" fontId="5" fillId="33" borderId="0" xfId="689" applyFont="1" applyFill="1" applyAlignment="1">
      <alignment vertical="center"/>
    </xf>
    <xf numFmtId="0" fontId="118" fillId="33" borderId="0" xfId="74" applyFont="1" applyFill="1" applyAlignment="1">
      <alignment horizontal="left" vertical="center"/>
    </xf>
    <xf numFmtId="0" fontId="119" fillId="33" borderId="0" xfId="672" applyFont="1" applyFill="1" applyBorder="1" applyAlignment="1">
      <alignment vertical="center"/>
    </xf>
    <xf numFmtId="0" fontId="88" fillId="33" borderId="0" xfId="74" applyFont="1" applyFill="1" applyAlignment="1">
      <alignment vertical="center"/>
    </xf>
    <xf numFmtId="0" fontId="94" fillId="36" borderId="8" xfId="595" applyFont="1" applyFill="1" applyBorder="1" applyAlignment="1">
      <alignment horizontal="center" vertical="center" wrapText="1"/>
    </xf>
    <xf numFmtId="0" fontId="88" fillId="33" borderId="0" xfId="74" applyFont="1" applyFill="1" applyAlignment="1">
      <alignment horizontal="center" vertical="center"/>
    </xf>
    <xf numFmtId="0" fontId="88" fillId="33" borderId="0" xfId="74" applyFont="1" applyFill="1" applyAlignment="1">
      <alignment vertical="center" wrapText="1"/>
    </xf>
    <xf numFmtId="0" fontId="94" fillId="36" borderId="35" xfId="595" applyFont="1" applyFill="1" applyBorder="1" applyAlignment="1">
      <alignment horizontal="center" vertical="center" wrapText="1"/>
    </xf>
    <xf numFmtId="0" fontId="94" fillId="37" borderId="35" xfId="595" applyFont="1" applyFill="1" applyBorder="1" applyAlignment="1">
      <alignment vertical="center" wrapText="1"/>
    </xf>
    <xf numFmtId="0" fontId="85" fillId="33" borderId="37" xfId="74" applyFont="1" applyFill="1" applyBorder="1" applyAlignment="1">
      <alignment vertical="center"/>
    </xf>
    <xf numFmtId="0" fontId="94" fillId="36" borderId="37" xfId="591" applyFont="1" applyFill="1" applyBorder="1" applyAlignment="1">
      <alignment horizontal="left" vertical="center"/>
    </xf>
    <xf numFmtId="0" fontId="85" fillId="33" borderId="37" xfId="74" applyFont="1" applyFill="1" applyBorder="1" applyAlignment="1">
      <alignment horizontal="center" vertical="center"/>
    </xf>
    <xf numFmtId="0" fontId="84" fillId="33" borderId="0" xfId="594" applyNumberFormat="1" applyFont="1" applyFill="1" applyBorder="1" applyAlignment="1">
      <alignment horizontal="center" vertical="center" wrapText="1"/>
    </xf>
    <xf numFmtId="0" fontId="119" fillId="33" borderId="0" xfId="672" applyFont="1" applyFill="1" applyBorder="1" applyAlignment="1">
      <alignment vertical="center" wrapText="1"/>
    </xf>
    <xf numFmtId="0" fontId="85" fillId="33" borderId="37" xfId="74" applyFont="1" applyFill="1" applyBorder="1" applyAlignment="1">
      <alignment vertical="center" wrapText="1"/>
    </xf>
    <xf numFmtId="0" fontId="85" fillId="33" borderId="0" xfId="74" applyFont="1" applyFill="1" applyAlignment="1">
      <alignment vertical="center" wrapText="1"/>
    </xf>
    <xf numFmtId="0" fontId="118" fillId="33" borderId="0" xfId="74" applyFont="1" applyFill="1" applyAlignment="1">
      <alignment horizontal="left" vertical="center" wrapText="1"/>
    </xf>
    <xf numFmtId="0" fontId="123" fillId="33" borderId="37" xfId="74" applyFont="1" applyFill="1" applyBorder="1" applyAlignment="1">
      <alignment vertical="center" wrapText="1"/>
    </xf>
    <xf numFmtId="0" fontId="119" fillId="33" borderId="0" xfId="672" applyFont="1" applyFill="1" applyBorder="1" applyAlignment="1">
      <alignment horizontal="center" vertical="center"/>
    </xf>
    <xf numFmtId="0" fontId="88" fillId="33" borderId="0" xfId="672" applyFont="1" applyFill="1" applyBorder="1" applyAlignment="1">
      <alignment vertical="center"/>
    </xf>
    <xf numFmtId="0" fontId="89" fillId="33" borderId="15" xfId="591" applyFont="1" applyFill="1" applyBorder="1" applyAlignment="1">
      <alignment horizontal="left" vertical="center"/>
    </xf>
    <xf numFmtId="0" fontId="125" fillId="0" borderId="15" xfId="80" applyFont="1" applyBorder="1" applyAlignment="1">
      <alignment vertical="center"/>
    </xf>
    <xf numFmtId="0" fontId="126" fillId="33" borderId="0" xfId="594" applyNumberFormat="1" applyFont="1" applyFill="1" applyBorder="1" applyAlignment="1">
      <alignment horizontal="center" vertical="center" wrapText="1"/>
    </xf>
    <xf numFmtId="0" fontId="128" fillId="33" borderId="0" xfId="689" applyFont="1" applyFill="1" applyAlignment="1">
      <alignment horizontal="center" vertical="center"/>
    </xf>
    <xf numFmtId="0" fontId="129" fillId="33" borderId="0" xfId="594" applyNumberFormat="1" applyFont="1" applyFill="1" applyBorder="1">
      <alignment horizontal="center" vertical="center"/>
    </xf>
    <xf numFmtId="0" fontId="123" fillId="33" borderId="0" xfId="74" applyFont="1" applyFill="1" applyAlignment="1">
      <alignment horizontal="center" vertical="center" wrapText="1"/>
    </xf>
    <xf numFmtId="0" fontId="127" fillId="33" borderId="0" xfId="672" applyFont="1" applyFill="1" applyBorder="1" applyAlignment="1">
      <alignment horizontal="center" vertical="center" wrapText="1"/>
    </xf>
    <xf numFmtId="0" fontId="123" fillId="33" borderId="37" xfId="74" applyFont="1" applyFill="1" applyBorder="1" applyAlignment="1">
      <alignment horizontal="center" vertical="center" wrapText="1"/>
    </xf>
    <xf numFmtId="0" fontId="85" fillId="38" borderId="37" xfId="74" applyFont="1" applyFill="1" applyBorder="1" applyAlignment="1">
      <alignment horizontal="center" vertical="center"/>
    </xf>
    <xf numFmtId="0" fontId="4" fillId="33" borderId="15" xfId="689" applyFont="1" applyFill="1" applyBorder="1" applyAlignment="1">
      <alignment horizontal="center" vertical="center"/>
    </xf>
    <xf numFmtId="0" fontId="4" fillId="33" borderId="15" xfId="689" applyFont="1" applyFill="1" applyBorder="1" applyAlignment="1">
      <alignment vertical="center"/>
    </xf>
    <xf numFmtId="0" fontId="4" fillId="33" borderId="16" xfId="689" applyFont="1" applyFill="1" applyBorder="1" applyAlignment="1">
      <alignment vertical="center"/>
    </xf>
    <xf numFmtId="0" fontId="4" fillId="33" borderId="0" xfId="689" applyFont="1" applyFill="1" applyAlignment="1">
      <alignment horizontal="center" vertical="center"/>
    </xf>
    <xf numFmtId="0" fontId="4" fillId="33" borderId="0" xfId="689" applyFont="1" applyFill="1" applyAlignment="1">
      <alignment vertical="center"/>
    </xf>
    <xf numFmtId="0" fontId="118" fillId="0" borderId="0" xfId="74" applyFont="1" applyAlignment="1">
      <alignment horizontal="left" vertical="center"/>
    </xf>
    <xf numFmtId="0" fontId="88" fillId="30" borderId="0" xfId="74" applyFont="1" applyFill="1" applyAlignment="1">
      <alignment vertical="center"/>
    </xf>
    <xf numFmtId="0" fontId="88" fillId="0" borderId="0" xfId="74" applyFont="1" applyAlignment="1">
      <alignment vertical="center"/>
    </xf>
    <xf numFmtId="0" fontId="4" fillId="33" borderId="18" xfId="689" applyFont="1" applyFill="1" applyBorder="1" applyAlignment="1">
      <alignment vertical="center"/>
    </xf>
    <xf numFmtId="178" fontId="102" fillId="33" borderId="0" xfId="74" applyNumberFormat="1" applyFont="1" applyFill="1" applyAlignment="1">
      <alignment horizontal="left" vertical="center"/>
    </xf>
    <xf numFmtId="0" fontId="89" fillId="33" borderId="15" xfId="591" applyFont="1" applyFill="1" applyBorder="1" applyAlignment="1">
      <alignment vertical="center"/>
    </xf>
    <xf numFmtId="0" fontId="89" fillId="33" borderId="16" xfId="591" applyFont="1" applyFill="1" applyBorder="1" applyAlignment="1">
      <alignment vertical="center"/>
    </xf>
    <xf numFmtId="0" fontId="4" fillId="33" borderId="17" xfId="689" applyFont="1" applyFill="1" applyBorder="1" applyAlignment="1">
      <alignment vertical="center"/>
    </xf>
    <xf numFmtId="0" fontId="89" fillId="33" borderId="0" xfId="591" applyFont="1" applyFill="1" applyBorder="1" applyAlignment="1">
      <alignment vertical="center"/>
    </xf>
    <xf numFmtId="0" fontId="89" fillId="33" borderId="0" xfId="591" applyFont="1" applyFill="1" applyBorder="1" applyAlignment="1">
      <alignment horizontal="left" vertical="center"/>
    </xf>
    <xf numFmtId="0" fontId="90" fillId="33" borderId="0" xfId="691" applyFont="1" applyFill="1" applyAlignment="1">
      <alignment horizontal="left" vertical="center"/>
    </xf>
    <xf numFmtId="0" fontId="88" fillId="33" borderId="15" xfId="689" applyFont="1" applyFill="1" applyBorder="1" applyAlignment="1">
      <alignment vertical="center"/>
    </xf>
    <xf numFmtId="0" fontId="88" fillId="33" borderId="16" xfId="689" applyFont="1" applyFill="1" applyBorder="1" applyAlignment="1">
      <alignment vertical="center"/>
    </xf>
    <xf numFmtId="0" fontId="88" fillId="33" borderId="13" xfId="689" applyFont="1" applyFill="1" applyBorder="1" applyAlignment="1">
      <alignment vertical="center"/>
    </xf>
    <xf numFmtId="0" fontId="88" fillId="33" borderId="20" xfId="689" applyFont="1" applyFill="1" applyBorder="1" applyAlignment="1">
      <alignment vertical="center"/>
    </xf>
    <xf numFmtId="0" fontId="88" fillId="33" borderId="18" xfId="689" applyFont="1" applyFill="1" applyBorder="1" applyAlignment="1">
      <alignment vertical="center"/>
    </xf>
    <xf numFmtId="0" fontId="89" fillId="33" borderId="15" xfId="689" applyFont="1" applyFill="1" applyBorder="1" applyAlignment="1">
      <alignment vertical="center"/>
    </xf>
    <xf numFmtId="0" fontId="88" fillId="33" borderId="26" xfId="689" applyFont="1" applyFill="1" applyBorder="1" applyAlignment="1">
      <alignment vertical="center"/>
    </xf>
    <xf numFmtId="0" fontId="85" fillId="33" borderId="0" xfId="591" applyFont="1" applyFill="1" applyBorder="1" applyAlignment="1">
      <alignment horizontal="center" wrapText="1"/>
    </xf>
    <xf numFmtId="0" fontId="119" fillId="39" borderId="0" xfId="672" applyFont="1" applyFill="1" applyBorder="1" applyAlignment="1"/>
    <xf numFmtId="0" fontId="131" fillId="39" borderId="0" xfId="689" applyFont="1" applyFill="1" applyAlignment="1">
      <alignment vertical="center"/>
    </xf>
    <xf numFmtId="0" fontId="86" fillId="33" borderId="20" xfId="592" applyFont="1" applyFill="1" applyBorder="1" applyAlignment="1">
      <alignment vertical="center"/>
    </xf>
    <xf numFmtId="0" fontId="84" fillId="33" borderId="20" xfId="594" applyNumberFormat="1" applyFont="1" applyFill="1" applyBorder="1" applyAlignment="1">
      <alignment vertical="center"/>
    </xf>
    <xf numFmtId="0" fontId="89" fillId="33" borderId="18" xfId="591" applyFont="1" applyFill="1" applyBorder="1" applyAlignment="1">
      <alignment horizontal="left" vertical="center"/>
    </xf>
    <xf numFmtId="0" fontId="86" fillId="39" borderId="0" xfId="672" applyFont="1" applyFill="1" applyBorder="1" applyAlignment="1">
      <alignment vertical="center"/>
    </xf>
    <xf numFmtId="0" fontId="88" fillId="30" borderId="15" xfId="591" applyFont="1" applyFill="1" applyBorder="1" applyAlignment="1">
      <alignment horizontal="left" vertical="center"/>
    </xf>
    <xf numFmtId="0" fontId="84" fillId="32" borderId="15" xfId="594" applyNumberFormat="1" applyFont="1" applyFill="1">
      <alignment horizontal="center" vertical="center"/>
    </xf>
    <xf numFmtId="0" fontId="89" fillId="33" borderId="26" xfId="689" applyFont="1" applyFill="1" applyBorder="1" applyAlignment="1">
      <alignment vertical="center"/>
    </xf>
    <xf numFmtId="2" fontId="5" fillId="33" borderId="37" xfId="689" applyNumberFormat="1" applyFont="1" applyFill="1" applyBorder="1" applyAlignment="1">
      <alignment vertical="center"/>
    </xf>
    <xf numFmtId="0" fontId="120" fillId="40" borderId="35" xfId="595" applyFont="1" applyFill="1" applyBorder="1" applyAlignment="1">
      <alignment horizontal="center" vertical="center" wrapText="1"/>
    </xf>
    <xf numFmtId="0" fontId="120" fillId="36" borderId="38" xfId="595" applyFont="1" applyFill="1" applyBorder="1" applyAlignment="1">
      <alignment horizontal="center" vertical="center" wrapText="1"/>
    </xf>
    <xf numFmtId="2" fontId="85" fillId="33" borderId="37" xfId="74" applyNumberFormat="1" applyFont="1" applyFill="1" applyBorder="1" applyAlignment="1">
      <alignment vertical="center"/>
    </xf>
    <xf numFmtId="167" fontId="85" fillId="33" borderId="37" xfId="74" applyNumberFormat="1" applyFont="1" applyFill="1" applyBorder="1" applyAlignment="1">
      <alignment horizontal="center" vertical="center"/>
    </xf>
    <xf numFmtId="2" fontId="5" fillId="41" borderId="37" xfId="689" applyNumberFormat="1" applyFont="1" applyFill="1" applyBorder="1" applyAlignment="1">
      <alignment vertical="center"/>
    </xf>
    <xf numFmtId="167" fontId="85" fillId="41" borderId="37" xfId="74" applyNumberFormat="1" applyFont="1" applyFill="1" applyBorder="1" applyAlignment="1">
      <alignment horizontal="center" vertical="center"/>
    </xf>
    <xf numFmtId="0" fontId="94" fillId="37" borderId="37" xfId="595" applyFont="1" applyFill="1" applyBorder="1" applyAlignment="1">
      <alignment horizontal="center" vertical="center" wrapText="1"/>
    </xf>
    <xf numFmtId="0" fontId="130" fillId="37" borderId="37" xfId="595" applyFont="1" applyFill="1" applyBorder="1" applyAlignment="1">
      <alignment horizontal="center" vertical="center" wrapText="1"/>
    </xf>
    <xf numFmtId="0" fontId="120" fillId="36" borderId="37" xfId="595" applyFont="1" applyFill="1" applyBorder="1" applyAlignment="1">
      <alignment horizontal="center" vertical="center" wrapText="1"/>
    </xf>
    <xf numFmtId="0" fontId="117" fillId="30" borderId="37" xfId="595" applyFont="1" applyFill="1" applyBorder="1">
      <alignment horizontal="center" vertical="center"/>
    </xf>
    <xf numFmtId="0" fontId="94" fillId="37" borderId="37" xfId="595" applyFont="1" applyFill="1" applyBorder="1" applyAlignment="1">
      <alignment vertical="center" wrapText="1"/>
    </xf>
    <xf numFmtId="0" fontId="85" fillId="28" borderId="37" xfId="74" applyFont="1" applyFill="1" applyBorder="1" applyAlignment="1">
      <alignment horizontal="center" vertical="center"/>
    </xf>
    <xf numFmtId="0" fontId="134" fillId="0" borderId="0" xfId="74" applyFont="1" applyAlignment="1">
      <alignment vertical="center"/>
    </xf>
    <xf numFmtId="0" fontId="134" fillId="30" borderId="0" xfId="74" applyFont="1" applyFill="1" applyAlignment="1">
      <alignment vertical="center"/>
    </xf>
    <xf numFmtId="0" fontId="88" fillId="32" borderId="18" xfId="591" applyFont="1" applyFill="1" applyBorder="1" applyAlignment="1">
      <alignment horizontal="left" vertical="center"/>
    </xf>
    <xf numFmtId="0" fontId="85" fillId="33" borderId="34" xfId="74" applyFont="1" applyFill="1" applyBorder="1" applyAlignment="1">
      <alignment vertical="center"/>
    </xf>
    <xf numFmtId="0" fontId="91" fillId="33" borderId="34" xfId="594" applyNumberFormat="1" applyFont="1" applyFill="1" applyBorder="1">
      <alignment horizontal="center" vertical="center"/>
    </xf>
    <xf numFmtId="171" fontId="91" fillId="33" borderId="33" xfId="594" applyNumberFormat="1" applyFont="1" applyFill="1" applyBorder="1" applyAlignment="1">
      <alignment horizontal="left" vertical="center"/>
    </xf>
    <xf numFmtId="166" fontId="88" fillId="33" borderId="0" xfId="594" applyNumberFormat="1" applyFont="1" applyFill="1" applyBorder="1">
      <alignment horizontal="center" vertical="center"/>
    </xf>
    <xf numFmtId="0" fontId="88" fillId="33" borderId="0" xfId="594" applyNumberFormat="1" applyFont="1" applyFill="1" applyBorder="1">
      <alignment horizontal="center" vertical="center"/>
    </xf>
    <xf numFmtId="166" fontId="88" fillId="33" borderId="0" xfId="595" applyNumberFormat="1" applyFont="1" applyFill="1" applyBorder="1">
      <alignment horizontal="center" vertical="center"/>
    </xf>
    <xf numFmtId="0" fontId="88" fillId="33" borderId="0" xfId="595" applyFont="1" applyFill="1" applyBorder="1" applyAlignment="1">
      <alignment horizontal="left" vertical="center" wrapText="1"/>
    </xf>
    <xf numFmtId="0" fontId="82" fillId="28" borderId="37" xfId="74" applyFont="1" applyFill="1" applyBorder="1" applyAlignment="1">
      <alignment horizontal="center" vertical="center"/>
    </xf>
    <xf numFmtId="0" fontId="91" fillId="32" borderId="19" xfId="591" applyFont="1" applyFill="1" applyBorder="1" applyAlignment="1">
      <alignment vertical="center"/>
    </xf>
    <xf numFmtId="0" fontId="85" fillId="41" borderId="37" xfId="74" applyFont="1" applyFill="1" applyBorder="1" applyAlignment="1">
      <alignment horizontal="left" vertical="center"/>
    </xf>
    <xf numFmtId="0" fontId="85" fillId="33" borderId="37" xfId="74" applyFont="1" applyFill="1" applyBorder="1" applyAlignment="1">
      <alignment horizontal="left" vertical="center"/>
    </xf>
    <xf numFmtId="0" fontId="88" fillId="32" borderId="15" xfId="591" applyFont="1" applyFill="1" applyBorder="1">
      <alignment horizontal="left" vertical="center" indent="1"/>
    </xf>
    <xf numFmtId="0" fontId="93" fillId="33" borderId="17" xfId="689" applyFont="1" applyFill="1" applyBorder="1" applyAlignment="1">
      <alignment horizontal="center" vertical="center"/>
    </xf>
    <xf numFmtId="0" fontId="90" fillId="33" borderId="15" xfId="691" applyFont="1" applyFill="1" applyBorder="1" applyAlignment="1">
      <alignment horizontal="left" vertical="center"/>
    </xf>
    <xf numFmtId="0" fontId="88" fillId="32" borderId="20" xfId="595" applyFont="1" applyFill="1" applyBorder="1" applyAlignment="1">
      <alignment horizontal="left" vertical="center" wrapText="1"/>
    </xf>
    <xf numFmtId="0" fontId="91" fillId="32" borderId="15" xfId="591" applyFont="1" applyFill="1" applyBorder="1" applyAlignment="1">
      <alignment horizontal="left" vertical="center"/>
    </xf>
    <xf numFmtId="0" fontId="91" fillId="30" borderId="15" xfId="595" applyFont="1" applyFill="1" applyBorder="1" applyAlignment="1">
      <alignment horizontal="center" vertical="center" wrapText="1"/>
    </xf>
    <xf numFmtId="0" fontId="123" fillId="33" borderId="0" xfId="74" applyFont="1" applyFill="1" applyAlignment="1">
      <alignment vertical="center"/>
    </xf>
    <xf numFmtId="0" fontId="91" fillId="32" borderId="18" xfId="591" applyFont="1" applyFill="1" applyBorder="1" applyAlignment="1">
      <alignment horizontal="left" vertical="center"/>
    </xf>
    <xf numFmtId="0" fontId="4" fillId="33" borderId="33" xfId="689" applyFont="1" applyFill="1" applyBorder="1" applyAlignment="1">
      <alignment vertical="center"/>
    </xf>
    <xf numFmtId="0" fontId="93" fillId="33" borderId="0" xfId="689" applyFont="1" applyFill="1" applyAlignment="1">
      <alignment horizontal="center" vertical="center"/>
    </xf>
    <xf numFmtId="0" fontId="85" fillId="42" borderId="0" xfId="74" applyFont="1" applyFill="1" applyAlignment="1">
      <alignment vertical="center"/>
    </xf>
    <xf numFmtId="0" fontId="85" fillId="42" borderId="37" xfId="74" applyFont="1" applyFill="1" applyBorder="1" applyAlignment="1">
      <alignment vertical="center"/>
    </xf>
    <xf numFmtId="0" fontId="123" fillId="42" borderId="37" xfId="74" applyFont="1" applyFill="1" applyBorder="1" applyAlignment="1">
      <alignment vertical="center" wrapText="1"/>
    </xf>
    <xf numFmtId="0" fontId="85" fillId="42" borderId="37" xfId="74" applyFont="1" applyFill="1" applyBorder="1" applyAlignment="1">
      <alignment horizontal="center" vertical="center"/>
    </xf>
    <xf numFmtId="0" fontId="5" fillId="42" borderId="37" xfId="689" applyFont="1" applyFill="1" applyBorder="1" applyAlignment="1">
      <alignment vertical="center"/>
    </xf>
    <xf numFmtId="2" fontId="85" fillId="42" borderId="37" xfId="74" applyNumberFormat="1" applyFont="1" applyFill="1" applyBorder="1" applyAlignment="1">
      <alignment vertical="center"/>
    </xf>
    <xf numFmtId="0" fontId="91" fillId="33" borderId="37" xfId="591" applyFont="1" applyFill="1" applyBorder="1" applyAlignment="1">
      <alignment horizontal="left" vertical="center"/>
    </xf>
    <xf numFmtId="167" fontId="5" fillId="33" borderId="37" xfId="689" applyNumberFormat="1" applyFont="1" applyFill="1" applyBorder="1" applyAlignment="1">
      <alignment horizontal="center" vertical="center"/>
    </xf>
    <xf numFmtId="0" fontId="125" fillId="43" borderId="35" xfId="74" applyFont="1" applyFill="1" applyBorder="1"/>
    <xf numFmtId="0" fontId="125" fillId="43" borderId="8" xfId="74" applyFont="1" applyFill="1" applyBorder="1"/>
    <xf numFmtId="0" fontId="120" fillId="36" borderId="38" xfId="595" applyFont="1" applyFill="1" applyBorder="1" applyAlignment="1">
      <alignment horizontal="center" vertical="center" textRotation="90" wrapText="1"/>
    </xf>
    <xf numFmtId="0" fontId="125" fillId="43" borderId="4" xfId="74" applyFont="1" applyFill="1" applyBorder="1"/>
    <xf numFmtId="0" fontId="125" fillId="43" borderId="39" xfId="74" applyFont="1" applyFill="1" applyBorder="1"/>
    <xf numFmtId="0" fontId="40" fillId="0" borderId="0" xfId="74" applyAlignment="1">
      <alignment horizontal="center"/>
    </xf>
    <xf numFmtId="17" fontId="40" fillId="0" borderId="0" xfId="74" applyNumberFormat="1" applyAlignment="1">
      <alignment horizontal="center"/>
    </xf>
    <xf numFmtId="0" fontId="125" fillId="43" borderId="35" xfId="74" applyFont="1" applyFill="1" applyBorder="1" applyAlignment="1">
      <alignment wrapText="1"/>
    </xf>
    <xf numFmtId="178" fontId="91" fillId="33" borderId="37" xfId="591" applyNumberFormat="1" applyFont="1" applyFill="1" applyBorder="1" applyAlignment="1">
      <alignment horizontal="left" vertical="center"/>
    </xf>
    <xf numFmtId="1" fontId="88" fillId="31" borderId="15" xfId="594" applyNumberFormat="1" applyFont="1" applyFill="1" applyAlignment="1">
      <alignment horizontal="left" vertical="center" wrapText="1" indent="1"/>
    </xf>
    <xf numFmtId="0" fontId="123" fillId="33" borderId="0" xfId="74" applyFont="1" applyFill="1" applyAlignment="1">
      <alignment vertical="top"/>
    </xf>
    <xf numFmtId="0" fontId="88" fillId="32" borderId="15" xfId="591" applyFont="1" applyFill="1" applyBorder="1" applyAlignment="1">
      <alignment horizontal="left" vertical="center"/>
    </xf>
    <xf numFmtId="0" fontId="106" fillId="33" borderId="0" xfId="74" applyFont="1" applyFill="1" applyAlignment="1">
      <alignment vertical="center"/>
    </xf>
    <xf numFmtId="0" fontId="136" fillId="33" borderId="0" xfId="74" applyFont="1" applyFill="1" applyAlignment="1">
      <alignment horizontal="center" vertical="center"/>
    </xf>
    <xf numFmtId="0" fontId="85" fillId="33" borderId="0" xfId="74" applyFont="1" applyFill="1" applyAlignment="1">
      <alignment horizontal="right" vertical="center"/>
    </xf>
    <xf numFmtId="178" fontId="85" fillId="33" borderId="0" xfId="522" applyNumberFormat="1" applyFont="1" applyFill="1" applyBorder="1" applyAlignment="1">
      <alignment horizontal="left" vertical="center"/>
    </xf>
    <xf numFmtId="49" fontId="135" fillId="39" borderId="0" xfId="522" applyNumberFormat="1" applyFont="1" applyFill="1" applyBorder="1" applyAlignment="1">
      <alignment vertical="center"/>
    </xf>
    <xf numFmtId="0" fontId="135" fillId="39" borderId="0" xfId="74" applyFont="1" applyFill="1" applyAlignment="1">
      <alignment horizontal="left" vertical="center"/>
    </xf>
    <xf numFmtId="0" fontId="135" fillId="39" borderId="0" xfId="74" applyFont="1" applyFill="1" applyAlignment="1">
      <alignment vertical="center"/>
    </xf>
    <xf numFmtId="0" fontId="137" fillId="39" borderId="0" xfId="74" applyFont="1" applyFill="1" applyAlignment="1">
      <alignment horizontal="left" vertical="center"/>
    </xf>
    <xf numFmtId="0" fontId="137" fillId="39" borderId="0" xfId="74" applyFont="1" applyFill="1" applyAlignment="1">
      <alignment vertical="center"/>
    </xf>
    <xf numFmtId="0" fontId="137" fillId="39" borderId="0" xfId="74" applyFont="1" applyFill="1" applyAlignment="1">
      <alignment horizontal="center" vertical="center"/>
    </xf>
    <xf numFmtId="0" fontId="115" fillId="33" borderId="0" xfId="74" applyFont="1" applyFill="1" applyAlignment="1">
      <alignment horizontal="right" vertical="center" wrapText="1"/>
    </xf>
    <xf numFmtId="0" fontId="105" fillId="33" borderId="43" xfId="74" applyFont="1" applyFill="1" applyBorder="1" applyAlignment="1">
      <alignment horizontal="center" vertical="center"/>
    </xf>
    <xf numFmtId="0" fontId="110" fillId="33" borderId="43" xfId="74" applyFont="1" applyFill="1" applyBorder="1" applyAlignment="1">
      <alignment horizontal="left" vertical="center"/>
    </xf>
    <xf numFmtId="0" fontId="85" fillId="33" borderId="43" xfId="74" applyFont="1" applyFill="1" applyBorder="1" applyAlignment="1">
      <alignment vertical="center"/>
    </xf>
    <xf numFmtId="0" fontId="85" fillId="33" borderId="43" xfId="74" applyFont="1" applyFill="1" applyBorder="1" applyAlignment="1">
      <alignment horizontal="left" vertical="center"/>
    </xf>
    <xf numFmtId="0" fontId="109" fillId="33" borderId="43" xfId="74" applyFont="1" applyFill="1" applyBorder="1" applyAlignment="1">
      <alignment horizontal="left" vertical="center"/>
    </xf>
    <xf numFmtId="0" fontId="109" fillId="33" borderId="43" xfId="74" applyFont="1" applyFill="1" applyBorder="1" applyAlignment="1">
      <alignment vertical="center"/>
    </xf>
    <xf numFmtId="0" fontId="85" fillId="0" borderId="43" xfId="74" applyFont="1" applyBorder="1" applyAlignment="1">
      <alignment vertical="center"/>
    </xf>
    <xf numFmtId="14" fontId="109" fillId="33" borderId="43" xfId="74" applyNumberFormat="1" applyFont="1" applyFill="1" applyBorder="1" applyAlignment="1">
      <alignment horizontal="left" vertical="center"/>
    </xf>
    <xf numFmtId="0" fontId="88" fillId="33" borderId="0" xfId="672" applyFont="1" applyFill="1" applyBorder="1" applyAlignment="1">
      <alignment horizontal="center" vertical="center"/>
    </xf>
    <xf numFmtId="0" fontId="94" fillId="37" borderId="44" xfId="595" applyFont="1" applyFill="1" applyBorder="1" applyAlignment="1">
      <alignment horizontal="center" vertical="center" wrapText="1"/>
    </xf>
    <xf numFmtId="0" fontId="85" fillId="33" borderId="40" xfId="74" applyFont="1" applyFill="1" applyBorder="1" applyAlignment="1">
      <alignment horizontal="center" vertical="center"/>
    </xf>
    <xf numFmtId="0" fontId="85" fillId="42" borderId="40" xfId="74" applyFont="1" applyFill="1" applyBorder="1" applyAlignment="1">
      <alignment horizontal="center" vertical="center"/>
    </xf>
    <xf numFmtId="0" fontId="120" fillId="40" borderId="45" xfId="595" applyFont="1" applyFill="1" applyBorder="1" applyAlignment="1">
      <alignment horizontal="center" vertical="center" wrapText="1"/>
    </xf>
    <xf numFmtId="0" fontId="85" fillId="28" borderId="37" xfId="74" applyFont="1" applyFill="1" applyBorder="1" applyAlignment="1">
      <alignment horizontal="left" vertical="center"/>
    </xf>
    <xf numFmtId="0" fontId="85" fillId="42" borderId="37" xfId="74" applyFont="1" applyFill="1" applyBorder="1" applyAlignment="1">
      <alignment horizontal="left" vertical="center"/>
    </xf>
    <xf numFmtId="0" fontId="85" fillId="33" borderId="37" xfId="74" applyFont="1" applyFill="1" applyBorder="1" applyAlignment="1">
      <alignment horizontal="left" vertical="center" wrapText="1"/>
    </xf>
    <xf numFmtId="171" fontId="91" fillId="31" borderId="15" xfId="594" applyNumberFormat="1" applyFont="1" applyFill="1" applyAlignment="1">
      <alignment horizontal="left" vertical="center" wrapText="1"/>
    </xf>
    <xf numFmtId="0" fontId="85" fillId="33" borderId="40" xfId="74" applyFont="1" applyFill="1" applyBorder="1" applyAlignment="1">
      <alignment horizontal="left" vertical="center" wrapText="1"/>
    </xf>
    <xf numFmtId="0" fontId="88" fillId="32" borderId="15" xfId="595" applyFont="1" applyFill="1" applyBorder="1" applyAlignment="1">
      <alignment horizontal="left" vertical="center" wrapText="1"/>
    </xf>
    <xf numFmtId="0" fontId="123" fillId="0" borderId="37" xfId="74" applyFont="1" applyBorder="1" applyAlignment="1">
      <alignment vertical="center" wrapText="1"/>
    </xf>
    <xf numFmtId="0" fontId="123" fillId="0" borderId="37" xfId="74" applyFont="1" applyBorder="1" applyAlignment="1">
      <alignment horizontal="center" vertical="center" wrapText="1"/>
    </xf>
    <xf numFmtId="0" fontId="121" fillId="28" borderId="37" xfId="689" applyFont="1" applyFill="1" applyBorder="1" applyAlignment="1">
      <alignment horizontal="center" vertical="center"/>
    </xf>
    <xf numFmtId="0" fontId="85" fillId="44" borderId="37" xfId="74" applyFont="1" applyFill="1" applyBorder="1" applyAlignment="1">
      <alignment vertical="center"/>
    </xf>
    <xf numFmtId="0" fontId="82" fillId="41" borderId="37" xfId="74" applyFont="1" applyFill="1" applyBorder="1" applyAlignment="1">
      <alignment horizontal="center" vertical="center"/>
    </xf>
    <xf numFmtId="44" fontId="85" fillId="33" borderId="37" xfId="36" applyFont="1" applyFill="1" applyBorder="1" applyAlignment="1">
      <alignment vertical="center"/>
    </xf>
    <xf numFmtId="0" fontId="123" fillId="28" borderId="37" xfId="74" applyFont="1" applyFill="1" applyBorder="1" applyAlignment="1">
      <alignment horizontal="left" vertical="center" wrapText="1"/>
    </xf>
    <xf numFmtId="0" fontId="89" fillId="33" borderId="0" xfId="74" applyFont="1" applyFill="1" applyAlignment="1">
      <alignment vertical="top"/>
    </xf>
    <xf numFmtId="0" fontId="114" fillId="33" borderId="0" xfId="594" applyNumberFormat="1" applyFont="1" applyFill="1" applyBorder="1" applyAlignment="1">
      <alignment horizontal="center" vertical="center" wrapText="1"/>
    </xf>
    <xf numFmtId="0" fontId="132" fillId="33" borderId="0" xfId="672" applyFont="1" applyFill="1" applyBorder="1" applyAlignment="1">
      <alignment vertical="center" wrapText="1"/>
    </xf>
    <xf numFmtId="0" fontId="89" fillId="33" borderId="0" xfId="74" applyFont="1" applyFill="1" applyAlignment="1">
      <alignment vertical="center" wrapText="1"/>
    </xf>
    <xf numFmtId="0" fontId="132" fillId="37" borderId="35" xfId="595" applyFont="1" applyFill="1" applyBorder="1" applyAlignment="1">
      <alignment horizontal="center" vertical="center" wrapText="1"/>
    </xf>
    <xf numFmtId="0" fontId="89" fillId="33" borderId="37" xfId="74" applyFont="1" applyFill="1" applyBorder="1" applyAlignment="1">
      <alignment vertical="center" wrapText="1"/>
    </xf>
    <xf numFmtId="0" fontId="89" fillId="42" borderId="37" xfId="74" applyFont="1" applyFill="1" applyBorder="1" applyAlignment="1">
      <alignment vertical="center" wrapText="1"/>
    </xf>
    <xf numFmtId="0" fontId="85" fillId="28" borderId="37" xfId="74" applyFont="1" applyFill="1" applyBorder="1" applyAlignment="1">
      <alignment horizontal="left" vertical="center" wrapText="1"/>
    </xf>
    <xf numFmtId="175" fontId="85" fillId="33" borderId="37" xfId="36" applyNumberFormat="1" applyFont="1" applyFill="1" applyBorder="1" applyAlignment="1">
      <alignment vertical="center"/>
    </xf>
    <xf numFmtId="0" fontId="138" fillId="0" borderId="0" xfId="74" applyFont="1" applyAlignment="1">
      <alignment vertical="center"/>
    </xf>
    <xf numFmtId="0" fontId="138" fillId="0" borderId="0" xfId="74" applyFont="1" applyAlignment="1">
      <alignment horizontal="left" vertical="center"/>
    </xf>
    <xf numFmtId="0" fontId="138" fillId="0" borderId="0" xfId="74" applyFont="1" applyAlignment="1">
      <alignment horizontal="left" vertical="center" wrapText="1"/>
    </xf>
    <xf numFmtId="0" fontId="139" fillId="0" borderId="0" xfId="74" applyFont="1" applyAlignment="1">
      <alignment vertical="center"/>
    </xf>
    <xf numFmtId="0" fontId="139" fillId="30" borderId="0" xfId="74" applyFont="1" applyFill="1" applyAlignment="1">
      <alignment vertical="center"/>
    </xf>
    <xf numFmtId="0" fontId="140" fillId="0" borderId="0" xfId="74" applyFont="1" applyAlignment="1">
      <alignment horizontal="left" vertical="center"/>
    </xf>
    <xf numFmtId="0" fontId="141" fillId="0" borderId="0" xfId="74" applyFont="1" applyAlignment="1">
      <alignment vertical="center"/>
    </xf>
    <xf numFmtId="0" fontId="142" fillId="0" borderId="0" xfId="74" applyFont="1" applyAlignment="1">
      <alignment vertical="center"/>
    </xf>
    <xf numFmtId="0" fontId="123" fillId="42" borderId="40" xfId="74" applyFont="1" applyFill="1" applyBorder="1" applyAlignment="1">
      <alignment vertical="center" wrapText="1"/>
    </xf>
    <xf numFmtId="0" fontId="123" fillId="0" borderId="40" xfId="74" applyFont="1" applyBorder="1" applyAlignment="1">
      <alignment horizontal="center" vertical="center" wrapText="1"/>
    </xf>
    <xf numFmtId="0" fontId="123" fillId="33" borderId="40" xfId="74" applyFont="1" applyFill="1" applyBorder="1" applyAlignment="1">
      <alignment horizontal="center" vertical="center" wrapText="1"/>
    </xf>
    <xf numFmtId="0" fontId="122" fillId="45" borderId="35" xfId="595" applyFont="1" applyFill="1" applyBorder="1" applyAlignment="1">
      <alignment horizontal="center" vertical="center" wrapText="1"/>
    </xf>
    <xf numFmtId="0" fontId="120" fillId="46" borderId="8" xfId="595" applyFont="1" applyFill="1" applyBorder="1" applyAlignment="1">
      <alignment horizontal="center" vertical="center" wrapText="1"/>
    </xf>
    <xf numFmtId="0" fontId="94" fillId="46" borderId="8" xfId="74" applyFont="1" applyFill="1" applyBorder="1" applyAlignment="1">
      <alignment vertical="center"/>
    </xf>
    <xf numFmtId="0" fontId="85" fillId="28" borderId="40" xfId="74" applyFont="1" applyFill="1" applyBorder="1" applyAlignment="1">
      <alignment horizontal="center" vertical="center"/>
    </xf>
    <xf numFmtId="0" fontId="122" fillId="45" borderId="36" xfId="74" applyFont="1" applyFill="1" applyBorder="1" applyAlignment="1">
      <alignment horizontal="center" vertical="center" wrapText="1"/>
    </xf>
    <xf numFmtId="44" fontId="88" fillId="31" borderId="15" xfId="36" applyFont="1" applyFill="1" applyBorder="1" applyAlignment="1">
      <alignment horizontal="center" vertical="center"/>
    </xf>
    <xf numFmtId="44" fontId="91" fillId="32" borderId="15" xfId="36" applyFont="1" applyFill="1" applyBorder="1" applyAlignment="1">
      <alignment horizontal="center" vertical="center"/>
    </xf>
    <xf numFmtId="0" fontId="91" fillId="30" borderId="15" xfId="595" applyFont="1" applyFill="1" applyBorder="1">
      <alignment horizontal="center" vertical="center"/>
    </xf>
    <xf numFmtId="0" fontId="88" fillId="31" borderId="15" xfId="594" applyNumberFormat="1" applyFont="1" applyFill="1">
      <alignment horizontal="center" vertical="center"/>
    </xf>
    <xf numFmtId="0" fontId="85" fillId="31" borderId="15" xfId="594" applyNumberFormat="1" applyFont="1" applyFill="1">
      <alignment horizontal="center" vertical="center"/>
    </xf>
    <xf numFmtId="177" fontId="88" fillId="31" borderId="15" xfId="36" applyNumberFormat="1" applyFont="1" applyFill="1" applyBorder="1" applyAlignment="1">
      <alignment horizontal="center" vertical="center"/>
    </xf>
    <xf numFmtId="177" fontId="91" fillId="32" borderId="15" xfId="36" applyNumberFormat="1" applyFont="1" applyFill="1" applyBorder="1" applyAlignment="1">
      <alignment horizontal="center" vertical="center"/>
    </xf>
    <xf numFmtId="0" fontId="143" fillId="33" borderId="37" xfId="74" applyFont="1" applyFill="1" applyBorder="1" applyAlignment="1">
      <alignment vertical="center" wrapText="1"/>
    </xf>
    <xf numFmtId="0" fontId="88" fillId="32" borderId="16" xfId="595" applyFont="1" applyFill="1" applyAlignment="1">
      <alignment vertical="center" wrapText="1"/>
    </xf>
    <xf numFmtId="0" fontId="88" fillId="32" borderId="17" xfId="595" applyFont="1" applyFill="1" applyBorder="1" applyAlignment="1">
      <alignment vertical="center" wrapText="1"/>
    </xf>
    <xf numFmtId="0" fontId="88" fillId="32" borderId="18" xfId="591" applyFont="1" applyFill="1" applyBorder="1" applyAlignment="1">
      <alignment horizontal="left" vertical="center" wrapText="1"/>
    </xf>
    <xf numFmtId="167" fontId="88" fillId="31" borderId="15" xfId="594" applyNumberFormat="1" applyFont="1" applyFill="1">
      <alignment horizontal="center" vertical="center"/>
    </xf>
    <xf numFmtId="167" fontId="5" fillId="33" borderId="37" xfId="689" applyNumberFormat="1" applyFont="1" applyFill="1" applyBorder="1" applyAlignment="1">
      <alignment vertical="center"/>
    </xf>
    <xf numFmtId="0" fontId="88" fillId="32" borderId="15" xfId="591" applyFont="1" applyFill="1" applyBorder="1" applyAlignment="1">
      <alignment horizontal="left" vertical="center" wrapText="1"/>
    </xf>
    <xf numFmtId="0" fontId="40" fillId="0" borderId="15" xfId="80" applyBorder="1" applyAlignment="1">
      <alignment horizontal="right" vertical="center"/>
    </xf>
    <xf numFmtId="2" fontId="85" fillId="0" borderId="37" xfId="74" applyNumberFormat="1" applyFont="1" applyBorder="1" applyAlignment="1">
      <alignment vertical="center"/>
    </xf>
    <xf numFmtId="2" fontId="5" fillId="0" borderId="37" xfId="689" applyNumberFormat="1" applyFont="1" applyBorder="1" applyAlignment="1">
      <alignment vertical="center"/>
    </xf>
    <xf numFmtId="0" fontId="89" fillId="33" borderId="37" xfId="689" applyFont="1" applyFill="1" applyBorder="1" applyAlignment="1">
      <alignment vertical="center" wrapText="1"/>
    </xf>
    <xf numFmtId="0" fontId="85" fillId="33" borderId="37" xfId="689" applyFont="1" applyFill="1" applyBorder="1" applyAlignment="1">
      <alignment vertical="center"/>
    </xf>
    <xf numFmtId="0" fontId="85" fillId="33" borderId="42" xfId="689" applyFont="1" applyFill="1" applyBorder="1" applyAlignment="1">
      <alignment vertical="center"/>
    </xf>
    <xf numFmtId="0" fontId="85" fillId="42" borderId="37" xfId="74" applyFont="1" applyFill="1" applyBorder="1" applyAlignment="1">
      <alignment vertical="center" wrapText="1"/>
    </xf>
    <xf numFmtId="0" fontId="97" fillId="0" borderId="0" xfId="74" applyFont="1" applyAlignment="1">
      <alignment horizontal="left" vertical="center" wrapText="1"/>
    </xf>
    <xf numFmtId="0" fontId="97" fillId="0" borderId="0" xfId="74" applyFont="1" applyAlignment="1">
      <alignment horizontal="left" vertical="top" wrapText="1"/>
    </xf>
    <xf numFmtId="0" fontId="125" fillId="43" borderId="16" xfId="74" applyFont="1" applyFill="1" applyBorder="1" applyAlignment="1">
      <alignment horizontal="center" vertical="center" wrapText="1"/>
    </xf>
    <xf numFmtId="0" fontId="125" fillId="43" borderId="17" xfId="74" applyFont="1" applyFill="1" applyBorder="1" applyAlignment="1">
      <alignment horizontal="center" vertical="center" wrapText="1"/>
    </xf>
    <xf numFmtId="0" fontId="125" fillId="43" borderId="15" xfId="74" applyFont="1" applyFill="1" applyBorder="1" applyAlignment="1">
      <alignment horizontal="center" vertical="center"/>
    </xf>
    <xf numFmtId="0" fontId="125" fillId="43" borderId="15" xfId="74" applyFont="1" applyFill="1" applyBorder="1" applyAlignment="1">
      <alignment horizontal="center" vertical="center" wrapText="1"/>
    </xf>
    <xf numFmtId="0" fontId="125" fillId="43" borderId="16" xfId="74" applyFont="1" applyFill="1" applyBorder="1" applyAlignment="1">
      <alignment horizontal="center" vertical="center"/>
    </xf>
    <xf numFmtId="0" fontId="125" fillId="43" borderId="17" xfId="74" applyFont="1" applyFill="1" applyBorder="1" applyAlignment="1">
      <alignment horizontal="center" vertical="center"/>
    </xf>
    <xf numFmtId="0" fontId="125" fillId="43" borderId="18" xfId="74" applyFont="1" applyFill="1" applyBorder="1" applyAlignment="1">
      <alignment horizontal="center" vertical="center" wrapText="1"/>
    </xf>
    <xf numFmtId="0" fontId="125" fillId="43" borderId="18" xfId="74" applyFont="1" applyFill="1" applyBorder="1" applyAlignment="1">
      <alignment horizontal="center" vertical="center"/>
    </xf>
    <xf numFmtId="0" fontId="89" fillId="33" borderId="0" xfId="672" applyFont="1" applyFill="1" applyBorder="1" applyAlignment="1">
      <alignment horizontal="center" vertical="center"/>
    </xf>
    <xf numFmtId="0" fontId="94" fillId="36" borderId="37" xfId="595" applyFont="1" applyFill="1" applyBorder="1">
      <alignment horizontal="center" vertical="center"/>
    </xf>
    <xf numFmtId="0" fontId="94" fillId="36" borderId="47" xfId="74" applyFont="1" applyFill="1" applyBorder="1" applyAlignment="1">
      <alignment horizontal="center" vertical="center"/>
    </xf>
    <xf numFmtId="0" fontId="94" fillId="36" borderId="4" xfId="74" applyFont="1" applyFill="1" applyBorder="1" applyAlignment="1">
      <alignment horizontal="center" vertical="center"/>
    </xf>
    <xf numFmtId="0" fontId="94" fillId="36" borderId="48" xfId="74" applyFont="1" applyFill="1" applyBorder="1" applyAlignment="1">
      <alignment horizontal="center" vertical="center"/>
    </xf>
    <xf numFmtId="0" fontId="122" fillId="45" borderId="36" xfId="74" applyFont="1" applyFill="1" applyBorder="1" applyAlignment="1">
      <alignment horizontal="center" vertical="center" wrapText="1"/>
    </xf>
    <xf numFmtId="0" fontId="130" fillId="36" borderId="8" xfId="74" applyFont="1" applyFill="1" applyBorder="1" applyAlignment="1">
      <alignment horizontal="center" vertical="center"/>
    </xf>
    <xf numFmtId="0" fontId="130" fillId="36" borderId="35" xfId="74" applyFont="1" applyFill="1" applyBorder="1" applyAlignment="1">
      <alignment horizontal="center" vertical="center"/>
    </xf>
    <xf numFmtId="0" fontId="130" fillId="36" borderId="46" xfId="74" applyFont="1" applyFill="1" applyBorder="1" applyAlignment="1">
      <alignment horizontal="center" vertical="center"/>
    </xf>
    <xf numFmtId="0" fontId="130" fillId="36" borderId="35" xfId="595" applyFont="1" applyFill="1" applyBorder="1" applyAlignment="1">
      <alignment horizontal="center" vertical="center" wrapText="1"/>
    </xf>
    <xf numFmtId="0" fontId="130" fillId="36" borderId="46" xfId="595" applyFont="1" applyFill="1" applyBorder="1" applyAlignment="1">
      <alignment horizontal="center" vertical="center" wrapText="1"/>
    </xf>
    <xf numFmtId="14" fontId="40" fillId="0" borderId="16" xfId="80" applyNumberFormat="1" applyBorder="1" applyAlignment="1">
      <alignment horizontal="center" vertical="center"/>
    </xf>
    <xf numFmtId="14" fontId="40" fillId="0" borderId="18" xfId="80" applyNumberFormat="1" applyBorder="1" applyAlignment="1">
      <alignment horizontal="center" vertical="center"/>
    </xf>
    <xf numFmtId="0" fontId="91" fillId="30" borderId="15" xfId="595" applyFont="1" applyFill="1" applyBorder="1">
      <alignment horizontal="center" vertical="center"/>
    </xf>
    <xf numFmtId="0" fontId="88" fillId="32" borderId="16" xfId="595" applyFont="1" applyFill="1" applyAlignment="1">
      <alignment horizontal="left" vertical="center" wrapText="1"/>
    </xf>
    <xf numFmtId="0" fontId="88" fillId="32" borderId="18" xfId="595" applyFont="1" applyFill="1" applyBorder="1" applyAlignment="1">
      <alignment horizontal="left" vertical="center" wrapText="1"/>
    </xf>
    <xf numFmtId="44" fontId="91" fillId="32" borderId="16" xfId="36" applyFont="1" applyFill="1" applyBorder="1" applyAlignment="1">
      <alignment horizontal="center" vertical="center"/>
    </xf>
    <xf numFmtId="44" fontId="91" fillId="32" borderId="17" xfId="36" applyFont="1" applyFill="1" applyBorder="1" applyAlignment="1">
      <alignment horizontal="center" vertical="center"/>
    </xf>
    <xf numFmtId="0" fontId="91" fillId="30" borderId="15" xfId="595" applyFont="1" applyFill="1" applyBorder="1" applyAlignment="1">
      <alignment horizontal="center" vertical="center" wrapText="1"/>
    </xf>
    <xf numFmtId="44" fontId="88" fillId="31" borderId="16" xfId="36" applyFont="1" applyFill="1" applyBorder="1" applyAlignment="1">
      <alignment horizontal="center" vertical="center"/>
    </xf>
    <xf numFmtId="44" fontId="88" fillId="31" borderId="17" xfId="36" applyFont="1" applyFill="1" applyBorder="1" applyAlignment="1">
      <alignment horizontal="center" vertical="center"/>
    </xf>
    <xf numFmtId="0" fontId="88" fillId="31" borderId="16" xfId="594" applyNumberFormat="1" applyFont="1" applyFill="1" applyBorder="1">
      <alignment horizontal="center" vertical="center"/>
    </xf>
    <xf numFmtId="0" fontId="88" fillId="31" borderId="17" xfId="594" applyNumberFormat="1" applyFont="1" applyFill="1" applyBorder="1">
      <alignment horizontal="center" vertical="center"/>
    </xf>
    <xf numFmtId="0" fontId="88" fillId="32" borderId="17" xfId="595" applyFont="1" applyFill="1" applyBorder="1" applyAlignment="1">
      <alignment horizontal="left" vertical="center" wrapText="1"/>
    </xf>
    <xf numFmtId="44" fontId="91" fillId="32" borderId="18" xfId="36" applyFont="1" applyFill="1" applyBorder="1" applyAlignment="1">
      <alignment horizontal="center" vertical="center"/>
    </xf>
    <xf numFmtId="0" fontId="85" fillId="31" borderId="16" xfId="594" applyNumberFormat="1" applyFont="1" applyFill="1" applyBorder="1">
      <alignment horizontal="center" vertical="center"/>
    </xf>
    <xf numFmtId="0" fontId="85" fillId="31" borderId="17" xfId="594" applyNumberFormat="1" applyFont="1" applyFill="1" applyBorder="1">
      <alignment horizontal="center" vertical="center"/>
    </xf>
    <xf numFmtId="0" fontId="85" fillId="31" borderId="18" xfId="594" applyNumberFormat="1" applyFont="1" applyFill="1" applyBorder="1">
      <alignment horizontal="center" vertical="center"/>
    </xf>
    <xf numFmtId="44" fontId="88" fillId="31" borderId="18" xfId="36" applyFont="1" applyFill="1" applyBorder="1" applyAlignment="1">
      <alignment horizontal="center" vertical="center"/>
    </xf>
    <xf numFmtId="0" fontId="88" fillId="31" borderId="18" xfId="594" applyNumberFormat="1" applyFont="1" applyFill="1" applyBorder="1">
      <alignment horizontal="center" vertical="center"/>
    </xf>
    <xf numFmtId="0" fontId="83" fillId="32" borderId="40" xfId="74" applyFont="1" applyFill="1" applyBorder="1" applyAlignment="1">
      <alignment horizontal="center" vertical="center"/>
    </xf>
    <xf numFmtId="0" fontId="83" fillId="32" borderId="41" xfId="74" applyFont="1" applyFill="1" applyBorder="1" applyAlignment="1">
      <alignment horizontal="center" vertical="center"/>
    </xf>
    <xf numFmtId="0" fontId="83" fillId="32" borderId="42" xfId="74" applyFont="1" applyFill="1" applyBorder="1" applyAlignment="1">
      <alignment horizontal="center" vertical="center"/>
    </xf>
    <xf numFmtId="0" fontId="113" fillId="33" borderId="0" xfId="74" applyFont="1" applyFill="1" applyAlignment="1">
      <alignment horizontal="center" vertical="center"/>
    </xf>
    <xf numFmtId="0" fontId="86" fillId="39" borderId="0" xfId="74" applyFont="1" applyFill="1" applyAlignment="1">
      <alignment horizontal="center" vertical="center"/>
    </xf>
    <xf numFmtId="0" fontId="85" fillId="33" borderId="0" xfId="74" applyFont="1" applyFill="1" applyAlignment="1">
      <alignment horizontal="center" vertical="center"/>
    </xf>
    <xf numFmtId="0" fontId="91" fillId="32" borderId="40" xfId="74" applyFont="1" applyFill="1" applyBorder="1" applyAlignment="1">
      <alignment horizontal="center" vertical="center" wrapText="1"/>
    </xf>
    <xf numFmtId="0" fontId="91" fillId="32" borderId="41" xfId="74" applyFont="1" applyFill="1" applyBorder="1" applyAlignment="1">
      <alignment horizontal="center" vertical="center"/>
    </xf>
    <xf numFmtId="0" fontId="91" fillId="32" borderId="42" xfId="74" applyFont="1" applyFill="1" applyBorder="1" applyAlignment="1">
      <alignment horizontal="center" vertical="center"/>
    </xf>
    <xf numFmtId="0" fontId="110" fillId="33" borderId="0" xfId="74" applyFont="1" applyFill="1" applyAlignment="1">
      <alignment horizontal="left" vertical="center" wrapText="1"/>
    </xf>
    <xf numFmtId="0" fontId="109" fillId="33" borderId="43" xfId="74" applyFont="1" applyFill="1" applyBorder="1" applyAlignment="1">
      <alignment horizontal="right" vertical="center"/>
    </xf>
    <xf numFmtId="2" fontId="83" fillId="32" borderId="40" xfId="74" applyNumberFormat="1" applyFont="1" applyFill="1" applyBorder="1" applyAlignment="1">
      <alignment horizontal="center" vertical="center" wrapText="1"/>
    </xf>
    <xf numFmtId="0" fontId="83" fillId="32" borderId="41" xfId="74" applyFont="1" applyFill="1" applyBorder="1" applyAlignment="1">
      <alignment horizontal="center" vertical="center" wrapText="1"/>
    </xf>
    <xf numFmtId="0" fontId="83" fillId="32" borderId="42" xfId="74" applyFont="1" applyFill="1" applyBorder="1" applyAlignment="1">
      <alignment horizontal="center" vertical="center" wrapText="1"/>
    </xf>
    <xf numFmtId="177" fontId="88" fillId="31" borderId="16" xfId="36" applyNumberFormat="1" applyFont="1" applyFill="1" applyBorder="1" applyAlignment="1">
      <alignment horizontal="center" vertical="center"/>
    </xf>
    <xf numFmtId="177" fontId="88" fillId="31" borderId="17" xfId="36" applyNumberFormat="1" applyFont="1" applyFill="1" applyBorder="1" applyAlignment="1">
      <alignment horizontal="center" vertical="center"/>
    </xf>
    <xf numFmtId="177" fontId="88" fillId="31" borderId="18" xfId="36" applyNumberFormat="1" applyFont="1" applyFill="1" applyBorder="1" applyAlignment="1">
      <alignment horizontal="center" vertical="center"/>
    </xf>
    <xf numFmtId="177" fontId="91" fillId="32" borderId="16" xfId="36" applyNumberFormat="1" applyFont="1" applyFill="1" applyBorder="1" applyAlignment="1">
      <alignment horizontal="center" vertical="center"/>
    </xf>
    <xf numFmtId="177" fontId="91" fillId="32" borderId="17" xfId="36" applyNumberFormat="1" applyFont="1" applyFill="1" applyBorder="1" applyAlignment="1">
      <alignment horizontal="center" vertical="center"/>
    </xf>
    <xf numFmtId="0" fontId="89" fillId="33" borderId="33" xfId="591" applyFont="1" applyFill="1" applyBorder="1" applyAlignment="1">
      <alignment horizontal="left" vertical="center"/>
    </xf>
    <xf numFmtId="0" fontId="89" fillId="33" borderId="34" xfId="591" applyFont="1" applyFill="1" applyBorder="1" applyAlignment="1">
      <alignment horizontal="left" vertical="center"/>
    </xf>
    <xf numFmtId="0" fontId="89" fillId="33" borderId="31" xfId="591" applyFont="1" applyFill="1" applyBorder="1" applyAlignment="1">
      <alignment horizontal="left" vertical="center"/>
    </xf>
    <xf numFmtId="0" fontId="89" fillId="33" borderId="13" xfId="591" applyFont="1" applyFill="1" applyAlignment="1">
      <alignment horizontal="left" vertical="center"/>
    </xf>
    <xf numFmtId="0" fontId="89" fillId="33" borderId="19" xfId="591" applyFont="1" applyFill="1" applyBorder="1" applyAlignment="1">
      <alignment horizontal="left" vertical="center"/>
    </xf>
    <xf numFmtId="0" fontId="89" fillId="33" borderId="20" xfId="591" applyFont="1" applyFill="1" applyBorder="1" applyAlignment="1">
      <alignment horizontal="left" vertical="center"/>
    </xf>
    <xf numFmtId="0" fontId="89" fillId="33" borderId="14" xfId="591" applyFont="1" applyFill="1" applyBorder="1" applyAlignment="1">
      <alignment horizontal="left" vertical="center"/>
    </xf>
    <xf numFmtId="0" fontId="89" fillId="33" borderId="21" xfId="591" applyFont="1" applyFill="1" applyBorder="1" applyAlignment="1">
      <alignment horizontal="left" vertical="center"/>
    </xf>
    <xf numFmtId="0" fontId="89" fillId="33" borderId="26" xfId="591" applyFont="1" applyFill="1" applyBorder="1" applyAlignment="1">
      <alignment horizontal="left" vertical="center"/>
    </xf>
    <xf numFmtId="177" fontId="91" fillId="32" borderId="18" xfId="36" applyNumberFormat="1" applyFont="1" applyFill="1" applyBorder="1" applyAlignment="1">
      <alignment horizontal="center" vertical="center"/>
    </xf>
    <xf numFmtId="0" fontId="83" fillId="32" borderId="40" xfId="74" applyFont="1" applyFill="1" applyBorder="1" applyAlignment="1">
      <alignment horizontal="center" vertical="center" wrapText="1"/>
    </xf>
  </cellXfs>
  <cellStyles count="1019">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Currency 7 2 2" xfId="708" xr:uid="{8F4CCF1E-F5E9-4BDF-9261-D687E3CCA065}"/>
    <cellStyle name="Currency 7 3" xfId="707" xr:uid="{F0E2C2E9-A4F4-497E-AD46-C580191CA78F}"/>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2 2" xfId="710" xr:uid="{505DA106-EACD-435F-BAA8-A55D7B4834D2}"/>
    <cellStyle name="Normal 10 3" xfId="73" xr:uid="{00000000-0005-0000-0000-00004B000000}"/>
    <cellStyle name="Normal 10 4" xfId="709" xr:uid="{E00884ED-356C-4E68-ACEB-C38D4D8F858E}"/>
    <cellStyle name="Normal 100" xfId="74" xr:uid="{00000000-0005-0000-0000-00004C000000}"/>
    <cellStyle name="Normal 100 2" xfId="704" xr:uid="{7E5E00CD-96DA-491B-B25C-6C0AB056D88C}"/>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06 2" xfId="948" xr:uid="{FCFAE1B5-7481-48A1-A8F8-863DD81A1562}"/>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2 3 2" xfId="711" xr:uid="{ADE079FB-C58C-4BD7-8F9E-C98D3AAE047A}"/>
    <cellStyle name="Normal 11 3" xfId="84" xr:uid="{00000000-0005-0000-0000-000057000000}"/>
    <cellStyle name="Normal 11 4" xfId="85" xr:uid="{00000000-0005-0000-0000-000058000000}"/>
    <cellStyle name="Normal 11 4 2" xfId="712" xr:uid="{E5ADB4B2-007B-4A7B-AA44-E52D24532F3F}"/>
    <cellStyle name="Normal 11 5" xfId="86" xr:uid="{00000000-0005-0000-0000-000059000000}"/>
    <cellStyle name="Normal 12" xfId="87" xr:uid="{00000000-0005-0000-0000-00005A000000}"/>
    <cellStyle name="Normal 12 2" xfId="88" xr:uid="{00000000-0005-0000-0000-00005B000000}"/>
    <cellStyle name="Normal 12 2 2" xfId="714" xr:uid="{B9805E77-70D0-42E9-9504-104CCD5054F9}"/>
    <cellStyle name="Normal 12 3" xfId="89" xr:uid="{00000000-0005-0000-0000-00005C000000}"/>
    <cellStyle name="Normal 12 4" xfId="713" xr:uid="{62330360-5A10-4640-9D1E-2AD4E1AC832D}"/>
    <cellStyle name="Normal 13" xfId="90" xr:uid="{00000000-0005-0000-0000-00005D000000}"/>
    <cellStyle name="Normal 13 2" xfId="91" xr:uid="{00000000-0005-0000-0000-00005E000000}"/>
    <cellStyle name="Normal 13 3" xfId="715" xr:uid="{E1F92A64-22B7-4E56-ABBF-87D16FB1B367}"/>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5 3" xfId="716" xr:uid="{0EAEF953-F0DC-4BBC-90E5-72C4F9665BA9}"/>
    <cellStyle name="Normal 16" xfId="96" xr:uid="{00000000-0005-0000-0000-000063000000}"/>
    <cellStyle name="Normal 16 2" xfId="97" xr:uid="{00000000-0005-0000-0000-000064000000}"/>
    <cellStyle name="Normal 16 3" xfId="98" xr:uid="{00000000-0005-0000-0000-000065000000}"/>
    <cellStyle name="Normal 16 3 2" xfId="717" xr:uid="{64C0E64A-702F-4E73-9FA4-E2455081C9D3}"/>
    <cellStyle name="Normal 16 4" xfId="99" xr:uid="{00000000-0005-0000-0000-000066000000}"/>
    <cellStyle name="Normal 17" xfId="100" xr:uid="{00000000-0005-0000-0000-000067000000}"/>
    <cellStyle name="Normal 17 2" xfId="101" xr:uid="{00000000-0005-0000-0000-000068000000}"/>
    <cellStyle name="Normal 17 3" xfId="718" xr:uid="{C236F014-47AF-464C-B864-F6E265EF514A}"/>
    <cellStyle name="Normal 18" xfId="102" xr:uid="{00000000-0005-0000-0000-000069000000}"/>
    <cellStyle name="Normal 18 2" xfId="103" xr:uid="{00000000-0005-0000-0000-00006A000000}"/>
    <cellStyle name="Normal 18 3" xfId="719" xr:uid="{2BD3DF78-9A7E-47D6-94B9-070287C30118}"/>
    <cellStyle name="Normal 19" xfId="104" xr:uid="{00000000-0005-0000-0000-00006B000000}"/>
    <cellStyle name="Normal 19 2" xfId="105" xr:uid="{00000000-0005-0000-0000-00006C000000}"/>
    <cellStyle name="Normal 19 3" xfId="720" xr:uid="{29211397-352C-4F24-833E-330F114ACC75}"/>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0 2" xfId="721" xr:uid="{28B229B8-303B-4BE6-B9A9-A8D231D99976}"/>
    <cellStyle name="Normal 2 2 11" xfId="128" xr:uid="{00000000-0005-0000-0000-000083000000}"/>
    <cellStyle name="Normal 2 2 11 2" xfId="722" xr:uid="{4F669C99-4EE0-45B9-AA1D-1AEBF078DAE5}"/>
    <cellStyle name="Normal 2 2 12" xfId="129" xr:uid="{00000000-0005-0000-0000-000084000000}"/>
    <cellStyle name="Normal 2 2 12 2" xfId="723" xr:uid="{AAB1C5EB-F79C-459E-8775-C7538BE5595C}"/>
    <cellStyle name="Normal 2 2 13" xfId="130" xr:uid="{00000000-0005-0000-0000-000085000000}"/>
    <cellStyle name="Normal 2 2 13 2" xfId="724" xr:uid="{848FBE44-F498-4CB1-BE59-FCE03A1C1544}"/>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2 2 2" xfId="726" xr:uid="{30BCDE9E-31E5-47A6-ADB8-049CDB865689}"/>
    <cellStyle name="Normal 2 2 2 2 2 3" xfId="725" xr:uid="{F78728F1-BBAD-4ED9-9CCD-811F66373C6E}"/>
    <cellStyle name="Normal 2 2 2 2 3" xfId="135" xr:uid="{00000000-0005-0000-0000-00008A000000}"/>
    <cellStyle name="Normal 2 2 2 2 3 2" xfId="136" xr:uid="{00000000-0005-0000-0000-00008B000000}"/>
    <cellStyle name="Normal 2 2 2 2 3 2 2" xfId="728" xr:uid="{CB0878FE-79AB-488B-8830-3734D82DBD56}"/>
    <cellStyle name="Normal 2 2 2 2 3 3" xfId="727" xr:uid="{D13B69C5-20C3-4986-9B1E-8C0E7D626192}"/>
    <cellStyle name="Normal 2 2 2 2 4" xfId="137" xr:uid="{00000000-0005-0000-0000-00008C000000}"/>
    <cellStyle name="Normal 2 2 2 2 4 2" xfId="729" xr:uid="{FC8907DA-A24A-4C18-BDAE-8D3132660BD3}"/>
    <cellStyle name="Normal 2 2 2 2 5" xfId="138" xr:uid="{00000000-0005-0000-0000-00008D000000}"/>
    <cellStyle name="Normal 2 2 2 2 5 2" xfId="730" xr:uid="{3652DBCA-8FA1-4C08-8EBB-DC5868FFA402}"/>
    <cellStyle name="Normal 2 2 2 2 6" xfId="139" xr:uid="{00000000-0005-0000-0000-00008E000000}"/>
    <cellStyle name="Normal 2 2 2 2 6 2" xfId="731" xr:uid="{502238E5-BC15-4F2D-B58B-409EC3D83346}"/>
    <cellStyle name="Normal 2 2 2 2 7" xfId="140" xr:uid="{00000000-0005-0000-0000-00008F000000}"/>
    <cellStyle name="Normal 2 2 2 2 7 2" xfId="732" xr:uid="{033E95F7-2147-4FFE-805D-1729CC7787B4}"/>
    <cellStyle name="Normal 2 2 2 3" xfId="141" xr:uid="{00000000-0005-0000-0000-000090000000}"/>
    <cellStyle name="Normal 2 2 2 3 2" xfId="142" xr:uid="{00000000-0005-0000-0000-000091000000}"/>
    <cellStyle name="Normal 2 2 2 3 2 2" xfId="734" xr:uid="{1DC0A12F-FC1A-44B5-939B-C0874AFBE769}"/>
    <cellStyle name="Normal 2 2 2 3 3" xfId="733" xr:uid="{C0BB65E2-8AE0-4F49-BF25-74AB52444A44}"/>
    <cellStyle name="Normal 2 2 2 4" xfId="143" xr:uid="{00000000-0005-0000-0000-000092000000}"/>
    <cellStyle name="Normal 2 2 2 4 2" xfId="144" xr:uid="{00000000-0005-0000-0000-000093000000}"/>
    <cellStyle name="Normal 2 2 2 4 2 2" xfId="736" xr:uid="{51BB9AD5-0FBB-4B7B-9BA4-1B944534F1EC}"/>
    <cellStyle name="Normal 2 2 2 4 3" xfId="735" xr:uid="{EF56DFC1-C5F2-4B26-9312-38F1345A4F40}"/>
    <cellStyle name="Normal 2 2 2 5" xfId="145" xr:uid="{00000000-0005-0000-0000-000094000000}"/>
    <cellStyle name="Normal 2 2 2 5 2" xfId="737" xr:uid="{D6ACCA3E-502E-441A-A3F3-9C2802D9F72F}"/>
    <cellStyle name="Normal 2 2 2 6" xfId="146" xr:uid="{00000000-0005-0000-0000-000095000000}"/>
    <cellStyle name="Normal 2 2 2 6 2" xfId="738" xr:uid="{74FA30F8-0E1A-417D-9CA9-B1142911D9C8}"/>
    <cellStyle name="Normal 2 2 2 7" xfId="147" xr:uid="{00000000-0005-0000-0000-000096000000}"/>
    <cellStyle name="Normal 2 2 2 7 2" xfId="739" xr:uid="{EEC3B8A0-CB55-4C7A-953A-E93A7E167308}"/>
    <cellStyle name="Normal 2 2 2 8" xfId="148" xr:uid="{00000000-0005-0000-0000-000097000000}"/>
    <cellStyle name="Normal 2 2 2 8 2" xfId="740" xr:uid="{AC758041-37FA-4D9A-A39C-EAE6CFCE3646}"/>
    <cellStyle name="Normal 2 2 3" xfId="149" xr:uid="{00000000-0005-0000-0000-000098000000}"/>
    <cellStyle name="Normal 2 2 3 2" xfId="150" xr:uid="{00000000-0005-0000-0000-000099000000}"/>
    <cellStyle name="Normal 2 2 3 2 2" xfId="151" xr:uid="{00000000-0005-0000-0000-00009A000000}"/>
    <cellStyle name="Normal 2 2 3 2 2 2" xfId="742" xr:uid="{17779F25-2504-4B1F-954C-3CF97A426C3F}"/>
    <cellStyle name="Normal 2 2 3 2 3" xfId="741" xr:uid="{4BF3B327-A09B-4426-AAA1-3B51BEAEE3FE}"/>
    <cellStyle name="Normal 2 2 3 3" xfId="152" xr:uid="{00000000-0005-0000-0000-00009B000000}"/>
    <cellStyle name="Normal 2 2 3 3 2" xfId="153" xr:uid="{00000000-0005-0000-0000-00009C000000}"/>
    <cellStyle name="Normal 2 2 3 3 2 2" xfId="744" xr:uid="{68C26444-9023-47C1-8FD2-2B743C8BBAFA}"/>
    <cellStyle name="Normal 2 2 3 3 3" xfId="743" xr:uid="{0D014591-53A8-4EF4-8A34-893B64169339}"/>
    <cellStyle name="Normal 2 2 3 4" xfId="154" xr:uid="{00000000-0005-0000-0000-00009D000000}"/>
    <cellStyle name="Normal 2 2 3 4 2" xfId="745" xr:uid="{17F0D91F-9732-42A1-B1E2-9CE8F89029BF}"/>
    <cellStyle name="Normal 2 2 3 5" xfId="155" xr:uid="{00000000-0005-0000-0000-00009E000000}"/>
    <cellStyle name="Normal 2 2 3 5 2" xfId="746" xr:uid="{1504ADE8-08AA-4712-B897-522D904E372C}"/>
    <cellStyle name="Normal 2 2 3 6" xfId="156" xr:uid="{00000000-0005-0000-0000-00009F000000}"/>
    <cellStyle name="Normal 2 2 3 6 2" xfId="747" xr:uid="{D4F1CBC1-3D33-4D44-9CBB-6C2CA9E5AAF7}"/>
    <cellStyle name="Normal 2 2 3 7" xfId="157" xr:uid="{00000000-0005-0000-0000-0000A0000000}"/>
    <cellStyle name="Normal 2 2 3 7 2" xfId="748" xr:uid="{82B2C122-7CDB-4C1D-8671-DE8418D66B47}"/>
    <cellStyle name="Normal 2 2 4" xfId="158" xr:uid="{00000000-0005-0000-0000-0000A1000000}"/>
    <cellStyle name="Normal 2 2 4 2" xfId="159" xr:uid="{00000000-0005-0000-0000-0000A2000000}"/>
    <cellStyle name="Normal 2 2 4 2 2" xfId="160" xr:uid="{00000000-0005-0000-0000-0000A3000000}"/>
    <cellStyle name="Normal 2 2 4 2 2 2" xfId="750" xr:uid="{9E0E23C3-5E90-46F2-AA44-9689C8C6AC06}"/>
    <cellStyle name="Normal 2 2 4 2 3" xfId="749" xr:uid="{E023CD98-0681-40E4-AC37-3085B9042834}"/>
    <cellStyle name="Normal 2 2 4 3" xfId="161" xr:uid="{00000000-0005-0000-0000-0000A4000000}"/>
    <cellStyle name="Normal 2 2 4 3 2" xfId="162" xr:uid="{00000000-0005-0000-0000-0000A5000000}"/>
    <cellStyle name="Normal 2 2 4 3 2 2" xfId="752" xr:uid="{23AAE3F9-8F8E-4F58-9799-EB06305BF239}"/>
    <cellStyle name="Normal 2 2 4 3 3" xfId="751" xr:uid="{6B6139A6-48D9-4AD7-8A27-08AE64517D9A}"/>
    <cellStyle name="Normal 2 2 4 4" xfId="163" xr:uid="{00000000-0005-0000-0000-0000A6000000}"/>
    <cellStyle name="Normal 2 2 4 4 2" xfId="753" xr:uid="{E0B46E21-0A58-4462-AAAC-F6B0D48B54E7}"/>
    <cellStyle name="Normal 2 2 4 5" xfId="164" xr:uid="{00000000-0005-0000-0000-0000A7000000}"/>
    <cellStyle name="Normal 2 2 4 5 2" xfId="754" xr:uid="{324C42F4-7D73-400A-BE51-949A978A0086}"/>
    <cellStyle name="Normal 2 2 4 6" xfId="165" xr:uid="{00000000-0005-0000-0000-0000A8000000}"/>
    <cellStyle name="Normal 2 2 4 6 2" xfId="755" xr:uid="{137C748F-A9C1-47DE-B9CD-D37ECE749BDE}"/>
    <cellStyle name="Normal 2 2 4 7" xfId="166" xr:uid="{00000000-0005-0000-0000-0000A9000000}"/>
    <cellStyle name="Normal 2 2 4 7 2" xfId="756" xr:uid="{D8B0D674-0D3E-4F50-8258-F2EDE75E0039}"/>
    <cellStyle name="Normal 2 2 5" xfId="167" xr:uid="{00000000-0005-0000-0000-0000AA000000}"/>
    <cellStyle name="Normal 2 2 5 2" xfId="168" xr:uid="{00000000-0005-0000-0000-0000AB000000}"/>
    <cellStyle name="Normal 2 2 5 2 2" xfId="169" xr:uid="{00000000-0005-0000-0000-0000AC000000}"/>
    <cellStyle name="Normal 2 2 5 2 2 2" xfId="759" xr:uid="{CD9931BC-0FAA-4026-B6E3-8FA444303EB4}"/>
    <cellStyle name="Normal 2 2 5 2 3" xfId="758" xr:uid="{E62797B2-848D-441F-8AEB-4B29C041440B}"/>
    <cellStyle name="Normal 2 2 5 3" xfId="170" xr:uid="{00000000-0005-0000-0000-0000AD000000}"/>
    <cellStyle name="Normal 2 2 5 3 2" xfId="171" xr:uid="{00000000-0005-0000-0000-0000AE000000}"/>
    <cellStyle name="Normal 2 2 5 3 2 2" xfId="761" xr:uid="{2ABBF771-AC67-4FB2-935C-B97825ACC268}"/>
    <cellStyle name="Normal 2 2 5 3 3" xfId="760" xr:uid="{5C38088B-DE94-461E-A318-ABDC25DF446A}"/>
    <cellStyle name="Normal 2 2 5 4" xfId="172" xr:uid="{00000000-0005-0000-0000-0000AF000000}"/>
    <cellStyle name="Normal 2 2 5 4 2" xfId="762" xr:uid="{621AF59B-C852-413C-8A28-63BA8DBB6B3E}"/>
    <cellStyle name="Normal 2 2 5 5" xfId="173" xr:uid="{00000000-0005-0000-0000-0000B0000000}"/>
    <cellStyle name="Normal 2 2 5 5 2" xfId="763" xr:uid="{1C2CF9C2-1773-44E9-A932-B12C6576C16B}"/>
    <cellStyle name="Normal 2 2 5 6" xfId="174" xr:uid="{00000000-0005-0000-0000-0000B1000000}"/>
    <cellStyle name="Normal 2 2 5 6 2" xfId="764" xr:uid="{DF5ADE9C-3303-4544-BBB4-97819BE4E59F}"/>
    <cellStyle name="Normal 2 2 5 7" xfId="757" xr:uid="{4D208E89-2303-4F25-BC5E-E72254A3F6A7}"/>
    <cellStyle name="Normal 2 2 6" xfId="175" xr:uid="{00000000-0005-0000-0000-0000B2000000}"/>
    <cellStyle name="Normal 2 2 6 2" xfId="176" xr:uid="{00000000-0005-0000-0000-0000B3000000}"/>
    <cellStyle name="Normal 2 2 6 2 2" xfId="177" xr:uid="{00000000-0005-0000-0000-0000B4000000}"/>
    <cellStyle name="Normal 2 2 6 2 2 2" xfId="767" xr:uid="{4BE558F0-74CB-45F9-8DE8-ABDE0037FF18}"/>
    <cellStyle name="Normal 2 2 6 2 3" xfId="766" xr:uid="{6C87A327-1C36-46DD-B94E-69B4CDBBE34E}"/>
    <cellStyle name="Normal 2 2 6 3" xfId="178" xr:uid="{00000000-0005-0000-0000-0000B5000000}"/>
    <cellStyle name="Normal 2 2 6 3 2" xfId="179" xr:uid="{00000000-0005-0000-0000-0000B6000000}"/>
    <cellStyle name="Normal 2 2 6 3 2 2" xfId="769" xr:uid="{08F84D64-EE09-4445-8078-6E238C8447D4}"/>
    <cellStyle name="Normal 2 2 6 3 3" xfId="768" xr:uid="{0A1C0A23-4A43-4CAB-9E1B-357CBC1E695F}"/>
    <cellStyle name="Normal 2 2 6 4" xfId="180" xr:uid="{00000000-0005-0000-0000-0000B7000000}"/>
    <cellStyle name="Normal 2 2 6 4 2" xfId="770" xr:uid="{E328D58F-4745-46F2-BFFC-12CD9EBEEBF9}"/>
    <cellStyle name="Normal 2 2 6 5" xfId="181" xr:uid="{00000000-0005-0000-0000-0000B8000000}"/>
    <cellStyle name="Normal 2 2 6 5 2" xfId="771" xr:uid="{6373DD2C-F003-4914-9EEC-E3E3B6670284}"/>
    <cellStyle name="Normal 2 2 6 6" xfId="182" xr:uid="{00000000-0005-0000-0000-0000B9000000}"/>
    <cellStyle name="Normal 2 2 6 6 2" xfId="772" xr:uid="{0F94E3C3-6640-4EF0-8E63-BB2D429904B5}"/>
    <cellStyle name="Normal 2 2 6 7" xfId="765" xr:uid="{C51020EF-27C2-4BAB-879E-38F650E2736C}"/>
    <cellStyle name="Normal 2 2 7" xfId="183" xr:uid="{00000000-0005-0000-0000-0000BA000000}"/>
    <cellStyle name="Normal 2 2 7 2" xfId="184" xr:uid="{00000000-0005-0000-0000-0000BB000000}"/>
    <cellStyle name="Normal 2 2 7 2 2" xfId="774" xr:uid="{57A41CA0-DCE8-4C55-AEEB-D17A5F61A52D}"/>
    <cellStyle name="Normal 2 2 7 3" xfId="773" xr:uid="{0883F604-AA9C-49DC-AB0F-F2CB98B72C82}"/>
    <cellStyle name="Normal 2 2 8" xfId="185" xr:uid="{00000000-0005-0000-0000-0000BC000000}"/>
    <cellStyle name="Normal 2 2 8 2" xfId="186" xr:uid="{00000000-0005-0000-0000-0000BD000000}"/>
    <cellStyle name="Normal 2 2 8 2 2" xfId="776" xr:uid="{329EFC99-C4B3-44F7-A632-D810458246EB}"/>
    <cellStyle name="Normal 2 2 8 3" xfId="775" xr:uid="{192FDABE-E0D3-4340-8487-BB09D092F994}"/>
    <cellStyle name="Normal 2 2 9" xfId="187" xr:uid="{00000000-0005-0000-0000-0000BE000000}"/>
    <cellStyle name="Normal 2 2 9 2" xfId="777" xr:uid="{CC9EACF9-FAF1-4459-9C95-60FC5E29A433}"/>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0 2" xfId="778" xr:uid="{7A990EF0-0169-45CF-ABB1-0B96892543FF}"/>
    <cellStyle name="Normal 2 3 11" xfId="200" xr:uid="{00000000-0005-0000-0000-0000CB000000}"/>
    <cellStyle name="Normal 2 3 11 2" xfId="779" xr:uid="{652FFCB7-F273-4EB5-BE24-968EC3018A4B}"/>
    <cellStyle name="Normal 2 3 12" xfId="201" xr:uid="{00000000-0005-0000-0000-0000CC000000}"/>
    <cellStyle name="Normal 2 3 12 2" xfId="780" xr:uid="{8057FEDC-6A4B-46FC-A3E4-BA8E1038EA46}"/>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2 2 2" xfId="782" xr:uid="{79BFBA28-44D2-4D0B-9BDF-D41884A8A817}"/>
    <cellStyle name="Normal 2 3 2 2 2 3" xfId="781" xr:uid="{AD22106F-5B83-47B2-8587-11941C66733E}"/>
    <cellStyle name="Normal 2 3 2 2 3" xfId="206" xr:uid="{00000000-0005-0000-0000-0000D1000000}"/>
    <cellStyle name="Normal 2 3 2 2 3 2" xfId="207" xr:uid="{00000000-0005-0000-0000-0000D2000000}"/>
    <cellStyle name="Normal 2 3 2 2 3 2 2" xfId="784" xr:uid="{4640EBF2-4A92-4A79-83FB-7573811C76B5}"/>
    <cellStyle name="Normal 2 3 2 2 3 3" xfId="783" xr:uid="{46A1401E-33EF-4AC4-B7D3-235DCB5190EB}"/>
    <cellStyle name="Normal 2 3 2 2 4" xfId="208" xr:uid="{00000000-0005-0000-0000-0000D3000000}"/>
    <cellStyle name="Normal 2 3 2 2 4 2" xfId="785" xr:uid="{663EE4C8-9E3E-4880-9039-7B234F4A068B}"/>
    <cellStyle name="Normal 2 3 2 2 5" xfId="209" xr:uid="{00000000-0005-0000-0000-0000D4000000}"/>
    <cellStyle name="Normal 2 3 2 2 5 2" xfId="786" xr:uid="{E1844522-F964-4610-995F-74F1D97B1E05}"/>
    <cellStyle name="Normal 2 3 2 2 6" xfId="210" xr:uid="{00000000-0005-0000-0000-0000D5000000}"/>
    <cellStyle name="Normal 2 3 2 2 6 2" xfId="787" xr:uid="{94C7E631-87F2-4F24-9719-E2852D801272}"/>
    <cellStyle name="Normal 2 3 2 2 7" xfId="211" xr:uid="{00000000-0005-0000-0000-0000D6000000}"/>
    <cellStyle name="Normal 2 3 2 2 7 2" xfId="788" xr:uid="{16672C04-F750-4549-8023-911EBE9911FB}"/>
    <cellStyle name="Normal 2 3 2 3" xfId="212" xr:uid="{00000000-0005-0000-0000-0000D7000000}"/>
    <cellStyle name="Normal 2 3 2 3 2" xfId="213" xr:uid="{00000000-0005-0000-0000-0000D8000000}"/>
    <cellStyle name="Normal 2 3 2 3 2 2" xfId="790" xr:uid="{D2DA934A-79EE-4C09-BA01-4F6A6C6BFCB3}"/>
    <cellStyle name="Normal 2 3 2 3 3" xfId="789" xr:uid="{163CBC3B-9571-461F-B059-284E5107A377}"/>
    <cellStyle name="Normal 2 3 2 4" xfId="214" xr:uid="{00000000-0005-0000-0000-0000D9000000}"/>
    <cellStyle name="Normal 2 3 2 4 2" xfId="215" xr:uid="{00000000-0005-0000-0000-0000DA000000}"/>
    <cellStyle name="Normal 2 3 2 4 2 2" xfId="792" xr:uid="{0993B36C-6B92-42C6-80D3-27A1F9C0EA5E}"/>
    <cellStyle name="Normal 2 3 2 4 3" xfId="791" xr:uid="{36B18E59-494C-477E-B2DD-CCADB8EDBFCE}"/>
    <cellStyle name="Normal 2 3 2 5" xfId="216" xr:uid="{00000000-0005-0000-0000-0000DB000000}"/>
    <cellStyle name="Normal 2 3 2 5 2" xfId="793" xr:uid="{672524FD-2A72-44C5-945A-4306CCD44BBE}"/>
    <cellStyle name="Normal 2 3 2 6" xfId="217" xr:uid="{00000000-0005-0000-0000-0000DC000000}"/>
    <cellStyle name="Normal 2 3 2 6 2" xfId="794" xr:uid="{ABF180AF-B356-4054-98C5-68B674D4F0D7}"/>
    <cellStyle name="Normal 2 3 2 7" xfId="218" xr:uid="{00000000-0005-0000-0000-0000DD000000}"/>
    <cellStyle name="Normal 2 3 2 7 2" xfId="795" xr:uid="{7BB8339B-C997-4B32-8517-1CD718E3A470}"/>
    <cellStyle name="Normal 2 3 2 8" xfId="219" xr:uid="{00000000-0005-0000-0000-0000DE000000}"/>
    <cellStyle name="Normal 2 3 2 8 2" xfId="796" xr:uid="{9A682003-2066-4F29-8047-0BCA25A26C01}"/>
    <cellStyle name="Normal 2 3 3" xfId="220" xr:uid="{00000000-0005-0000-0000-0000DF000000}"/>
    <cellStyle name="Normal 2 3 3 2" xfId="221" xr:uid="{00000000-0005-0000-0000-0000E0000000}"/>
    <cellStyle name="Normal 2 3 3 2 2" xfId="222" xr:uid="{00000000-0005-0000-0000-0000E1000000}"/>
    <cellStyle name="Normal 2 3 3 2 2 2" xfId="798" xr:uid="{EEAD9874-40CB-4F29-BF40-14328B0423D6}"/>
    <cellStyle name="Normal 2 3 3 2 3" xfId="797" xr:uid="{58BC4746-EDDA-4C4D-9A10-C02AAB2CAA3A}"/>
    <cellStyle name="Normal 2 3 3 3" xfId="223" xr:uid="{00000000-0005-0000-0000-0000E2000000}"/>
    <cellStyle name="Normal 2 3 3 3 2" xfId="224" xr:uid="{00000000-0005-0000-0000-0000E3000000}"/>
    <cellStyle name="Normal 2 3 3 3 2 2" xfId="800" xr:uid="{F2424C8B-B147-47B1-A8F2-673EE924226A}"/>
    <cellStyle name="Normal 2 3 3 3 3" xfId="799" xr:uid="{1805D0C9-5E14-4546-8BCB-FC4ED258C7FC}"/>
    <cellStyle name="Normal 2 3 3 4" xfId="225" xr:uid="{00000000-0005-0000-0000-0000E4000000}"/>
    <cellStyle name="Normal 2 3 3 4 2" xfId="801" xr:uid="{54E63AD4-466E-4200-A243-A2B877FCE13C}"/>
    <cellStyle name="Normal 2 3 3 5" xfId="226" xr:uid="{00000000-0005-0000-0000-0000E5000000}"/>
    <cellStyle name="Normal 2 3 3 5 2" xfId="802" xr:uid="{613ABFFD-4E8B-42A1-AC4A-AD56ACC24200}"/>
    <cellStyle name="Normal 2 3 3 6" xfId="227" xr:uid="{00000000-0005-0000-0000-0000E6000000}"/>
    <cellStyle name="Normal 2 3 3 6 2" xfId="803" xr:uid="{550051C6-0F66-45AC-B439-607F6F7C7337}"/>
    <cellStyle name="Normal 2 3 3 7" xfId="228" xr:uid="{00000000-0005-0000-0000-0000E7000000}"/>
    <cellStyle name="Normal 2 3 3 7 2" xfId="804" xr:uid="{673619DC-CA64-4952-85D9-F4BE925B3CA3}"/>
    <cellStyle name="Normal 2 3 4" xfId="229" xr:uid="{00000000-0005-0000-0000-0000E8000000}"/>
    <cellStyle name="Normal 2 3 4 2" xfId="230" xr:uid="{00000000-0005-0000-0000-0000E9000000}"/>
    <cellStyle name="Normal 2 3 4 2 2" xfId="231" xr:uid="{00000000-0005-0000-0000-0000EA000000}"/>
    <cellStyle name="Normal 2 3 4 2 2 2" xfId="807" xr:uid="{1FD4EC9A-0D11-445E-AF13-4B2B80057C63}"/>
    <cellStyle name="Normal 2 3 4 2 3" xfId="806" xr:uid="{914C33DB-2BDC-4B30-87FA-12D0D4A73029}"/>
    <cellStyle name="Normal 2 3 4 3" xfId="232" xr:uid="{00000000-0005-0000-0000-0000EB000000}"/>
    <cellStyle name="Normal 2 3 4 3 2" xfId="233" xr:uid="{00000000-0005-0000-0000-0000EC000000}"/>
    <cellStyle name="Normal 2 3 4 3 2 2" xfId="809" xr:uid="{912348D8-74CC-4608-ADDF-8394B3487651}"/>
    <cellStyle name="Normal 2 3 4 3 3" xfId="808" xr:uid="{36C3D2FF-8A5E-4735-98AF-477FD2E88E3E}"/>
    <cellStyle name="Normal 2 3 4 4" xfId="234" xr:uid="{00000000-0005-0000-0000-0000ED000000}"/>
    <cellStyle name="Normal 2 3 4 4 2" xfId="810" xr:uid="{FBA666E7-1A9A-4A1A-AB4D-325E54310B1C}"/>
    <cellStyle name="Normal 2 3 4 5" xfId="235" xr:uid="{00000000-0005-0000-0000-0000EE000000}"/>
    <cellStyle name="Normal 2 3 4 5 2" xfId="811" xr:uid="{BBCC1D03-6BF2-4C5D-8AF6-BCBEAF1DB49E}"/>
    <cellStyle name="Normal 2 3 4 6" xfId="236" xr:uid="{00000000-0005-0000-0000-0000EF000000}"/>
    <cellStyle name="Normal 2 3 4 6 2" xfId="812" xr:uid="{CC9E540A-8508-49B6-8478-48B32E425572}"/>
    <cellStyle name="Normal 2 3 4 7" xfId="805" xr:uid="{F29D429E-8336-467F-9AEA-EA88952B1EA6}"/>
    <cellStyle name="Normal 2 3 5" xfId="237" xr:uid="{00000000-0005-0000-0000-0000F0000000}"/>
    <cellStyle name="Normal 2 3 5 2" xfId="238" xr:uid="{00000000-0005-0000-0000-0000F1000000}"/>
    <cellStyle name="Normal 2 3 5 2 2" xfId="239" xr:uid="{00000000-0005-0000-0000-0000F2000000}"/>
    <cellStyle name="Normal 2 3 5 2 2 2" xfId="815" xr:uid="{B5EB3964-57D2-48AD-B36E-6CF9BB000DB4}"/>
    <cellStyle name="Normal 2 3 5 2 3" xfId="814" xr:uid="{88731D91-534B-4254-BE6E-5E47FEBDDE1A}"/>
    <cellStyle name="Normal 2 3 5 3" xfId="240" xr:uid="{00000000-0005-0000-0000-0000F3000000}"/>
    <cellStyle name="Normal 2 3 5 3 2" xfId="241" xr:uid="{00000000-0005-0000-0000-0000F4000000}"/>
    <cellStyle name="Normal 2 3 5 3 2 2" xfId="817" xr:uid="{5DD5502A-4C0C-4CEA-BF6E-4F29C9DB5F9C}"/>
    <cellStyle name="Normal 2 3 5 3 3" xfId="816" xr:uid="{6395ED61-032E-4CA5-A9B6-E5304AA1FBF2}"/>
    <cellStyle name="Normal 2 3 5 4" xfId="242" xr:uid="{00000000-0005-0000-0000-0000F5000000}"/>
    <cellStyle name="Normal 2 3 5 4 2" xfId="818" xr:uid="{B33E57C5-66A1-4D22-A045-45011BE63D5E}"/>
    <cellStyle name="Normal 2 3 5 5" xfId="243" xr:uid="{00000000-0005-0000-0000-0000F6000000}"/>
    <cellStyle name="Normal 2 3 5 5 2" xfId="819" xr:uid="{76D82B6F-AEC9-4D89-90B2-35389FF246B5}"/>
    <cellStyle name="Normal 2 3 5 6" xfId="244" xr:uid="{00000000-0005-0000-0000-0000F7000000}"/>
    <cellStyle name="Normal 2 3 5 6 2" xfId="820" xr:uid="{F60C0AAF-C985-48F9-8D2F-E10815396D98}"/>
    <cellStyle name="Normal 2 3 5 7" xfId="813" xr:uid="{47FCE7AE-C0BD-418D-AC2A-2249A444D8AD}"/>
    <cellStyle name="Normal 2 3 6" xfId="245" xr:uid="{00000000-0005-0000-0000-0000F8000000}"/>
    <cellStyle name="Normal 2 3 6 2" xfId="246" xr:uid="{00000000-0005-0000-0000-0000F9000000}"/>
    <cellStyle name="Normal 2 3 6 2 2" xfId="247" xr:uid="{00000000-0005-0000-0000-0000FA000000}"/>
    <cellStyle name="Normal 2 3 6 2 2 2" xfId="823" xr:uid="{49A5F581-507E-441B-8265-E98D1BDDB41C}"/>
    <cellStyle name="Normal 2 3 6 2 3" xfId="822" xr:uid="{56A89429-F490-4EF7-A28A-482955A15658}"/>
    <cellStyle name="Normal 2 3 6 3" xfId="248" xr:uid="{00000000-0005-0000-0000-0000FB000000}"/>
    <cellStyle name="Normal 2 3 6 3 2" xfId="249" xr:uid="{00000000-0005-0000-0000-0000FC000000}"/>
    <cellStyle name="Normal 2 3 6 3 2 2" xfId="825" xr:uid="{2FF370B9-4C94-48D5-8EBC-BD7504A41373}"/>
    <cellStyle name="Normal 2 3 6 3 3" xfId="824" xr:uid="{CFD18CBB-F154-4F27-8544-DDD9B4C8B835}"/>
    <cellStyle name="Normal 2 3 6 4" xfId="250" xr:uid="{00000000-0005-0000-0000-0000FD000000}"/>
    <cellStyle name="Normal 2 3 6 4 2" xfId="826" xr:uid="{62540D94-D624-4332-AD27-26D5674A7947}"/>
    <cellStyle name="Normal 2 3 6 5" xfId="251" xr:uid="{00000000-0005-0000-0000-0000FE000000}"/>
    <cellStyle name="Normal 2 3 6 5 2" xfId="827" xr:uid="{9C305B78-EEA1-4069-BD3D-3F41E49F8276}"/>
    <cellStyle name="Normal 2 3 6 6" xfId="252" xr:uid="{00000000-0005-0000-0000-0000FF000000}"/>
    <cellStyle name="Normal 2 3 6 6 2" xfId="828" xr:uid="{87990563-6CCD-4034-BE3D-8B683A12AEE8}"/>
    <cellStyle name="Normal 2 3 6 7" xfId="821" xr:uid="{6ABE92E9-89B1-41E3-B966-1F797D90572C}"/>
    <cellStyle name="Normal 2 3 7" xfId="253" xr:uid="{00000000-0005-0000-0000-000000010000}"/>
    <cellStyle name="Normal 2 3 7 2" xfId="254" xr:uid="{00000000-0005-0000-0000-000001010000}"/>
    <cellStyle name="Normal 2 3 7 2 2" xfId="830" xr:uid="{8440448B-A277-41FD-815B-40427DAA5577}"/>
    <cellStyle name="Normal 2 3 7 3" xfId="829" xr:uid="{F56A8ED2-6EDC-47F9-B811-239645E0ADA2}"/>
    <cellStyle name="Normal 2 3 8" xfId="255" xr:uid="{00000000-0005-0000-0000-000002010000}"/>
    <cellStyle name="Normal 2 3 8 2" xfId="256" xr:uid="{00000000-0005-0000-0000-000003010000}"/>
    <cellStyle name="Normal 2 3 8 2 2" xfId="832" xr:uid="{AABEC5C8-BC17-42F4-8814-BBEB558AF062}"/>
    <cellStyle name="Normal 2 3 8 3" xfId="831" xr:uid="{780714CE-9707-4DDF-A942-36B433ADBDFD}"/>
    <cellStyle name="Normal 2 3 9" xfId="257" xr:uid="{00000000-0005-0000-0000-000004010000}"/>
    <cellStyle name="Normal 2 3 9 2" xfId="833" xr:uid="{C982B914-45DD-4661-9C77-272BF576B7EE}"/>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2 2 2" xfId="834" xr:uid="{EE60F520-5186-449E-A0A5-871C7F51285A}"/>
    <cellStyle name="Normal 2 4 2 3" xfId="265" xr:uid="{00000000-0005-0000-0000-00000C010000}"/>
    <cellStyle name="Normal 2 4 2 3 2" xfId="835" xr:uid="{4A781944-6892-4E3C-A386-12F1F14879E0}"/>
    <cellStyle name="Normal 2 4 3" xfId="266" xr:uid="{00000000-0005-0000-0000-00000D010000}"/>
    <cellStyle name="Normal 2 4 3 2" xfId="267" xr:uid="{00000000-0005-0000-0000-00000E010000}"/>
    <cellStyle name="Normal 2 4 3 2 2" xfId="836" xr:uid="{EC4A31E8-0216-4D41-A041-6663FE975916}"/>
    <cellStyle name="Normal 2 4 3 3" xfId="268" xr:uid="{00000000-0005-0000-0000-00000F010000}"/>
    <cellStyle name="Normal 2 4 3 3 2" xfId="837" xr:uid="{273212EF-6D97-4CCA-93DB-0AA64E4B3B57}"/>
    <cellStyle name="Normal 2 4 4" xfId="269" xr:uid="{00000000-0005-0000-0000-000010010000}"/>
    <cellStyle name="Normal 2 4 4 2" xfId="838" xr:uid="{EDED52DC-07E4-40C8-8E5F-AC9060FD5D81}"/>
    <cellStyle name="Normal 2 4 5" xfId="270" xr:uid="{00000000-0005-0000-0000-000011010000}"/>
    <cellStyle name="Normal 2 4 5 2" xfId="839" xr:uid="{B4C635CB-C7EA-4458-963F-0ACE5C096994}"/>
    <cellStyle name="Normal 2 4 6" xfId="271" xr:uid="{00000000-0005-0000-0000-000012010000}"/>
    <cellStyle name="Normal 2 4 6 2" xfId="840" xr:uid="{1DF28A4C-D41B-490A-987F-A63820AE5158}"/>
    <cellStyle name="Normal 2 4 7" xfId="272" xr:uid="{00000000-0005-0000-0000-000013010000}"/>
    <cellStyle name="Normal 2 4 7 2" xfId="841" xr:uid="{369C69CE-0814-46C2-8CB3-53A285B76672}"/>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2 2 2" xfId="842" xr:uid="{58367C2E-A75E-41F8-B035-F418877DFE01}"/>
    <cellStyle name="Normal 2 5 2 3" xfId="277" xr:uid="{00000000-0005-0000-0000-000018010000}"/>
    <cellStyle name="Normal 2 5 2 3 2" xfId="843" xr:uid="{BDA58117-BF21-4F7C-9C67-0BE45D2FDD04}"/>
    <cellStyle name="Normal 2 5 3" xfId="278" xr:uid="{00000000-0005-0000-0000-000019010000}"/>
    <cellStyle name="Normal 2 5 3 2" xfId="279" xr:uid="{00000000-0005-0000-0000-00001A010000}"/>
    <cellStyle name="Normal 2 5 3 2 2" xfId="844" xr:uid="{450F73EC-E424-445A-AF12-D680E7F96721}"/>
    <cellStyle name="Normal 2 5 3 3" xfId="280" xr:uid="{00000000-0005-0000-0000-00001B010000}"/>
    <cellStyle name="Normal 2 5 3 3 2" xfId="845" xr:uid="{632CB565-E954-4BD6-879E-07A6C184E13F}"/>
    <cellStyle name="Normal 2 5 4" xfId="281" xr:uid="{00000000-0005-0000-0000-00001C010000}"/>
    <cellStyle name="Normal 2 5 4 2" xfId="846" xr:uid="{E01D9B49-6A38-4DA8-B526-6E98FF64CFBF}"/>
    <cellStyle name="Normal 2 5 5" xfId="282" xr:uid="{00000000-0005-0000-0000-00001D010000}"/>
    <cellStyle name="Normal 2 5 5 2" xfId="847" xr:uid="{A421A0ED-AFFC-4D56-8D3A-BD3BC74E5D35}"/>
    <cellStyle name="Normal 2 5 6" xfId="283" xr:uid="{00000000-0005-0000-0000-00001E010000}"/>
    <cellStyle name="Normal 2 5 6 2" xfId="848" xr:uid="{C5604AE0-406A-48BB-B1FB-04F5FE859AFD}"/>
    <cellStyle name="Normal 2 5 7" xfId="284" xr:uid="{00000000-0005-0000-0000-00001F010000}"/>
    <cellStyle name="Normal 2 5 7 2" xfId="849" xr:uid="{6E28C6A0-9811-4B17-9E9D-1BBB3A7439D8}"/>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7 4 2" xfId="850" xr:uid="{D90C945F-DF0C-4E46-A3DE-8D65AA96818F}"/>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0 3" xfId="851" xr:uid="{809CDD0B-75AA-4AF5-9DA3-623449A095C0}"/>
    <cellStyle name="Normal 21" xfId="304" xr:uid="{00000000-0005-0000-0000-000033010000}"/>
    <cellStyle name="Normal 21 2" xfId="305" xr:uid="{00000000-0005-0000-0000-000034010000}"/>
    <cellStyle name="Normal 21 3" xfId="852" xr:uid="{581BF9B0-5AA4-45D3-ABA5-76E943C9294A}"/>
    <cellStyle name="Normal 22" xfId="306" xr:uid="{00000000-0005-0000-0000-000035010000}"/>
    <cellStyle name="Normal 22 2" xfId="307" xr:uid="{00000000-0005-0000-0000-000036010000}"/>
    <cellStyle name="Normal 22 3" xfId="853" xr:uid="{1DB34FC8-459A-41B1-BB39-373CE6224F62}"/>
    <cellStyle name="Normal 23" xfId="308" xr:uid="{00000000-0005-0000-0000-000037010000}"/>
    <cellStyle name="Normal 23 2" xfId="309" xr:uid="{00000000-0005-0000-0000-000038010000}"/>
    <cellStyle name="Normal 23 3" xfId="854" xr:uid="{DD6F183C-C9DB-4794-8AB1-6F3182B8DD10}"/>
    <cellStyle name="Normal 24" xfId="310" xr:uid="{00000000-0005-0000-0000-000039010000}"/>
    <cellStyle name="Normal 24 2" xfId="311" xr:uid="{00000000-0005-0000-0000-00003A010000}"/>
    <cellStyle name="Normal 24 3" xfId="855" xr:uid="{956300B0-9CB3-4053-A798-7BB7695CC3FD}"/>
    <cellStyle name="Normal 25" xfId="312" xr:uid="{00000000-0005-0000-0000-00003B010000}"/>
    <cellStyle name="Normal 25 2" xfId="313" xr:uid="{00000000-0005-0000-0000-00003C010000}"/>
    <cellStyle name="Normal 25 3" xfId="314" xr:uid="{00000000-0005-0000-0000-00003D010000}"/>
    <cellStyle name="Normal 25 3 2" xfId="856" xr:uid="{C2E026C1-9231-4ED7-B77A-3F7ABCCC1ACC}"/>
    <cellStyle name="Normal 25 4" xfId="315" xr:uid="{00000000-0005-0000-0000-00003E010000}"/>
    <cellStyle name="Normal 26" xfId="316" xr:uid="{00000000-0005-0000-0000-00003F010000}"/>
    <cellStyle name="Normal 26 2" xfId="317" xr:uid="{00000000-0005-0000-0000-000040010000}"/>
    <cellStyle name="Normal 26 3" xfId="857" xr:uid="{ECE55E66-2C91-482A-B77B-753A99FB84A8}"/>
    <cellStyle name="Normal 27" xfId="318" xr:uid="{00000000-0005-0000-0000-000041010000}"/>
    <cellStyle name="Normal 27 2" xfId="319" xr:uid="{00000000-0005-0000-0000-000042010000}"/>
    <cellStyle name="Normal 27 3" xfId="320" xr:uid="{00000000-0005-0000-0000-000043010000}"/>
    <cellStyle name="Normal 27 3 2" xfId="858" xr:uid="{95563800-6ACD-4F1A-9899-7F2B970133E4}"/>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3 2" xfId="859" xr:uid="{C7B5BA88-A2F9-4F06-9098-F6DF56667F39}"/>
    <cellStyle name="Normal 28 4" xfId="325" xr:uid="{00000000-0005-0000-0000-000048010000}"/>
    <cellStyle name="Normal 29" xfId="326" xr:uid="{00000000-0005-0000-0000-000049010000}"/>
    <cellStyle name="Normal 29 2" xfId="327" xr:uid="{00000000-0005-0000-0000-00004A010000}"/>
    <cellStyle name="Normal 29 3" xfId="860" xr:uid="{AB8CBFF1-25D4-4E59-86F7-5CD8280A1BD3}"/>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0 3" xfId="861" xr:uid="{E4F99589-EF04-426D-A4CE-39375E6B01CE}"/>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4 3" xfId="862" xr:uid="{B47CDD5F-FEBD-4C20-A2AE-CB15961A1444}"/>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0 2 2" xfId="864" xr:uid="{05479876-C1CC-448E-9E13-88FFA3E3E2C7}"/>
    <cellStyle name="Normal 5 11" xfId="367" xr:uid="{00000000-0005-0000-0000-000072010000}"/>
    <cellStyle name="Normal 5 11 2" xfId="865" xr:uid="{464335A2-F833-4218-930A-33748B85EEFB}"/>
    <cellStyle name="Normal 5 12" xfId="368" xr:uid="{00000000-0005-0000-0000-000073010000}"/>
    <cellStyle name="Normal 5 12 2" xfId="866" xr:uid="{F6B87723-D8FD-40B7-851C-0EFA2C9D173E}"/>
    <cellStyle name="Normal 5 13" xfId="627" xr:uid="{00000000-0005-0000-0000-000074010000}"/>
    <cellStyle name="Normal 5 13 2" xfId="943" xr:uid="{78C908B2-6D27-46F4-8D09-08D5541FB217}"/>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2 2 2" xfId="983" xr:uid="{06165885-C6DB-43E3-9A87-3AFFB70B1389}"/>
    <cellStyle name="Normal 5 14 2 2 3" xfId="961" xr:uid="{95013ABA-D9C4-4A88-B767-E1D2A788B2D9}"/>
    <cellStyle name="Normal 5 14 2 3" xfId="646" xr:uid="{00000000-0005-0000-0000-000079010000}"/>
    <cellStyle name="Normal 5 14 2 3 2" xfId="657" xr:uid="{00000000-0005-0000-0000-00007A010000}"/>
    <cellStyle name="Normal 5 14 2 3 2 2" xfId="972" xr:uid="{A2A924E8-DB5C-436B-96C3-4E21056ED227}"/>
    <cellStyle name="Normal 5 14 2 3 3" xfId="962" xr:uid="{6F3DDFDC-AC50-459C-8DA5-E37902909160}"/>
    <cellStyle name="Normal 5 14 2 4" xfId="660" xr:uid="{00000000-0005-0000-0000-00007B010000}"/>
    <cellStyle name="Normal 5 14 2 4 2" xfId="975" xr:uid="{B5B15E64-1FD1-4368-B2E7-EE557E37182B}"/>
    <cellStyle name="Normal 5 14 2 5" xfId="662" xr:uid="{00000000-0005-0000-0000-00007C010000}"/>
    <cellStyle name="Normal 5 14 2 5 2" xfId="676" xr:uid="{00000000-0005-0000-0000-00007D010000}"/>
    <cellStyle name="Normal 5 14 2 5 2 2" xfId="990" xr:uid="{C485395A-CEC9-4B11-9EAA-740474F71C55}"/>
    <cellStyle name="Normal 5 14 2 5 3" xfId="678" xr:uid="{00000000-0005-0000-0000-00007E010000}"/>
    <cellStyle name="Normal 5 14 2 5 3 2" xfId="992" xr:uid="{7702C149-8877-41FF-9046-E2BA95EC2711}"/>
    <cellStyle name="Normal 5 14 2 5 4" xfId="683" xr:uid="{00000000-0005-0000-0000-00007F010000}"/>
    <cellStyle name="Normal 5 14 2 5 4 2" xfId="997" xr:uid="{14D09D55-95A2-4697-8A50-8BDDBB1EAEB2}"/>
    <cellStyle name="Normal 5 14 2 5 5" xfId="977" xr:uid="{9104B618-2F16-49C2-9203-3790FFA8BFF0}"/>
    <cellStyle name="Normal 5 14 2 6" xfId="692" xr:uid="{00000000-0005-0000-0000-000080010000}"/>
    <cellStyle name="Normal 5 14 2 6 2" xfId="1006" xr:uid="{627113C1-B997-478D-BB17-C8911C7F4E50}"/>
    <cellStyle name="Normal 5 14 2 7" xfId="957" xr:uid="{F6F18CB0-B81E-4DD9-B9A7-7331FFDBF648}"/>
    <cellStyle name="Normal 5 14 3" xfId="944" xr:uid="{1EE10525-2DF4-4DB5-9EF8-756A544F0345}"/>
    <cellStyle name="Normal 5 15" xfId="630" xr:uid="{00000000-0005-0000-0000-000081010000}"/>
    <cellStyle name="Normal 5 15 2" xfId="946" xr:uid="{2456287A-7FC3-4868-A5AA-624A0D61D5C1}"/>
    <cellStyle name="Normal 5 16" xfId="633" xr:uid="{00000000-0005-0000-0000-000082010000}"/>
    <cellStyle name="Normal 5 16 2" xfId="637" xr:uid="{00000000-0005-0000-0000-000083010000}"/>
    <cellStyle name="Normal 5 16 2 2" xfId="953" xr:uid="{761B4C73-3749-4830-9080-2F03318958EE}"/>
    <cellStyle name="Normal 5 16 3" xfId="643" xr:uid="{00000000-0005-0000-0000-000084010000}"/>
    <cellStyle name="Normal 5 16 3 2" xfId="664" xr:uid="{00000000-0005-0000-0000-000085010000}"/>
    <cellStyle name="Normal 5 16 3 2 2" xfId="687" xr:uid="{00000000-0005-0000-0000-000086010000}"/>
    <cellStyle name="Normal 5 16 3 2 2 2" xfId="1001" xr:uid="{859BE865-05A5-42B3-96AE-1E889F531EBA}"/>
    <cellStyle name="Normal 5 16 3 2 3" xfId="979" xr:uid="{B65278A3-1EDC-48F2-BEC5-4EE3F0C4F868}"/>
    <cellStyle name="Normal 5 16 3 3" xfId="959" xr:uid="{E7CB0BC8-DC4B-4689-8A69-A5B15BDDA68C}"/>
    <cellStyle name="Normal 5 16 4" xfId="655" xr:uid="{00000000-0005-0000-0000-000087010000}"/>
    <cellStyle name="Normal 5 16 4 2" xfId="970" xr:uid="{DC1DB595-92CB-4806-8261-FC7648550561}"/>
    <cellStyle name="Normal 5 16 5" xfId="639" xr:uid="{00000000-0005-0000-0000-000088010000}"/>
    <cellStyle name="Normal 5 16 5 2" xfId="650" xr:uid="{00000000-0005-0000-0000-000089010000}"/>
    <cellStyle name="Normal 5 16 5 2 2" xfId="682" xr:uid="{00000000-0005-0000-0000-00008A010000}"/>
    <cellStyle name="Normal 5 16 5 2 2 2" xfId="996" xr:uid="{5A6742E3-6BB1-4DD6-9810-85FB2F0175E7}"/>
    <cellStyle name="Normal 5 16 5 2 3" xfId="966" xr:uid="{F7144644-7EEF-4B21-ACAD-AE7DA9E016DD}"/>
    <cellStyle name="Normal 5 16 5 3" xfId="656" xr:uid="{00000000-0005-0000-0000-00008B010000}"/>
    <cellStyle name="Normal 5 16 5 3 2" xfId="971" xr:uid="{F59D7B8A-D4A4-40D9-8744-C931DAD2D2F1}"/>
    <cellStyle name="Normal 5 16 5 4" xfId="670" xr:uid="{00000000-0005-0000-0000-00008C010000}"/>
    <cellStyle name="Normal 5 16 5 4 2" xfId="685" xr:uid="{00000000-0005-0000-0000-00008D010000}"/>
    <cellStyle name="Normal 5 16 5 4 2 2" xfId="999" xr:uid="{A04A3BB6-C589-41C5-A8BF-AE1B40BED1CB}"/>
    <cellStyle name="Normal 5 16 5 4 3" xfId="985" xr:uid="{251A5AEA-A7E0-458C-B8E4-4341D78E370C}"/>
    <cellStyle name="Normal 5 16 5 5" xfId="955" xr:uid="{DCA90BA6-7065-4896-9EBC-6E7588CB1DB5}"/>
    <cellStyle name="Normal 5 16 6" xfId="689" xr:uid="{00000000-0005-0000-0000-00008E010000}"/>
    <cellStyle name="Normal 5 16 6 2" xfId="705" xr:uid="{755AA571-4141-43B8-93D6-F627F5817EE4}"/>
    <cellStyle name="Normal 5 16 6 2 2" xfId="1017" xr:uid="{251C1530-3C0E-4FA4-AADE-D4EB18575736}"/>
    <cellStyle name="Normal 5 16 6 3" xfId="706" xr:uid="{E41A686C-DFD2-46BF-BA3D-E85CE6E4D3CD}"/>
    <cellStyle name="Normal 5 16 6 3 2" xfId="1018" xr:uid="{5155FBF8-6687-4955-BE10-CC24FCF41611}"/>
    <cellStyle name="Normal 5 16 6 4" xfId="1003" xr:uid="{44B37EA8-ED1A-473A-A41A-46BDFEF07B8F}"/>
    <cellStyle name="Normal 5 16 7" xfId="694" xr:uid="{00000000-0005-0000-0000-00008F010000}"/>
    <cellStyle name="Normal 5 16 7 2" xfId="697" xr:uid="{EC01B363-7982-4C4F-BA26-3B599A0AC475}"/>
    <cellStyle name="Normal 5 16 7 2 2" xfId="700" xr:uid="{131C6741-58BC-43B5-B814-54E317F85AAE}"/>
    <cellStyle name="Normal 5 16 7 2 2 2" xfId="1014" xr:uid="{DF29773B-44F2-4B77-B854-C3735C2C4C61}"/>
    <cellStyle name="Normal 5 16 7 2 3" xfId="1011" xr:uid="{964A78F3-C6B3-4D80-BCAA-23D997D3AAD4}"/>
    <cellStyle name="Normal 5 16 7 3" xfId="1008" xr:uid="{FAE3351F-5058-4BB1-9183-7DC1C8D29F1E}"/>
    <cellStyle name="Normal 5 16 8" xfId="949" xr:uid="{659F84BF-705A-4F7A-8AC2-58CE5FDF8F6F}"/>
    <cellStyle name="Normal 5 17" xfId="648" xr:uid="{00000000-0005-0000-0000-000090010000}"/>
    <cellStyle name="Normal 5 17 2" xfId="653" xr:uid="{00000000-0005-0000-0000-000091010000}"/>
    <cellStyle name="Normal 5 17 2 2" xfId="673" xr:uid="{00000000-0005-0000-0000-000092010000}"/>
    <cellStyle name="Normal 5 17 2 2 2" xfId="987" xr:uid="{67D20E25-E5DB-4709-9ADF-048BE0F0EAD4}"/>
    <cellStyle name="Normal 5 17 2 3" xfId="968" xr:uid="{7F0FAD0A-37DE-4891-8C84-3C322083F8B1}"/>
    <cellStyle name="Normal 5 17 3" xfId="964" xr:uid="{D54AF991-0FBF-45A5-B7F0-71FC7913620E}"/>
    <cellStyle name="Normal 5 18" xfId="863" xr:uid="{B27D9501-E356-4478-B78F-6C3B447F9D0B}"/>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2 2" xfId="870" xr:uid="{84BD52C2-2A4D-498F-8E07-847271F0E5C1}"/>
    <cellStyle name="Normal 5 2 2 2 3" xfId="635" xr:uid="{00000000-0005-0000-0000-000097010000}"/>
    <cellStyle name="Normal 5 2 2 2 3 2" xfId="659" xr:uid="{00000000-0005-0000-0000-000098010000}"/>
    <cellStyle name="Normal 5 2 2 2 3 2 2" xfId="974" xr:uid="{1177DC78-341F-4FC3-ADF6-8C9FEBD89FE0}"/>
    <cellStyle name="Normal 5 2 2 2 3 3" xfId="951" xr:uid="{5D2B89ED-517B-4D8E-B8A7-B85C4AEB63A4}"/>
    <cellStyle name="Normal 5 2 2 2 4" xfId="666" xr:uid="{00000000-0005-0000-0000-000099010000}"/>
    <cellStyle name="Normal 5 2 2 2 4 2" xfId="675" xr:uid="{00000000-0005-0000-0000-00009A010000}"/>
    <cellStyle name="Normal 5 2 2 2 4 2 2" xfId="691" xr:uid="{00000000-0005-0000-0000-00009B010000}"/>
    <cellStyle name="Normal 5 2 2 2 4 2 2 2" xfId="1005" xr:uid="{956C292D-2042-4EE4-897E-A51BBBA7456B}"/>
    <cellStyle name="Normal 5 2 2 2 4 2 3" xfId="989" xr:uid="{D548EADC-9AEE-47F6-A816-1E627115263C}"/>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2 4 2 2 2" xfId="1016" xr:uid="{FA3A6369-6176-4BE0-8FDF-AAE1B79709E7}"/>
    <cellStyle name="Normal 5 2 2 2 4 2 4 2 3" xfId="1013" xr:uid="{C6A469C5-AF6D-4A63-9E82-3FCC22DDBE9C}"/>
    <cellStyle name="Normal 5 2 2 2 4 2 4 3" xfId="1009" xr:uid="{6AC2E0D3-0325-4950-8A04-FF532D0FEC66}"/>
    <cellStyle name="Normal 5 2 2 2 4 3" xfId="680" xr:uid="{00000000-0005-0000-0000-00009D010000}"/>
    <cellStyle name="Normal 5 2 2 2 4 3 2" xfId="994" xr:uid="{B378373C-6552-47C7-8BF1-39EE2C209EA1}"/>
    <cellStyle name="Normal 5 2 2 2 4 4" xfId="981" xr:uid="{C74A34DD-37B5-464E-AA45-AE75FDAE6A27}"/>
    <cellStyle name="Normal 5 2 2 2 5" xfId="869" xr:uid="{ECEB0BAB-03AC-4336-95F9-067D913FD55C}"/>
    <cellStyle name="Normal 5 2 2 3" xfId="373" xr:uid="{00000000-0005-0000-0000-00009E010000}"/>
    <cellStyle name="Normal 5 2 2 3 2" xfId="374" xr:uid="{00000000-0005-0000-0000-00009F010000}"/>
    <cellStyle name="Normal 5 2 2 3 3" xfId="375" xr:uid="{00000000-0005-0000-0000-0000A0010000}"/>
    <cellStyle name="Normal 5 2 2 3 3 2" xfId="871" xr:uid="{092EA53D-10BD-457B-A139-AFB903256D6C}"/>
    <cellStyle name="Normal 5 2 2 4" xfId="376" xr:uid="{00000000-0005-0000-0000-0000A1010000}"/>
    <cellStyle name="Normal 5 2 2 4 2" xfId="872" xr:uid="{B7A81EB1-6F5C-42D8-9D7A-B44AB8E72893}"/>
    <cellStyle name="Normal 5 2 2 5" xfId="377" xr:uid="{00000000-0005-0000-0000-0000A2010000}"/>
    <cellStyle name="Normal 5 2 2 5 2" xfId="873" xr:uid="{69ECA720-70C3-4102-B676-2421F43DADB5}"/>
    <cellStyle name="Normal 5 2 2 6" xfId="378" xr:uid="{00000000-0005-0000-0000-0000A3010000}"/>
    <cellStyle name="Normal 5 2 2 6 2" xfId="874" xr:uid="{F87C7BE5-46D8-4B98-8188-3C8511F49CAE}"/>
    <cellStyle name="Normal 5 2 2 7" xfId="868" xr:uid="{0D93C5CB-B057-4A40-9AC0-68AFE1A96AE8}"/>
    <cellStyle name="Normal 5 2 3" xfId="379" xr:uid="{00000000-0005-0000-0000-0000A4010000}"/>
    <cellStyle name="Normal 5 2 3 2" xfId="380" xr:uid="{00000000-0005-0000-0000-0000A5010000}"/>
    <cellStyle name="Normal 5 2 3 2 2" xfId="876" xr:uid="{09763D91-5625-44B8-B4BD-78591CB8191D}"/>
    <cellStyle name="Normal 5 2 3 3" xfId="875" xr:uid="{B9337B4D-14EB-4E37-985C-2998B85F86F7}"/>
    <cellStyle name="Normal 5 2 4" xfId="381" xr:uid="{00000000-0005-0000-0000-0000A6010000}"/>
    <cellStyle name="Normal 5 2 4 2" xfId="382" xr:uid="{00000000-0005-0000-0000-0000A7010000}"/>
    <cellStyle name="Normal 5 2 4 2 2" xfId="877" xr:uid="{565142BF-4FE5-411D-A6D4-0C8F508B9503}"/>
    <cellStyle name="Normal 5 2 4 3" xfId="383" xr:uid="{00000000-0005-0000-0000-0000A8010000}"/>
    <cellStyle name="Normal 5 2 4 4" xfId="384" xr:uid="{00000000-0005-0000-0000-0000A9010000}"/>
    <cellStyle name="Normal 5 2 4 4 2" xfId="878" xr:uid="{EEC9FBDB-8A52-43F0-8D72-1F464174FB47}"/>
    <cellStyle name="Normal 5 2 5" xfId="385" xr:uid="{00000000-0005-0000-0000-0000AA010000}"/>
    <cellStyle name="Normal 5 2 5 2" xfId="879" xr:uid="{4693598D-78DC-4911-98A1-ADD138A2CAF1}"/>
    <cellStyle name="Normal 5 2 6" xfId="386" xr:uid="{00000000-0005-0000-0000-0000AB010000}"/>
    <cellStyle name="Normal 5 2 6 2" xfId="880" xr:uid="{47E9E6FD-2FCA-4B37-AD0A-133151896FDD}"/>
    <cellStyle name="Normal 5 2 7" xfId="387" xr:uid="{00000000-0005-0000-0000-0000AC010000}"/>
    <cellStyle name="Normal 5 2 7 2" xfId="881" xr:uid="{14CEE88A-7D9E-45D3-9119-5EAC4B681D3A}"/>
    <cellStyle name="Normal 5 2 8" xfId="388" xr:uid="{00000000-0005-0000-0000-0000AD010000}"/>
    <cellStyle name="Normal 5 2 8 2" xfId="882" xr:uid="{DD54ECC8-F069-4FA8-B13B-9FC4086194F4}"/>
    <cellStyle name="Normal 5 2 9" xfId="867" xr:uid="{E0A381B5-C31B-4A9E-B153-9F550F3608F3}"/>
    <cellStyle name="Normal 5 3" xfId="389" xr:uid="{00000000-0005-0000-0000-0000AE010000}"/>
    <cellStyle name="Normal 5 3 2" xfId="390" xr:uid="{00000000-0005-0000-0000-0000AF010000}"/>
    <cellStyle name="Normal 5 3 2 2" xfId="391" xr:uid="{00000000-0005-0000-0000-0000B0010000}"/>
    <cellStyle name="Normal 5 3 2 2 2" xfId="885" xr:uid="{8CEC1F28-5956-4410-92B9-4DCAE65D9A11}"/>
    <cellStyle name="Normal 5 3 2 3" xfId="392" xr:uid="{00000000-0005-0000-0000-0000B1010000}"/>
    <cellStyle name="Normal 5 3 2 3 2" xfId="886" xr:uid="{E7C42C78-3F7F-4BE9-B439-63B324D9C2AA}"/>
    <cellStyle name="Normal 5 3 2 4" xfId="393" xr:uid="{00000000-0005-0000-0000-0000B2010000}"/>
    <cellStyle name="Normal 5 3 2 4 2" xfId="887" xr:uid="{2B7FBB51-A585-401C-888A-08A929563DDD}"/>
    <cellStyle name="Normal 5 3 2 5" xfId="394" xr:uid="{00000000-0005-0000-0000-0000B3010000}"/>
    <cellStyle name="Normal 5 3 2 5 2" xfId="888" xr:uid="{7A824031-6BA4-4BA1-B8B0-8FD527F737F4}"/>
    <cellStyle name="Normal 5 3 2 6" xfId="884" xr:uid="{9F953DCA-5EB5-4A65-881D-216E4DFCBC62}"/>
    <cellStyle name="Normal 5 3 3" xfId="395" xr:uid="{00000000-0005-0000-0000-0000B4010000}"/>
    <cellStyle name="Normal 5 3 3 2" xfId="396" xr:uid="{00000000-0005-0000-0000-0000B5010000}"/>
    <cellStyle name="Normal 5 3 3 2 2" xfId="890" xr:uid="{654C2951-0C7F-490E-97E3-98878D52CD68}"/>
    <cellStyle name="Normal 5 3 3 3" xfId="889" xr:uid="{12EA34CE-6785-43D3-A6DF-3885780A7F77}"/>
    <cellStyle name="Normal 5 3 4" xfId="397" xr:uid="{00000000-0005-0000-0000-0000B6010000}"/>
    <cellStyle name="Normal 5 3 4 2" xfId="398" xr:uid="{00000000-0005-0000-0000-0000B7010000}"/>
    <cellStyle name="Normal 5 3 4 3" xfId="399" xr:uid="{00000000-0005-0000-0000-0000B8010000}"/>
    <cellStyle name="Normal 5 3 4 3 2" xfId="891" xr:uid="{7E317C53-5D4C-4DC5-85D6-1492D831B11F}"/>
    <cellStyle name="Normal 5 3 5" xfId="400" xr:uid="{00000000-0005-0000-0000-0000B9010000}"/>
    <cellStyle name="Normal 5 3 5 2" xfId="892" xr:uid="{99812E27-9AFB-4B87-B28F-C13D8DBC021D}"/>
    <cellStyle name="Normal 5 3 6" xfId="401" xr:uid="{00000000-0005-0000-0000-0000BA010000}"/>
    <cellStyle name="Normal 5 3 6 2" xfId="893" xr:uid="{AA04809E-5208-42B0-B665-96B5D5CFBBE2}"/>
    <cellStyle name="Normal 5 3 7" xfId="402" xr:uid="{00000000-0005-0000-0000-0000BB010000}"/>
    <cellStyle name="Normal 5 3 7 2" xfId="894" xr:uid="{88450AE9-3098-44DF-995C-63E35EC1469E}"/>
    <cellStyle name="Normal 5 3 8" xfId="883" xr:uid="{5BEAFEBA-E176-46A0-AA6A-AA4E471C3461}"/>
    <cellStyle name="Normal 5 4" xfId="403" xr:uid="{00000000-0005-0000-0000-0000BC010000}"/>
    <cellStyle name="Normal 5 4 10" xfId="636" xr:uid="{00000000-0005-0000-0000-0000BD010000}"/>
    <cellStyle name="Normal 5 4 10 2" xfId="642" xr:uid="{00000000-0005-0000-0000-0000BE010000}"/>
    <cellStyle name="Normal 5 4 10 2 2" xfId="958" xr:uid="{E46DCB86-A5AD-4985-A7B8-92EB3E24444D}"/>
    <cellStyle name="Normal 5 4 10 3" xfId="644" xr:uid="{00000000-0005-0000-0000-0000BF010000}"/>
    <cellStyle name="Normal 5 4 10 3 2" xfId="960" xr:uid="{0FB7C023-473A-46D2-B104-A46F0F8889D0}"/>
    <cellStyle name="Normal 5 4 10 4" xfId="647" xr:uid="{00000000-0005-0000-0000-0000C0010000}"/>
    <cellStyle name="Normal 5 4 10 4 2" xfId="963" xr:uid="{DB98E473-219E-4FD4-999F-213EF0DC8637}"/>
    <cellStyle name="Normal 5 4 10 5" xfId="952" xr:uid="{5899BF37-0C85-46E2-9734-ADB60B86D635}"/>
    <cellStyle name="Normal 5 4 11" xfId="895" xr:uid="{2C3FEAB8-98B4-4061-85E2-689BB2B12BAA}"/>
    <cellStyle name="Normal 5 4 13" xfId="649" xr:uid="{00000000-0005-0000-0000-0000C1010000}"/>
    <cellStyle name="Normal 5 4 13 2" xfId="658" xr:uid="{00000000-0005-0000-0000-0000C2010000}"/>
    <cellStyle name="Normal 5 4 13 2 2" xfId="973" xr:uid="{42FA6D8B-9180-4A78-A146-A7949546C615}"/>
    <cellStyle name="Normal 5 4 13 3" xfId="965" xr:uid="{5CAAA1B6-FABC-4E9B-B6F4-A7996FC64257}"/>
    <cellStyle name="Normal 5 4 2" xfId="404" xr:uid="{00000000-0005-0000-0000-0000C3010000}"/>
    <cellStyle name="Normal 5 4 2 2" xfId="405" xr:uid="{00000000-0005-0000-0000-0000C4010000}"/>
    <cellStyle name="Normal 5 4 2 2 2" xfId="897" xr:uid="{BC4F73ED-7700-404A-B758-3F1F21873D4E}"/>
    <cellStyle name="Normal 5 4 2 3" xfId="406" xr:uid="{00000000-0005-0000-0000-0000C5010000}"/>
    <cellStyle name="Normal 5 4 2 3 2" xfId="898" xr:uid="{9C4C2C78-2302-4993-89B3-8D735C262C64}"/>
    <cellStyle name="Normal 5 4 2 4" xfId="407" xr:uid="{00000000-0005-0000-0000-0000C6010000}"/>
    <cellStyle name="Normal 5 4 2 4 2" xfId="899" xr:uid="{A9F4B50D-4ED2-4805-8804-A45EA8B368B9}"/>
    <cellStyle name="Normal 5 4 2 5" xfId="408" xr:uid="{00000000-0005-0000-0000-0000C7010000}"/>
    <cellStyle name="Normal 5 4 2 5 2" xfId="900" xr:uid="{0AB7A2A6-2D08-48ED-9ED7-8CF9D0D1097D}"/>
    <cellStyle name="Normal 5 4 2 6" xfId="896" xr:uid="{6EDC3202-B27C-4791-B404-F402A51CB1C9}"/>
    <cellStyle name="Normal 5 4 3" xfId="409" xr:uid="{00000000-0005-0000-0000-0000C8010000}"/>
    <cellStyle name="Normal 5 4 3 2" xfId="410" xr:uid="{00000000-0005-0000-0000-0000C9010000}"/>
    <cellStyle name="Normal 5 4 3 2 2" xfId="902" xr:uid="{AFCB4558-CF14-45EE-8E8B-26DFCDF2CFDB}"/>
    <cellStyle name="Normal 5 4 3 3" xfId="901" xr:uid="{D651BE5F-AD18-4231-8160-672F68BF6BBD}"/>
    <cellStyle name="Normal 5 4 4" xfId="411" xr:uid="{00000000-0005-0000-0000-0000CA010000}"/>
    <cellStyle name="Normal 5 4 4 2" xfId="903" xr:uid="{12339211-2612-4D64-A461-15F82B9F85DC}"/>
    <cellStyle name="Normal 5 4 5" xfId="412" xr:uid="{00000000-0005-0000-0000-0000CB010000}"/>
    <cellStyle name="Normal 5 4 5 2" xfId="904" xr:uid="{92190FEA-8B63-4AB7-A1E8-7E42FF143A44}"/>
    <cellStyle name="Normal 5 4 6" xfId="413" xr:uid="{00000000-0005-0000-0000-0000CC010000}"/>
    <cellStyle name="Normal 5 4 6 2" xfId="905" xr:uid="{F092DB2B-5CF8-44BB-91AC-C766698D1E70}"/>
    <cellStyle name="Normal 5 4 7" xfId="414" xr:uid="{00000000-0005-0000-0000-0000CD010000}"/>
    <cellStyle name="Normal 5 4 7 2" xfId="906" xr:uid="{F7DD9696-E7BE-432B-9837-EAF1B98C1F4C}"/>
    <cellStyle name="Normal 5 4 8" xfId="629" xr:uid="{00000000-0005-0000-0000-0000CE010000}"/>
    <cellStyle name="Normal 5 4 8 2" xfId="945" xr:uid="{EF25AEAD-99C4-4DD4-9A8F-2352E5398DF8}"/>
    <cellStyle name="Normal 5 4 9" xfId="631" xr:uid="{00000000-0005-0000-0000-0000CF010000}"/>
    <cellStyle name="Normal 5 4 9 2" xfId="634" xr:uid="{00000000-0005-0000-0000-0000D0010000}"/>
    <cellStyle name="Normal 5 4 9 2 2" xfId="638" xr:uid="{00000000-0005-0000-0000-0000D1010000}"/>
    <cellStyle name="Normal 5 4 9 2 2 2" xfId="954" xr:uid="{964006F6-17DD-4050-B3E8-2E80B7991468}"/>
    <cellStyle name="Normal 5 4 9 2 3" xfId="950" xr:uid="{2D83E98B-83B3-492A-85D2-51303356EEF9}"/>
    <cellStyle name="Normal 5 4 9 2 5" xfId="640" xr:uid="{00000000-0005-0000-0000-0000D2010000}"/>
    <cellStyle name="Normal 5 4 9 2 5 10" xfId="690" xr:uid="{00000000-0005-0000-0000-0000D3010000}"/>
    <cellStyle name="Normal 5 4 9 2 5 10 2" xfId="1004" xr:uid="{96699839-6DD5-475F-9ABC-95C1C4B6DB20}"/>
    <cellStyle name="Normal 5 4 9 2 5 11" xfId="693" xr:uid="{00000000-0005-0000-0000-0000D4010000}"/>
    <cellStyle name="Normal 5 4 9 2 5 11 2" xfId="1007" xr:uid="{88194075-73F7-4DF5-A454-81DB58D4212C}"/>
    <cellStyle name="Normal 5 4 9 2 5 12" xfId="956" xr:uid="{4A780C2C-6139-40D3-AA28-7002604DB528}"/>
    <cellStyle name="Normal 5 4 9 2 5 2" xfId="651" xr:uid="{00000000-0005-0000-0000-0000D5010000}"/>
    <cellStyle name="Normal 5 4 9 2 5 2 2" xfId="967" xr:uid="{B60D1E57-5A67-4C2B-8367-F38FD9C0C31D}"/>
    <cellStyle name="Normal 5 4 9 2 5 3" xfId="654" xr:uid="{00000000-0005-0000-0000-0000D6010000}"/>
    <cellStyle name="Normal 5 4 9 2 5 3 2" xfId="674" xr:uid="{00000000-0005-0000-0000-0000D7010000}"/>
    <cellStyle name="Normal 5 4 9 2 5 3 2 2" xfId="988" xr:uid="{E4802220-2103-4BAD-8E23-D2E263F99856}"/>
    <cellStyle name="Normal 5 4 9 2 5 3 3" xfId="969" xr:uid="{C272022B-3576-459B-81A1-92686C5CFFEB}"/>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4 2 2 2 2" xfId="1015" xr:uid="{D0BB51EB-773E-4F1C-A880-D4B0FD91AF6C}"/>
    <cellStyle name="Normal 5 4 9 2 5 4 2 2 3" xfId="1012" xr:uid="{34C6B634-F8FA-41CE-A7BA-9DBF2ADB036D}"/>
    <cellStyle name="Normal 5 4 9 2 5 4 2 3" xfId="1010" xr:uid="{67D066B3-5E68-4842-B362-7793CF0FC048}"/>
    <cellStyle name="Normal 5 4 9 2 5 4 3" xfId="976" xr:uid="{10FDAE63-F7E3-4DB3-BFA3-72876F097D3A}"/>
    <cellStyle name="Normal 5 4 9 2 5 5" xfId="663" xr:uid="{00000000-0005-0000-0000-0000DA010000}"/>
    <cellStyle name="Normal 5 4 9 2 5 5 2" xfId="679" xr:uid="{00000000-0005-0000-0000-0000DB010000}"/>
    <cellStyle name="Normal 5 4 9 2 5 5 2 2" xfId="993" xr:uid="{867C685E-F467-460A-81E2-1710B8BC908A}"/>
    <cellStyle name="Normal 5 4 9 2 5 5 3" xfId="978" xr:uid="{8AB3464E-4E53-4E97-95FF-FE9A97895A9D}"/>
    <cellStyle name="Normal 5 4 9 2 5 6" xfId="665" xr:uid="{00000000-0005-0000-0000-0000DC010000}"/>
    <cellStyle name="Normal 5 4 9 2 5 6 2" xfId="688" xr:uid="{00000000-0005-0000-0000-0000DD010000}"/>
    <cellStyle name="Normal 5 4 9 2 5 6 2 2" xfId="1002" xr:uid="{EA64505D-9B2E-40D5-B112-DFBA7E01E92D}"/>
    <cellStyle name="Normal 5 4 9 2 5 6 3" xfId="980" xr:uid="{09B23A96-0BEF-4722-9E60-8BA43F656E7D}"/>
    <cellStyle name="Normal 5 4 9 2 5 7" xfId="667" xr:uid="{00000000-0005-0000-0000-0000DE010000}"/>
    <cellStyle name="Normal 5 4 9 2 5 7 2" xfId="677" xr:uid="{00000000-0005-0000-0000-0000DF010000}"/>
    <cellStyle name="Normal 5 4 9 2 5 7 2 2" xfId="991" xr:uid="{45A44B60-0F73-4345-BF1E-AEBF6C641321}"/>
    <cellStyle name="Normal 5 4 9 2 5 7 3" xfId="681" xr:uid="{00000000-0005-0000-0000-0000E0010000}"/>
    <cellStyle name="Normal 5 4 9 2 5 7 3 2" xfId="995" xr:uid="{A0C9B779-5FCB-43A6-9DD3-8BD6FECA0EEA}"/>
    <cellStyle name="Normal 5 4 9 2 5 7 4" xfId="684" xr:uid="{00000000-0005-0000-0000-0000E1010000}"/>
    <cellStyle name="Normal 5 4 9 2 5 7 4 2" xfId="998" xr:uid="{833D1E9A-2379-498D-BA24-967327C41C39}"/>
    <cellStyle name="Normal 5 4 9 2 5 7 5" xfId="982" xr:uid="{63F6156D-C893-4104-833E-E94B22A147BF}"/>
    <cellStyle name="Normal 5 4 9 2 5 8" xfId="669" xr:uid="{00000000-0005-0000-0000-0000E2010000}"/>
    <cellStyle name="Normal 5 4 9 2 5 8 2" xfId="984" xr:uid="{34031430-9765-4C37-902E-06A07B227B56}"/>
    <cellStyle name="Normal 5 4 9 2 5 9" xfId="671" xr:uid="{00000000-0005-0000-0000-0000E3010000}"/>
    <cellStyle name="Normal 5 4 9 2 5 9 2" xfId="686" xr:uid="{00000000-0005-0000-0000-0000E4010000}"/>
    <cellStyle name="Normal 5 4 9 2 5 9 2 2" xfId="1000" xr:uid="{78216854-BEDD-45DD-B7A9-70326A10E59D}"/>
    <cellStyle name="Normal 5 4 9 2 5 9 3" xfId="986" xr:uid="{6D30E837-83AF-4B83-A8A9-9597C403FB1C}"/>
    <cellStyle name="Normal 5 4 9 3" xfId="947" xr:uid="{291CD63E-D37F-4F31-9F50-DF3C76EADA5B}"/>
    <cellStyle name="Normal 5 5" xfId="415" xr:uid="{00000000-0005-0000-0000-0000E5010000}"/>
    <cellStyle name="Normal 5 5 2" xfId="416" xr:uid="{00000000-0005-0000-0000-0000E6010000}"/>
    <cellStyle name="Normal 5 5 2 2" xfId="908" xr:uid="{0D1EB477-5961-4586-998D-32BA2291B7FE}"/>
    <cellStyle name="Normal 5 5 3" xfId="417" xr:uid="{00000000-0005-0000-0000-0000E7010000}"/>
    <cellStyle name="Normal 5 5 3 2" xfId="909" xr:uid="{BA786925-CB5C-4BBB-B8D4-0061C7A11317}"/>
    <cellStyle name="Normal 5 5 4" xfId="418" xr:uid="{00000000-0005-0000-0000-0000E8010000}"/>
    <cellStyle name="Normal 5 5 4 2" xfId="910" xr:uid="{417D741E-DE6B-4E4C-8346-822DCBB2DBDF}"/>
    <cellStyle name="Normal 5 5 5" xfId="419" xr:uid="{00000000-0005-0000-0000-0000E9010000}"/>
    <cellStyle name="Normal 5 5 5 2" xfId="911" xr:uid="{0C5EBB23-B361-4E63-AC7B-493BE5C9C4C2}"/>
    <cellStyle name="Normal 5 5 6" xfId="907" xr:uid="{B7DA3F0E-4C86-4F53-B78E-ACC92C7610CD}"/>
    <cellStyle name="Normal 5 6" xfId="420" xr:uid="{00000000-0005-0000-0000-0000EA010000}"/>
    <cellStyle name="Normal 5 6 2" xfId="421" xr:uid="{00000000-0005-0000-0000-0000EB010000}"/>
    <cellStyle name="Normal 5 6 2 2" xfId="913" xr:uid="{A06DCAB0-90DE-4DEB-A22B-C80A517A3322}"/>
    <cellStyle name="Normal 5 6 3" xfId="422" xr:uid="{00000000-0005-0000-0000-0000EC010000}"/>
    <cellStyle name="Normal 5 6 3 2" xfId="914" xr:uid="{9E050873-386B-46E2-9ECD-267F3459C6AD}"/>
    <cellStyle name="Normal 5 6 4" xfId="423" xr:uid="{00000000-0005-0000-0000-0000ED010000}"/>
    <cellStyle name="Normal 5 6 4 2" xfId="915" xr:uid="{A4C99819-49FC-4522-8962-ADFA5C958F65}"/>
    <cellStyle name="Normal 5 6 5" xfId="912" xr:uid="{A9DA819A-5089-4C63-9953-4D7DB8DA5C2C}"/>
    <cellStyle name="Normal 5 7" xfId="424" xr:uid="{00000000-0005-0000-0000-0000EE010000}"/>
    <cellStyle name="Normal 5 7 2" xfId="425" xr:uid="{00000000-0005-0000-0000-0000EF010000}"/>
    <cellStyle name="Normal 5 7 3" xfId="916" xr:uid="{9BFF838B-2C18-4733-8B67-1BD2B864BFA6}"/>
    <cellStyle name="Normal 5 8" xfId="426" xr:uid="{00000000-0005-0000-0000-0000F0010000}"/>
    <cellStyle name="Normal 5 8 2" xfId="917" xr:uid="{34080036-18B4-44E4-A69A-AA0C49D94260}"/>
    <cellStyle name="Normal 5 9" xfId="427" xr:uid="{00000000-0005-0000-0000-0000F1010000}"/>
    <cellStyle name="Normal 5 9 2" xfId="918" xr:uid="{BA44EF08-65F5-485A-A16C-DCF081289285}"/>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2 3 2" xfId="919" xr:uid="{DB4B8F0A-EA01-4A75-A976-32B775E73BDF}"/>
    <cellStyle name="Normal 7 3" xfId="454" xr:uid="{00000000-0005-0000-0000-00000C020000}"/>
    <cellStyle name="Normal 7 4" xfId="455" xr:uid="{00000000-0005-0000-0000-00000D020000}"/>
    <cellStyle name="Normal 7 4 2" xfId="920" xr:uid="{BC4EB1D6-029E-4E6A-9B7B-9847E99B1882}"/>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2 2 2" xfId="923" xr:uid="{5D4C2212-2BE0-4074-854D-AE6DF21EEA4F}"/>
    <cellStyle name="Normal 72 2 3" xfId="922" xr:uid="{580C4FC0-FC88-4F3A-AAD4-79887D51BA02}"/>
    <cellStyle name="Normal 72 3" xfId="462" xr:uid="{00000000-0005-0000-0000-000014020000}"/>
    <cellStyle name="Normal 72 3 2" xfId="463" xr:uid="{00000000-0005-0000-0000-000015020000}"/>
    <cellStyle name="Normal 72 3 2 2" xfId="925" xr:uid="{97BB14A7-B9A6-4E4D-99F9-48AB272EAC0C}"/>
    <cellStyle name="Normal 72 3 3" xfId="924" xr:uid="{190F0C23-9870-4351-8376-DF40F67FFC9A}"/>
    <cellStyle name="Normal 72 4" xfId="464" xr:uid="{00000000-0005-0000-0000-000016020000}"/>
    <cellStyle name="Normal 72 4 2" xfId="926" xr:uid="{B10270F7-44B0-4B47-94A6-9FC074DC8AC9}"/>
    <cellStyle name="Normal 72 5" xfId="465" xr:uid="{00000000-0005-0000-0000-000017020000}"/>
    <cellStyle name="Normal 72 5 2" xfId="927" xr:uid="{577F1353-4E61-410C-9AB9-BC9478A1DB18}"/>
    <cellStyle name="Normal 72 6" xfId="466" xr:uid="{00000000-0005-0000-0000-000018020000}"/>
    <cellStyle name="Normal 72 6 2" xfId="928" xr:uid="{71D92A8F-6A5C-4902-9002-6D04C25E509F}"/>
    <cellStyle name="Normal 72 7" xfId="921" xr:uid="{27776697-39A4-46F3-B7D3-B67981571763}"/>
    <cellStyle name="Normal 73" xfId="467" xr:uid="{00000000-0005-0000-0000-000019020000}"/>
    <cellStyle name="Normal 73 2" xfId="468" xr:uid="{00000000-0005-0000-0000-00001A020000}"/>
    <cellStyle name="Normal 73 2 2" xfId="469" xr:uid="{00000000-0005-0000-0000-00001B020000}"/>
    <cellStyle name="Normal 73 2 2 2" xfId="931" xr:uid="{5A54073C-AE5B-49B1-8756-2EA08971AE59}"/>
    <cellStyle name="Normal 73 2 3" xfId="930" xr:uid="{C77C7348-4806-4D1F-896D-9E7493B4B455}"/>
    <cellStyle name="Normal 73 3" xfId="470" xr:uid="{00000000-0005-0000-0000-00001C020000}"/>
    <cellStyle name="Normal 73 3 2" xfId="471" xr:uid="{00000000-0005-0000-0000-00001D020000}"/>
    <cellStyle name="Normal 73 3 2 2" xfId="933" xr:uid="{F1E45F80-1EC5-4920-BB9E-6832D22E8EF6}"/>
    <cellStyle name="Normal 73 3 3" xfId="932" xr:uid="{CC3BDE82-8A68-47D9-8F24-65639A382D48}"/>
    <cellStyle name="Normal 73 4" xfId="472" xr:uid="{00000000-0005-0000-0000-00001E020000}"/>
    <cellStyle name="Normal 73 4 2" xfId="934" xr:uid="{18D03239-056D-4044-85BB-402ADFA58433}"/>
    <cellStyle name="Normal 73 5" xfId="473" xr:uid="{00000000-0005-0000-0000-00001F020000}"/>
    <cellStyle name="Normal 73 5 2" xfId="935" xr:uid="{E54281B6-86D3-48FC-B81B-5AFC972E1E41}"/>
    <cellStyle name="Normal 73 6" xfId="474" xr:uid="{00000000-0005-0000-0000-000020020000}"/>
    <cellStyle name="Normal 73 6 2" xfId="936" xr:uid="{269F970C-0B08-4053-A962-6649D3B6A694}"/>
    <cellStyle name="Normal 73 7" xfId="929" xr:uid="{4735E7DB-4E8E-472C-B39E-3310D95393C8}"/>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2 2" xfId="938" xr:uid="{E0DD4DFC-7E36-4328-9C33-17D9BD71C980}"/>
    <cellStyle name="Normal 9 3" xfId="500" xr:uid="{00000000-0005-0000-0000-00003A020000}"/>
    <cellStyle name="Normal 9 4" xfId="937" xr:uid="{5D1B0EB9-AFA6-4FFF-91B5-E8B82FEB9C16}"/>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3 2 2" xfId="940" xr:uid="{768A23C3-FF07-4937-9F4D-D73AE6327066}"/>
    <cellStyle name="Percent 2 2 3 3" xfId="939" xr:uid="{091C61E6-5C49-4FF3-BF4A-BE52A4310047}"/>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7 3 2" xfId="942" xr:uid="{E8B46DFB-7EF0-4278-B18E-6C85FDE9D92E}"/>
    <cellStyle name="Percent 7 4" xfId="941" xr:uid="{70AE8727-A73A-40FE-9ABD-F0283C93A728}"/>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s>
  <tableStyles count="0" defaultTableStyle="TableStyleMedium9" defaultPivotStyle="PivotStyleLight16"/>
  <colors>
    <mruColors>
      <color rgb="FF00FF00"/>
      <color rgb="FFFFFFCC"/>
      <color rgb="FF66FF99"/>
      <color rgb="FFE3173E"/>
      <color rgb="FF414012"/>
      <color rgb="FFC8102E"/>
      <color rgb="FF032842"/>
      <color rgb="FFE4E4E4"/>
      <color rgb="FFD5D5D5"/>
      <color rgb="FFD1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22/10/relationships/richValueRel" Target="richData/richValueRel.xml"/></Relationships>
</file>

<file path=xl/drawings/_rels/drawing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25MY_ODYSSEY_APP_FR'!Print_Area"/><Relationship Id="rId2" Type="http://schemas.openxmlformats.org/officeDocument/2006/relationships/hyperlink" Target="#'25MY_ODYSSEY_APP_EN'!Print_Area"/><Relationship Id="rId1" Type="http://schemas.openxmlformats.org/officeDocument/2006/relationships/hyperlink" Target="#'25MY_ODYSSEY_SELL-EN'!Print_Area"/><Relationship Id="rId4" Type="http://schemas.openxmlformats.org/officeDocument/2006/relationships/hyperlink" Target="#'25MY_ODYSSEY_SELL-FR'!Print_Area"/></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3695927</xdr:colOff>
      <xdr:row>8</xdr:row>
      <xdr:rowOff>114574</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73188" y="710214"/>
          <a:ext cx="2333625" cy="14442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400050</xdr:colOff>
      <xdr:row>29</xdr:row>
      <xdr:rowOff>121893</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xdr:col>
      <xdr:colOff>500529</xdr:colOff>
      <xdr:row>3</xdr:row>
      <xdr:rowOff>283882</xdr:rowOff>
    </xdr:from>
    <xdr:to>
      <xdr:col>8</xdr:col>
      <xdr:colOff>396660</xdr:colOff>
      <xdr:row>4</xdr:row>
      <xdr:rowOff>254000</xdr:rowOff>
    </xdr:to>
    <xdr:pic>
      <xdr:nvPicPr>
        <xdr:cNvPr id="2" name="Picture 1">
          <a:extLst>
            <a:ext uri="{FF2B5EF4-FFF2-40B4-BE49-F238E27FC236}">
              <a16:creationId xmlns:a16="http://schemas.microsoft.com/office/drawing/2014/main" id="{35F77FBF-2C15-4B0F-A120-640F37A8C88B}"/>
            </a:ext>
          </a:extLst>
        </xdr:cNvPr>
        <xdr:cNvPicPr>
          <a:picLocks noChangeAspect="1"/>
        </xdr:cNvPicPr>
      </xdr:nvPicPr>
      <xdr:blipFill>
        <a:blip xmlns:r="http://schemas.openxmlformats.org/officeDocument/2006/relationships" r:embed="rId2"/>
        <a:stretch>
          <a:fillRect/>
        </a:stretch>
      </xdr:blipFill>
      <xdr:spPr>
        <a:xfrm>
          <a:off x="1113117" y="1001058"/>
          <a:ext cx="4985096" cy="2129118"/>
        </a:xfrm>
        <a:prstGeom prst="rect">
          <a:avLst/>
        </a:prstGeom>
      </xdr:spPr>
    </xdr:pic>
    <xdr:clientData/>
  </xdr:twoCellAnchor>
  <xdr:twoCellAnchor editAs="oneCell">
    <xdr:from>
      <xdr:col>9</xdr:col>
      <xdr:colOff>208988</xdr:colOff>
      <xdr:row>3</xdr:row>
      <xdr:rowOff>332817</xdr:rowOff>
    </xdr:from>
    <xdr:to>
      <xdr:col>16</xdr:col>
      <xdr:colOff>345639</xdr:colOff>
      <xdr:row>4</xdr:row>
      <xdr:rowOff>306294</xdr:rowOff>
    </xdr:to>
    <xdr:pic>
      <xdr:nvPicPr>
        <xdr:cNvPr id="15" name="Picture 14">
          <a:extLst>
            <a:ext uri="{FF2B5EF4-FFF2-40B4-BE49-F238E27FC236}">
              <a16:creationId xmlns:a16="http://schemas.microsoft.com/office/drawing/2014/main" id="{C2CD6BD5-DBCA-4982-805B-A347A46D596F}"/>
            </a:ext>
          </a:extLst>
        </xdr:cNvPr>
        <xdr:cNvPicPr>
          <a:picLocks noChangeAspect="1"/>
        </xdr:cNvPicPr>
      </xdr:nvPicPr>
      <xdr:blipFill>
        <a:blip xmlns:r="http://schemas.openxmlformats.org/officeDocument/2006/relationships" r:embed="rId3"/>
        <a:stretch>
          <a:fillRect/>
        </a:stretch>
      </xdr:blipFill>
      <xdr:spPr>
        <a:xfrm>
          <a:off x="6319929" y="1049993"/>
          <a:ext cx="4940239" cy="21324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1357313</xdr:colOff>
      <xdr:row>2</xdr:row>
      <xdr:rowOff>99026</xdr:rowOff>
    </xdr:from>
    <xdr:to>
      <xdr:col>16</xdr:col>
      <xdr:colOff>3694113</xdr:colOff>
      <xdr:row>8</xdr:row>
      <xdr:rowOff>114574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57313" y="708626"/>
          <a:ext cx="2333625" cy="14379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400050</xdr:colOff>
      <xdr:row>29</xdr:row>
      <xdr:rowOff>121893</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xdr:col>
      <xdr:colOff>567766</xdr:colOff>
      <xdr:row>3</xdr:row>
      <xdr:rowOff>212536</xdr:rowOff>
    </xdr:from>
    <xdr:to>
      <xdr:col>8</xdr:col>
      <xdr:colOff>206189</xdr:colOff>
      <xdr:row>4</xdr:row>
      <xdr:rowOff>271664</xdr:rowOff>
    </xdr:to>
    <xdr:pic>
      <xdr:nvPicPr>
        <xdr:cNvPr id="11" name="Picture 10">
          <a:extLst>
            <a:ext uri="{FF2B5EF4-FFF2-40B4-BE49-F238E27FC236}">
              <a16:creationId xmlns:a16="http://schemas.microsoft.com/office/drawing/2014/main" id="{8728BF53-A235-182F-D327-09DD507FD4C1}"/>
            </a:ext>
          </a:extLst>
        </xdr:cNvPr>
        <xdr:cNvPicPr>
          <a:picLocks noChangeAspect="1"/>
        </xdr:cNvPicPr>
      </xdr:nvPicPr>
      <xdr:blipFill>
        <a:blip xmlns:r="http://schemas.openxmlformats.org/officeDocument/2006/relationships" r:embed="rId2"/>
        <a:stretch>
          <a:fillRect/>
        </a:stretch>
      </xdr:blipFill>
      <xdr:spPr>
        <a:xfrm>
          <a:off x="1180354" y="802712"/>
          <a:ext cx="4773706" cy="2038834"/>
        </a:xfrm>
        <a:prstGeom prst="rect">
          <a:avLst/>
        </a:prstGeom>
      </xdr:spPr>
    </xdr:pic>
    <xdr:clientData/>
  </xdr:twoCellAnchor>
  <xdr:twoCellAnchor editAs="oneCell">
    <xdr:from>
      <xdr:col>9</xdr:col>
      <xdr:colOff>253999</xdr:colOff>
      <xdr:row>3</xdr:row>
      <xdr:rowOff>268942</xdr:rowOff>
    </xdr:from>
    <xdr:to>
      <xdr:col>16</xdr:col>
      <xdr:colOff>45322</xdr:colOff>
      <xdr:row>4</xdr:row>
      <xdr:rowOff>315217</xdr:rowOff>
    </xdr:to>
    <xdr:pic>
      <xdr:nvPicPr>
        <xdr:cNvPr id="13" name="Picture 12">
          <a:extLst>
            <a:ext uri="{FF2B5EF4-FFF2-40B4-BE49-F238E27FC236}">
              <a16:creationId xmlns:a16="http://schemas.microsoft.com/office/drawing/2014/main" id="{1BAC7712-5AA7-1A79-50D6-A174F71376D4}"/>
            </a:ext>
          </a:extLst>
        </xdr:cNvPr>
        <xdr:cNvPicPr>
          <a:picLocks noChangeAspect="1"/>
        </xdr:cNvPicPr>
      </xdr:nvPicPr>
      <xdr:blipFill>
        <a:blip xmlns:r="http://schemas.openxmlformats.org/officeDocument/2006/relationships" r:embed="rId3"/>
        <a:stretch>
          <a:fillRect/>
        </a:stretch>
      </xdr:blipFill>
      <xdr:spPr>
        <a:xfrm>
          <a:off x="6447117" y="859118"/>
          <a:ext cx="4693523" cy="202598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1"/>
      <sheetName val="Sheet3"/>
      <sheetName val="July 10"/>
      <sheetName val="Aug 20"/>
      <sheetName val="older"/>
      <sheetName val="Vanessa Ref Feb 1"/>
      <sheetName val="Sheet2"/>
      <sheetName val="6% Price Up"/>
      <sheetName val="Pre-Price Up"/>
      <sheetName val="2020-09-02"/>
      <sheetName val="Data"/>
      <sheetName val="00_Honda App Chart Pricing MAST"/>
      <sheetName val="Main"/>
    </sheetNames>
    <sheetDataSet>
      <sheetData sheetId="0">
        <row r="1">
          <cell r="C1"/>
          <cell r="D1"/>
        </row>
        <row r="2">
          <cell r="C2"/>
          <cell r="D2"/>
        </row>
        <row r="3">
          <cell r="B3" t="str">
            <v>Part Number</v>
          </cell>
          <cell r="C3" t="str">
            <v>Dealer Net</v>
          </cell>
          <cell r="D3" t="str">
            <v>List Price</v>
          </cell>
        </row>
        <row r="4">
          <cell r="B4" t="str">
            <v>08E12-30A-100A</v>
          </cell>
          <cell r="C4">
            <v>64</v>
          </cell>
          <cell r="D4">
            <v>85</v>
          </cell>
        </row>
        <row r="5">
          <cell r="B5" t="str">
            <v>08E12-30A-110</v>
          </cell>
          <cell r="C5">
            <v>294</v>
          </cell>
          <cell r="D5">
            <v>452</v>
          </cell>
        </row>
        <row r="6">
          <cell r="B6" t="str">
            <v>08F04-30A-1F0</v>
          </cell>
          <cell r="C6">
            <v>421</v>
          </cell>
          <cell r="D6">
            <v>702</v>
          </cell>
        </row>
        <row r="7">
          <cell r="B7" t="str">
            <v>08F10-30A-110</v>
          </cell>
          <cell r="C7">
            <v>376</v>
          </cell>
          <cell r="D7">
            <v>627</v>
          </cell>
        </row>
        <row r="8">
          <cell r="B8" t="str">
            <v>08F10-30A-140</v>
          </cell>
          <cell r="C8">
            <v>376</v>
          </cell>
          <cell r="D8">
            <v>627</v>
          </cell>
        </row>
        <row r="9">
          <cell r="B9" t="str">
            <v>08F10-30A-150</v>
          </cell>
          <cell r="C9">
            <v>376</v>
          </cell>
          <cell r="D9">
            <v>627</v>
          </cell>
        </row>
        <row r="10">
          <cell r="B10" t="str">
            <v>08F10-30A-170</v>
          </cell>
          <cell r="C10">
            <v>376</v>
          </cell>
          <cell r="D10">
            <v>627</v>
          </cell>
        </row>
        <row r="11">
          <cell r="B11" t="str">
            <v>08F10-30A-1A0</v>
          </cell>
          <cell r="C11">
            <v>376</v>
          </cell>
          <cell r="D11">
            <v>627</v>
          </cell>
        </row>
        <row r="12">
          <cell r="B12" t="str">
            <v>08F10-30A-1C0</v>
          </cell>
          <cell r="C12">
            <v>376</v>
          </cell>
          <cell r="D12">
            <v>627</v>
          </cell>
        </row>
        <row r="13">
          <cell r="B13" t="str">
            <v>08F10-30A-1D0</v>
          </cell>
          <cell r="C13">
            <v>376</v>
          </cell>
          <cell r="D13">
            <v>627</v>
          </cell>
        </row>
        <row r="14">
          <cell r="B14" t="str">
            <v>08F10-30A-1H0</v>
          </cell>
          <cell r="C14">
            <v>376</v>
          </cell>
          <cell r="D14">
            <v>627</v>
          </cell>
        </row>
        <row r="15">
          <cell r="B15" t="str">
            <v>08F20-30A-100</v>
          </cell>
          <cell r="C15">
            <v>73</v>
          </cell>
          <cell r="D15">
            <v>122</v>
          </cell>
        </row>
        <row r="16">
          <cell r="B16" t="str">
            <v>08F20-30A-100B</v>
          </cell>
          <cell r="C16">
            <v>69</v>
          </cell>
          <cell r="D16">
            <v>115</v>
          </cell>
        </row>
        <row r="17">
          <cell r="B17" t="str">
            <v>08F20-3A0-100C</v>
          </cell>
          <cell r="C17">
            <v>42</v>
          </cell>
          <cell r="D17">
            <v>70</v>
          </cell>
        </row>
        <row r="18">
          <cell r="B18" t="str">
            <v>08F20-3V0-100B</v>
          </cell>
          <cell r="C18">
            <v>42</v>
          </cell>
          <cell r="D18">
            <v>70</v>
          </cell>
        </row>
        <row r="19">
          <cell r="B19" t="str">
            <v>08F59-30A-100</v>
          </cell>
          <cell r="C19">
            <v>91</v>
          </cell>
          <cell r="D19">
            <v>152</v>
          </cell>
        </row>
        <row r="20">
          <cell r="B20" t="str">
            <v>08L96-TA0-301A</v>
          </cell>
          <cell r="C20">
            <v>16</v>
          </cell>
          <cell r="D20">
            <v>27</v>
          </cell>
        </row>
        <row r="21">
          <cell r="B21" t="str">
            <v>08L96-TVA-300</v>
          </cell>
          <cell r="C21">
            <v>19.989999999999998</v>
          </cell>
          <cell r="D21">
            <v>33.99</v>
          </cell>
        </row>
        <row r="22">
          <cell r="B22" t="str">
            <v>08P04-30A-100</v>
          </cell>
          <cell r="C22">
            <v>103</v>
          </cell>
          <cell r="D22">
            <v>168</v>
          </cell>
        </row>
        <row r="23">
          <cell r="B23" t="str">
            <v>08P05-30A-110</v>
          </cell>
          <cell r="C23">
            <v>226</v>
          </cell>
          <cell r="D23">
            <v>377</v>
          </cell>
        </row>
        <row r="24">
          <cell r="B24" t="str">
            <v>08P05-30A-130</v>
          </cell>
          <cell r="C24">
            <v>226</v>
          </cell>
          <cell r="D24">
            <v>377</v>
          </cell>
        </row>
        <row r="25">
          <cell r="B25" t="str">
            <v>08P05-30A-140</v>
          </cell>
          <cell r="C25">
            <v>226</v>
          </cell>
          <cell r="D25">
            <v>377</v>
          </cell>
        </row>
        <row r="26">
          <cell r="B26" t="str">
            <v>08P05-30A-150</v>
          </cell>
          <cell r="C26">
            <v>226</v>
          </cell>
          <cell r="D26">
            <v>377</v>
          </cell>
        </row>
        <row r="27">
          <cell r="B27" t="str">
            <v>08P05-30A-170</v>
          </cell>
          <cell r="C27">
            <v>226</v>
          </cell>
          <cell r="D27">
            <v>377</v>
          </cell>
        </row>
        <row r="28">
          <cell r="B28" t="str">
            <v>08P05-30A-1A0</v>
          </cell>
          <cell r="C28">
            <v>226</v>
          </cell>
          <cell r="D28">
            <v>377</v>
          </cell>
        </row>
        <row r="29">
          <cell r="B29" t="str">
            <v>08P05-30A-1C0</v>
          </cell>
          <cell r="C29">
            <v>226</v>
          </cell>
          <cell r="D29">
            <v>377</v>
          </cell>
        </row>
        <row r="30">
          <cell r="B30" t="str">
            <v>08P05-30A-1D0</v>
          </cell>
          <cell r="C30">
            <v>226</v>
          </cell>
          <cell r="D30">
            <v>377</v>
          </cell>
        </row>
        <row r="31">
          <cell r="B31" t="str">
            <v>08P05-30A-1F0</v>
          </cell>
          <cell r="C31">
            <v>226</v>
          </cell>
          <cell r="D31">
            <v>377</v>
          </cell>
        </row>
        <row r="32">
          <cell r="B32" t="str">
            <v>08P05-30A-1G0</v>
          </cell>
          <cell r="C32">
            <v>226</v>
          </cell>
          <cell r="D32">
            <v>377</v>
          </cell>
        </row>
        <row r="33">
          <cell r="B33" t="str">
            <v>08P05-30A-1H0</v>
          </cell>
          <cell r="C33">
            <v>226</v>
          </cell>
          <cell r="D33">
            <v>377</v>
          </cell>
        </row>
        <row r="34">
          <cell r="B34" t="str">
            <v>08P09-30A-300</v>
          </cell>
          <cell r="C34">
            <v>48</v>
          </cell>
          <cell r="D34">
            <v>80</v>
          </cell>
        </row>
        <row r="35">
          <cell r="B35" t="str">
            <v>08P17-30A-110</v>
          </cell>
          <cell r="C35">
            <v>170</v>
          </cell>
          <cell r="D35">
            <v>283</v>
          </cell>
        </row>
        <row r="36">
          <cell r="B36" t="str">
            <v>08P20-30A-100A</v>
          </cell>
          <cell r="C36">
            <v>69</v>
          </cell>
          <cell r="D36">
            <v>115</v>
          </cell>
        </row>
        <row r="37">
          <cell r="B37" t="str">
            <v>08P20-30A-110</v>
          </cell>
          <cell r="C37">
            <v>171</v>
          </cell>
          <cell r="D37">
            <v>285</v>
          </cell>
        </row>
        <row r="38">
          <cell r="B38" t="str">
            <v>08P20-30A-130</v>
          </cell>
          <cell r="C38">
            <v>171</v>
          </cell>
          <cell r="D38">
            <v>285</v>
          </cell>
        </row>
        <row r="39">
          <cell r="B39" t="str">
            <v>08P20-30A-140</v>
          </cell>
          <cell r="C39">
            <v>171</v>
          </cell>
          <cell r="D39">
            <v>285</v>
          </cell>
        </row>
        <row r="40">
          <cell r="B40" t="str">
            <v>08P20-30A-150</v>
          </cell>
          <cell r="C40">
            <v>171</v>
          </cell>
          <cell r="D40">
            <v>285</v>
          </cell>
        </row>
        <row r="41">
          <cell r="B41" t="str">
            <v>08P20-30A-170</v>
          </cell>
          <cell r="C41">
            <v>171</v>
          </cell>
          <cell r="D41">
            <v>285</v>
          </cell>
        </row>
        <row r="42">
          <cell r="B42" t="str">
            <v>08P20-30A-1A0</v>
          </cell>
          <cell r="C42">
            <v>171</v>
          </cell>
          <cell r="D42">
            <v>285</v>
          </cell>
        </row>
        <row r="43">
          <cell r="B43" t="str">
            <v>08P20-30A-1C0</v>
          </cell>
          <cell r="C43">
            <v>171</v>
          </cell>
          <cell r="D43">
            <v>285</v>
          </cell>
        </row>
        <row r="44">
          <cell r="B44" t="str">
            <v>08P20-30A-1D0</v>
          </cell>
          <cell r="C44">
            <v>171</v>
          </cell>
          <cell r="D44">
            <v>285</v>
          </cell>
        </row>
        <row r="45">
          <cell r="B45" t="str">
            <v>08P20-30A-1F0</v>
          </cell>
          <cell r="C45">
            <v>171</v>
          </cell>
          <cell r="D45">
            <v>285</v>
          </cell>
        </row>
        <row r="46">
          <cell r="B46" t="str">
            <v>08P20-30A-1G0</v>
          </cell>
          <cell r="C46">
            <v>171</v>
          </cell>
          <cell r="D46">
            <v>285</v>
          </cell>
        </row>
        <row r="47">
          <cell r="B47" t="str">
            <v>08P20-30A-1H0</v>
          </cell>
          <cell r="C47">
            <v>171</v>
          </cell>
          <cell r="D47">
            <v>285</v>
          </cell>
        </row>
        <row r="48">
          <cell r="B48" t="str">
            <v>08P48-30A-100</v>
          </cell>
          <cell r="C48">
            <v>127</v>
          </cell>
          <cell r="D48">
            <v>212</v>
          </cell>
        </row>
        <row r="49">
          <cell r="B49" t="str">
            <v>08P98-30A-1F0</v>
          </cell>
          <cell r="C49">
            <v>341</v>
          </cell>
          <cell r="D49">
            <v>568</v>
          </cell>
        </row>
        <row r="50">
          <cell r="B50" t="str">
            <v>08P99-30A-1F0</v>
          </cell>
          <cell r="C50">
            <v>341</v>
          </cell>
          <cell r="D50">
            <v>568</v>
          </cell>
        </row>
        <row r="51">
          <cell r="B51" t="str">
            <v>08R01-30A-300</v>
          </cell>
          <cell r="C51">
            <v>194</v>
          </cell>
          <cell r="D51">
            <v>323</v>
          </cell>
        </row>
        <row r="52">
          <cell r="B52" t="str">
            <v>08R04-TVA-101</v>
          </cell>
          <cell r="C52">
            <v>194</v>
          </cell>
          <cell r="D52">
            <v>323</v>
          </cell>
        </row>
        <row r="53">
          <cell r="B53" t="str">
            <v>08R06-30A-110</v>
          </cell>
          <cell r="C53">
            <v>204</v>
          </cell>
          <cell r="D53">
            <v>340</v>
          </cell>
        </row>
        <row r="54">
          <cell r="B54" t="str">
            <v>08R06-30A-110A</v>
          </cell>
          <cell r="C54">
            <v>204</v>
          </cell>
          <cell r="D54">
            <v>340</v>
          </cell>
        </row>
        <row r="55">
          <cell r="B55" t="str">
            <v>08R13-30A-100</v>
          </cell>
          <cell r="C55">
            <v>175</v>
          </cell>
          <cell r="D55">
            <v>292</v>
          </cell>
        </row>
        <row r="56">
          <cell r="B56" t="str">
            <v>08T44-30A-300A</v>
          </cell>
          <cell r="C56">
            <v>140</v>
          </cell>
          <cell r="D56">
            <v>233</v>
          </cell>
        </row>
        <row r="57">
          <cell r="B57" t="str">
            <v>08T44-30B-300A</v>
          </cell>
          <cell r="C57">
            <v>166</v>
          </cell>
          <cell r="D57">
            <v>277</v>
          </cell>
        </row>
        <row r="58">
          <cell r="B58" t="str">
            <v>08U45-30A-100</v>
          </cell>
          <cell r="C58">
            <v>125</v>
          </cell>
          <cell r="D58">
            <v>208</v>
          </cell>
        </row>
        <row r="59">
          <cell r="B59" t="str">
            <v>08U58-30A-110A</v>
          </cell>
          <cell r="C59">
            <v>373</v>
          </cell>
          <cell r="D59">
            <v>533</v>
          </cell>
        </row>
        <row r="60">
          <cell r="B60" t="str">
            <v>08U58-30A-110B</v>
          </cell>
          <cell r="C60">
            <v>373</v>
          </cell>
          <cell r="D60">
            <v>533</v>
          </cell>
        </row>
        <row r="61">
          <cell r="B61" t="str">
            <v>08V03-30A-100</v>
          </cell>
          <cell r="C61">
            <v>68</v>
          </cell>
          <cell r="D61">
            <v>113</v>
          </cell>
        </row>
        <row r="62">
          <cell r="B62" t="str">
            <v>08W19-30A-300</v>
          </cell>
          <cell r="C62">
            <v>640</v>
          </cell>
          <cell r="D62">
            <v>914</v>
          </cell>
        </row>
        <row r="63">
          <cell r="B63" t="str">
            <v>08E12-T90-100</v>
          </cell>
          <cell r="C63">
            <v>361</v>
          </cell>
          <cell r="D63">
            <v>555</v>
          </cell>
        </row>
        <row r="64">
          <cell r="B64" t="str">
            <v>08F04-T90-100</v>
          </cell>
          <cell r="C64">
            <v>324</v>
          </cell>
          <cell r="D64">
            <v>540</v>
          </cell>
        </row>
        <row r="65">
          <cell r="B65" t="str">
            <v>08F20-T90-100</v>
          </cell>
          <cell r="C65">
            <v>41</v>
          </cell>
          <cell r="D65">
            <v>68</v>
          </cell>
        </row>
        <row r="66">
          <cell r="B66" t="str">
            <v>08F20-T90-100A</v>
          </cell>
          <cell r="C66">
            <v>35</v>
          </cell>
          <cell r="D66">
            <v>58</v>
          </cell>
        </row>
        <row r="67">
          <cell r="B67" t="str">
            <v>08F20-T90-100C</v>
          </cell>
          <cell r="C67">
            <v>144</v>
          </cell>
          <cell r="D67">
            <v>206</v>
          </cell>
        </row>
        <row r="68">
          <cell r="B68" t="str">
            <v>08F21-T90-100A</v>
          </cell>
          <cell r="C68">
            <v>247</v>
          </cell>
          <cell r="D68">
            <v>412</v>
          </cell>
        </row>
        <row r="69">
          <cell r="B69" t="str">
            <v>08F30-T90-100</v>
          </cell>
          <cell r="C69">
            <v>199</v>
          </cell>
          <cell r="D69">
            <v>284</v>
          </cell>
        </row>
        <row r="70">
          <cell r="B70" t="str">
            <v>08F30-T90-100A</v>
          </cell>
          <cell r="C70">
            <v>229</v>
          </cell>
          <cell r="D70">
            <v>327</v>
          </cell>
        </row>
        <row r="71">
          <cell r="B71" t="str">
            <v>08F30-T90-100B</v>
          </cell>
          <cell r="C71">
            <v>350</v>
          </cell>
          <cell r="D71">
            <v>500</v>
          </cell>
        </row>
        <row r="72">
          <cell r="B72" t="str">
            <v>08L02-T90-100B</v>
          </cell>
          <cell r="C72">
            <v>471</v>
          </cell>
          <cell r="D72">
            <v>785</v>
          </cell>
        </row>
        <row r="73">
          <cell r="B73" t="str">
            <v>08L04-T90-300</v>
          </cell>
          <cell r="C73">
            <v>246</v>
          </cell>
          <cell r="D73">
            <v>410</v>
          </cell>
        </row>
        <row r="74">
          <cell r="B74" t="str">
            <v>08L33-T90-100</v>
          </cell>
          <cell r="C74">
            <v>743</v>
          </cell>
          <cell r="D74">
            <v>1061</v>
          </cell>
        </row>
        <row r="75">
          <cell r="B75" t="str">
            <v>08L33-T90-100B</v>
          </cell>
          <cell r="C75">
            <v>936</v>
          </cell>
          <cell r="D75">
            <v>1337</v>
          </cell>
        </row>
        <row r="76">
          <cell r="B76" t="str">
            <v>08L91-T90-300</v>
          </cell>
          <cell r="C76">
            <v>336</v>
          </cell>
          <cell r="D76">
            <v>560</v>
          </cell>
        </row>
        <row r="77">
          <cell r="B77" t="str">
            <v>08L91-T90-300A</v>
          </cell>
          <cell r="C77">
            <v>327</v>
          </cell>
          <cell r="D77">
            <v>467</v>
          </cell>
        </row>
        <row r="78">
          <cell r="B78" t="str">
            <v>08L92-T90-100</v>
          </cell>
          <cell r="C78">
            <v>432</v>
          </cell>
          <cell r="D78">
            <v>720</v>
          </cell>
        </row>
        <row r="79">
          <cell r="B79" t="str">
            <v>08L92-T90-100A</v>
          </cell>
          <cell r="C79">
            <v>57</v>
          </cell>
          <cell r="D79">
            <v>95</v>
          </cell>
        </row>
        <row r="80">
          <cell r="B80" t="str">
            <v>08L92-T90-300B</v>
          </cell>
          <cell r="C80">
            <v>102</v>
          </cell>
          <cell r="D80">
            <v>170</v>
          </cell>
        </row>
        <row r="81">
          <cell r="B81" t="str">
            <v>08L92-T90-300C</v>
          </cell>
          <cell r="C81">
            <v>102</v>
          </cell>
          <cell r="D81">
            <v>170</v>
          </cell>
        </row>
        <row r="82">
          <cell r="B82" t="str">
            <v>08L96-T90-300</v>
          </cell>
          <cell r="C82">
            <v>57</v>
          </cell>
          <cell r="D82">
            <v>95</v>
          </cell>
        </row>
        <row r="83">
          <cell r="B83" t="str">
            <v>08P04-T90-100</v>
          </cell>
          <cell r="C83">
            <v>124</v>
          </cell>
          <cell r="D83">
            <v>207</v>
          </cell>
        </row>
        <row r="84">
          <cell r="B84" t="str">
            <v>08P05-T90-110</v>
          </cell>
          <cell r="C84">
            <v>224</v>
          </cell>
          <cell r="D84">
            <v>373</v>
          </cell>
        </row>
        <row r="85">
          <cell r="B85" t="str">
            <v>08P17-T90-110</v>
          </cell>
          <cell r="C85">
            <v>215</v>
          </cell>
          <cell r="D85">
            <v>358</v>
          </cell>
        </row>
        <row r="86">
          <cell r="B86" t="str">
            <v>08P17-T90-310C</v>
          </cell>
          <cell r="C86">
            <v>215</v>
          </cell>
          <cell r="D86">
            <v>358</v>
          </cell>
        </row>
        <row r="87">
          <cell r="B87" t="str">
            <v>08P20-T90-100</v>
          </cell>
          <cell r="C87">
            <v>52</v>
          </cell>
          <cell r="D87">
            <v>87</v>
          </cell>
        </row>
        <row r="88">
          <cell r="B88" t="str">
            <v>08P20-T90-110A</v>
          </cell>
          <cell r="C88">
            <v>168</v>
          </cell>
          <cell r="D88">
            <v>280</v>
          </cell>
        </row>
        <row r="89">
          <cell r="B89" t="str">
            <v>08P21-T90-100</v>
          </cell>
          <cell r="C89">
            <v>550</v>
          </cell>
          <cell r="D89">
            <v>917</v>
          </cell>
        </row>
        <row r="90">
          <cell r="B90" t="str">
            <v>08P32-T90-310A</v>
          </cell>
          <cell r="C90">
            <v>535</v>
          </cell>
          <cell r="D90">
            <v>765</v>
          </cell>
        </row>
        <row r="91">
          <cell r="B91" t="str">
            <v>08P32-T90-310C</v>
          </cell>
          <cell r="C91">
            <v>640</v>
          </cell>
          <cell r="D91">
            <v>914</v>
          </cell>
        </row>
        <row r="92">
          <cell r="B92" t="str">
            <v>08P32-T90-310E</v>
          </cell>
          <cell r="C92">
            <v>345.99</v>
          </cell>
          <cell r="D92">
            <v>576.99</v>
          </cell>
        </row>
        <row r="93">
          <cell r="B93" t="str">
            <v>08P32-T90-310F</v>
          </cell>
          <cell r="C93">
            <v>480</v>
          </cell>
          <cell r="D93">
            <v>685</v>
          </cell>
        </row>
        <row r="94">
          <cell r="B94" t="str">
            <v>08P42-T90-100A</v>
          </cell>
          <cell r="C94">
            <v>153</v>
          </cell>
          <cell r="D94">
            <v>255</v>
          </cell>
        </row>
        <row r="95">
          <cell r="B95" t="str">
            <v>08P42-T90-100B</v>
          </cell>
          <cell r="C95">
            <v>123</v>
          </cell>
          <cell r="D95">
            <v>205</v>
          </cell>
        </row>
        <row r="96">
          <cell r="B96" t="str">
            <v>08P42-T90-100C</v>
          </cell>
          <cell r="C96">
            <v>107</v>
          </cell>
          <cell r="D96">
            <v>167</v>
          </cell>
        </row>
        <row r="97">
          <cell r="B97" t="str">
            <v>08P48-T90-100</v>
          </cell>
          <cell r="C97">
            <v>76</v>
          </cell>
          <cell r="D97">
            <v>127</v>
          </cell>
        </row>
        <row r="98">
          <cell r="B98" t="str">
            <v>08P48-T90-100A</v>
          </cell>
          <cell r="C98">
            <v>39</v>
          </cell>
          <cell r="D98">
            <v>65</v>
          </cell>
        </row>
        <row r="99">
          <cell r="B99" t="str">
            <v>08R04-T90-100</v>
          </cell>
          <cell r="C99">
            <v>258</v>
          </cell>
          <cell r="D99">
            <v>430</v>
          </cell>
        </row>
        <row r="100">
          <cell r="B100" t="str">
            <v>08U35-T90-110</v>
          </cell>
          <cell r="C100">
            <v>271</v>
          </cell>
          <cell r="D100">
            <v>452</v>
          </cell>
        </row>
        <row r="101">
          <cell r="B101" t="str">
            <v>08U35-T90-300A</v>
          </cell>
          <cell r="C101">
            <v>765</v>
          </cell>
          <cell r="D101">
            <v>1093</v>
          </cell>
        </row>
        <row r="102">
          <cell r="B102" t="str">
            <v>08U45-T90-100</v>
          </cell>
          <cell r="C102">
            <v>117</v>
          </cell>
          <cell r="D102">
            <v>195</v>
          </cell>
        </row>
        <row r="103">
          <cell r="B103" t="str">
            <v>08V27-T90-100F</v>
          </cell>
          <cell r="C103">
            <v>244</v>
          </cell>
          <cell r="D103">
            <v>407</v>
          </cell>
        </row>
        <row r="104">
          <cell r="B104" t="str">
            <v>08W18-T90-300</v>
          </cell>
          <cell r="C104">
            <v>560</v>
          </cell>
          <cell r="D104">
            <v>825</v>
          </cell>
        </row>
        <row r="105">
          <cell r="B105" t="str">
            <v>08W20-T90-300A</v>
          </cell>
          <cell r="C105">
            <v>200.99</v>
          </cell>
          <cell r="D105">
            <v>330.99</v>
          </cell>
        </row>
        <row r="106">
          <cell r="B106" t="str">
            <v>08W20-T90-300B</v>
          </cell>
          <cell r="C106">
            <v>708</v>
          </cell>
          <cell r="D106">
            <v>1180</v>
          </cell>
        </row>
        <row r="107">
          <cell r="B107" t="str">
            <v>08E12-T60-100</v>
          </cell>
          <cell r="C107">
            <v>280</v>
          </cell>
          <cell r="D107">
            <v>467</v>
          </cell>
        </row>
        <row r="108">
          <cell r="B108" t="str">
            <v>08F02-T60-100</v>
          </cell>
          <cell r="C108">
            <v>2945</v>
          </cell>
          <cell r="D108">
            <v>4908</v>
          </cell>
        </row>
        <row r="109">
          <cell r="B109" t="str">
            <v>08P15-T60-110</v>
          </cell>
          <cell r="C109">
            <v>312</v>
          </cell>
          <cell r="D109">
            <v>520</v>
          </cell>
        </row>
        <row r="110">
          <cell r="B110" t="str">
            <v>08P34-T60-100</v>
          </cell>
          <cell r="C110">
            <v>438</v>
          </cell>
          <cell r="D110">
            <v>730</v>
          </cell>
        </row>
        <row r="111">
          <cell r="B111" t="str">
            <v>08P48-T60-100</v>
          </cell>
          <cell r="C111">
            <v>164</v>
          </cell>
          <cell r="D111">
            <v>273</v>
          </cell>
        </row>
        <row r="112">
          <cell r="B112" t="str">
            <v>08U45-T60-100</v>
          </cell>
          <cell r="C112">
            <v>120</v>
          </cell>
          <cell r="D112">
            <v>200</v>
          </cell>
        </row>
        <row r="113">
          <cell r="B113" t="str">
            <v>08U92-T60-110</v>
          </cell>
          <cell r="C113">
            <v>334</v>
          </cell>
          <cell r="D113">
            <v>514</v>
          </cell>
        </row>
        <row r="114">
          <cell r="B114" t="str">
            <v>08U97-T60-110</v>
          </cell>
          <cell r="C114">
            <v>548</v>
          </cell>
          <cell r="D114">
            <v>843</v>
          </cell>
        </row>
        <row r="115">
          <cell r="B115" t="str">
            <v>08W19-T60-100</v>
          </cell>
          <cell r="C115">
            <v>1136</v>
          </cell>
          <cell r="D115">
            <v>1618</v>
          </cell>
        </row>
        <row r="116">
          <cell r="B116">
            <v>34417</v>
          </cell>
          <cell r="C116">
            <v>211.52</v>
          </cell>
          <cell r="D116">
            <v>255</v>
          </cell>
        </row>
        <row r="117">
          <cell r="B117" t="str">
            <v>08F20-TVA-100C</v>
          </cell>
          <cell r="C117">
            <v>42</v>
          </cell>
          <cell r="D117">
            <v>70</v>
          </cell>
        </row>
        <row r="118">
          <cell r="B118" t="str">
            <v>08F01-T20-130A</v>
          </cell>
          <cell r="C118">
            <v>255</v>
          </cell>
          <cell r="D118">
            <v>425</v>
          </cell>
        </row>
        <row r="119">
          <cell r="B119" t="str">
            <v>08F01-T20-170A</v>
          </cell>
          <cell r="C119">
            <v>255</v>
          </cell>
          <cell r="D119">
            <v>425</v>
          </cell>
        </row>
        <row r="120">
          <cell r="B120" t="str">
            <v>08F01-T20-180A</v>
          </cell>
          <cell r="C120">
            <v>255</v>
          </cell>
          <cell r="D120">
            <v>425</v>
          </cell>
        </row>
        <row r="121">
          <cell r="B121" t="str">
            <v>08F01-T20-190A</v>
          </cell>
          <cell r="C121">
            <v>255</v>
          </cell>
          <cell r="D121">
            <v>425</v>
          </cell>
        </row>
        <row r="122">
          <cell r="B122" t="str">
            <v>08F01-T20-1J0A</v>
          </cell>
          <cell r="C122">
            <v>255</v>
          </cell>
          <cell r="D122">
            <v>425</v>
          </cell>
        </row>
        <row r="123">
          <cell r="B123" t="str">
            <v>08F01-T20-1K0A</v>
          </cell>
          <cell r="C123">
            <v>255</v>
          </cell>
          <cell r="D123">
            <v>425</v>
          </cell>
        </row>
        <row r="124">
          <cell r="B124" t="str">
            <v>08F01-T20-1P0A</v>
          </cell>
          <cell r="C124">
            <v>255</v>
          </cell>
          <cell r="D124">
            <v>425</v>
          </cell>
        </row>
        <row r="125">
          <cell r="B125" t="str">
            <v>08F01-T20-1U0A</v>
          </cell>
          <cell r="C125">
            <v>255</v>
          </cell>
          <cell r="D125">
            <v>425</v>
          </cell>
        </row>
        <row r="126">
          <cell r="B126" t="str">
            <v>08F01-T20-1Z0A</v>
          </cell>
          <cell r="C126">
            <v>255</v>
          </cell>
          <cell r="D126">
            <v>425</v>
          </cell>
        </row>
        <row r="127">
          <cell r="B127" t="str">
            <v>08F20-T20-100B</v>
          </cell>
          <cell r="C127">
            <v>44</v>
          </cell>
          <cell r="D127">
            <v>73</v>
          </cell>
        </row>
        <row r="128">
          <cell r="B128" t="str">
            <v>08P05-T20-1F0</v>
          </cell>
          <cell r="C128">
            <v>209</v>
          </cell>
          <cell r="D128">
            <v>348</v>
          </cell>
        </row>
        <row r="129">
          <cell r="B129" t="str">
            <v>08P05-T20-1G0</v>
          </cell>
          <cell r="C129">
            <v>209</v>
          </cell>
          <cell r="D129">
            <v>348</v>
          </cell>
        </row>
        <row r="130">
          <cell r="B130" t="str">
            <v>08P05-T20-1Z0</v>
          </cell>
          <cell r="C130">
            <v>209</v>
          </cell>
          <cell r="D130">
            <v>348</v>
          </cell>
        </row>
        <row r="131">
          <cell r="B131" t="str">
            <v>08P17-T20-110A</v>
          </cell>
          <cell r="C131">
            <v>145</v>
          </cell>
          <cell r="D131">
            <v>242</v>
          </cell>
        </row>
        <row r="132">
          <cell r="B132" t="str">
            <v>08P20-T20-1J0</v>
          </cell>
          <cell r="C132">
            <v>136</v>
          </cell>
          <cell r="D132">
            <v>194</v>
          </cell>
        </row>
        <row r="133">
          <cell r="B133" t="str">
            <v>08P20-T20-1P0</v>
          </cell>
          <cell r="C133">
            <v>136</v>
          </cell>
          <cell r="D133">
            <v>194</v>
          </cell>
        </row>
        <row r="134">
          <cell r="B134" t="str">
            <v>08P20-T20-1Z0</v>
          </cell>
          <cell r="C134">
            <v>136</v>
          </cell>
          <cell r="D134">
            <v>194</v>
          </cell>
        </row>
        <row r="135">
          <cell r="B135" t="str">
            <v>08W18-T20-100</v>
          </cell>
          <cell r="C135">
            <v>564</v>
          </cell>
          <cell r="D135">
            <v>868</v>
          </cell>
        </row>
        <row r="136">
          <cell r="B136" t="str">
            <v>08W18-TBA-100B</v>
          </cell>
          <cell r="C136">
            <v>564</v>
          </cell>
          <cell r="D136">
            <v>868</v>
          </cell>
        </row>
        <row r="137">
          <cell r="B137" t="str">
            <v>08E12-T20-100B</v>
          </cell>
          <cell r="C137">
            <v>249</v>
          </cell>
          <cell r="D137">
            <v>415</v>
          </cell>
        </row>
        <row r="138">
          <cell r="B138" t="str">
            <v>08F01-T20-100</v>
          </cell>
          <cell r="C138">
            <v>168.99</v>
          </cell>
          <cell r="D138">
            <v>279.99</v>
          </cell>
        </row>
        <row r="139">
          <cell r="B139" t="str">
            <v>08F02-T47-130</v>
          </cell>
          <cell r="C139">
            <v>460</v>
          </cell>
          <cell r="D139">
            <v>767</v>
          </cell>
        </row>
        <row r="140">
          <cell r="B140" t="str">
            <v>08F02-T47-150</v>
          </cell>
          <cell r="C140">
            <v>460</v>
          </cell>
          <cell r="D140">
            <v>767</v>
          </cell>
        </row>
        <row r="141">
          <cell r="B141" t="str">
            <v>08F02-T47-160</v>
          </cell>
          <cell r="C141">
            <v>460</v>
          </cell>
          <cell r="D141">
            <v>767</v>
          </cell>
        </row>
        <row r="142">
          <cell r="B142" t="str">
            <v>08F02-T47-170</v>
          </cell>
          <cell r="C142">
            <v>460</v>
          </cell>
          <cell r="D142">
            <v>767</v>
          </cell>
        </row>
        <row r="143">
          <cell r="B143" t="str">
            <v>08F02-T47-180</v>
          </cell>
          <cell r="C143">
            <v>460</v>
          </cell>
          <cell r="D143">
            <v>767</v>
          </cell>
        </row>
        <row r="144">
          <cell r="B144" t="str">
            <v>08F02-T47-190</v>
          </cell>
          <cell r="C144">
            <v>460</v>
          </cell>
          <cell r="D144">
            <v>767</v>
          </cell>
        </row>
        <row r="145">
          <cell r="B145" t="str">
            <v>08F02-T47-1J0</v>
          </cell>
          <cell r="C145">
            <v>460</v>
          </cell>
          <cell r="D145">
            <v>767</v>
          </cell>
        </row>
        <row r="146">
          <cell r="B146" t="str">
            <v>08F02-T47-1K0</v>
          </cell>
          <cell r="C146">
            <v>460</v>
          </cell>
          <cell r="D146">
            <v>767</v>
          </cell>
        </row>
        <row r="147">
          <cell r="B147" t="str">
            <v>08F02-T47-1U0</v>
          </cell>
          <cell r="C147">
            <v>460</v>
          </cell>
          <cell r="D147">
            <v>767</v>
          </cell>
        </row>
        <row r="148">
          <cell r="B148" t="str">
            <v>08F02-T47-1Y0</v>
          </cell>
          <cell r="C148">
            <v>460</v>
          </cell>
          <cell r="D148">
            <v>767</v>
          </cell>
        </row>
        <row r="149">
          <cell r="B149" t="str">
            <v>08F02-T47-1Z0</v>
          </cell>
          <cell r="C149">
            <v>460</v>
          </cell>
          <cell r="D149">
            <v>767</v>
          </cell>
        </row>
        <row r="150">
          <cell r="B150" t="str">
            <v>08F04-T20-100</v>
          </cell>
          <cell r="C150">
            <v>381</v>
          </cell>
          <cell r="D150">
            <v>635</v>
          </cell>
        </row>
        <row r="151">
          <cell r="B151" t="str">
            <v>08F10-T20-110</v>
          </cell>
          <cell r="C151">
            <v>284</v>
          </cell>
          <cell r="D151">
            <v>473</v>
          </cell>
        </row>
        <row r="152">
          <cell r="B152" t="str">
            <v>08F10-T20-110A</v>
          </cell>
          <cell r="C152">
            <v>284</v>
          </cell>
          <cell r="D152">
            <v>473</v>
          </cell>
        </row>
        <row r="153">
          <cell r="B153" t="str">
            <v>08F20-T20-100</v>
          </cell>
          <cell r="C153">
            <v>102</v>
          </cell>
          <cell r="D153">
            <v>170</v>
          </cell>
        </row>
        <row r="154">
          <cell r="B154" t="str">
            <v>08F20-T20-100D</v>
          </cell>
          <cell r="C154">
            <v>44</v>
          </cell>
          <cell r="D154">
            <v>73</v>
          </cell>
        </row>
        <row r="155">
          <cell r="B155" t="str">
            <v>08F20-T20-100E</v>
          </cell>
          <cell r="C155">
            <v>83</v>
          </cell>
          <cell r="D155">
            <v>120</v>
          </cell>
        </row>
        <row r="156">
          <cell r="B156" t="str">
            <v>08F20-T47-100A</v>
          </cell>
          <cell r="C156">
            <v>86</v>
          </cell>
          <cell r="D156">
            <v>125</v>
          </cell>
        </row>
        <row r="157">
          <cell r="B157" t="str">
            <v>08F24-T20-100</v>
          </cell>
          <cell r="C157">
            <v>224</v>
          </cell>
          <cell r="D157">
            <v>373</v>
          </cell>
        </row>
        <row r="158">
          <cell r="B158" t="str">
            <v>08L02-T47-300</v>
          </cell>
          <cell r="C158">
            <v>485</v>
          </cell>
          <cell r="D158">
            <v>808</v>
          </cell>
        </row>
        <row r="159">
          <cell r="B159" t="str">
            <v>08L20-E09-100D</v>
          </cell>
          <cell r="C159">
            <v>16</v>
          </cell>
          <cell r="D159">
            <v>26</v>
          </cell>
        </row>
        <row r="160">
          <cell r="B160" t="str">
            <v>08L96-T20-300</v>
          </cell>
          <cell r="C160">
            <v>57</v>
          </cell>
          <cell r="D160">
            <v>95</v>
          </cell>
        </row>
        <row r="161">
          <cell r="B161" t="str">
            <v>08L96-T47-100</v>
          </cell>
          <cell r="C161">
            <v>54</v>
          </cell>
          <cell r="D161">
            <v>77</v>
          </cell>
        </row>
        <row r="162">
          <cell r="B162" t="str">
            <v>08P01-T47-100</v>
          </cell>
          <cell r="C162">
            <v>56</v>
          </cell>
          <cell r="D162">
            <v>80</v>
          </cell>
        </row>
        <row r="163">
          <cell r="B163" t="str">
            <v>08P04-T20-100</v>
          </cell>
          <cell r="C163">
            <v>100</v>
          </cell>
          <cell r="D163">
            <v>167</v>
          </cell>
        </row>
        <row r="164">
          <cell r="B164" t="str">
            <v>08P05-T20-130</v>
          </cell>
          <cell r="C164">
            <v>209</v>
          </cell>
          <cell r="D164">
            <v>348</v>
          </cell>
        </row>
        <row r="165">
          <cell r="B165" t="str">
            <v>08P05-T20-150</v>
          </cell>
          <cell r="C165">
            <v>209</v>
          </cell>
          <cell r="D165">
            <v>348</v>
          </cell>
        </row>
        <row r="166">
          <cell r="B166" t="str">
            <v>08P05-T20-160</v>
          </cell>
          <cell r="C166">
            <v>209</v>
          </cell>
          <cell r="D166">
            <v>348</v>
          </cell>
        </row>
        <row r="167">
          <cell r="B167" t="str">
            <v>08P05-T20-170</v>
          </cell>
          <cell r="C167">
            <v>209</v>
          </cell>
          <cell r="D167">
            <v>348</v>
          </cell>
        </row>
        <row r="168">
          <cell r="B168" t="str">
            <v>08P05-T20-180</v>
          </cell>
          <cell r="C168">
            <v>209</v>
          </cell>
          <cell r="D168">
            <v>348</v>
          </cell>
        </row>
        <row r="169">
          <cell r="B169" t="str">
            <v>08P05-T20-190</v>
          </cell>
          <cell r="C169">
            <v>209</v>
          </cell>
          <cell r="D169">
            <v>348</v>
          </cell>
        </row>
        <row r="170">
          <cell r="B170" t="str">
            <v>08P05-T20-1E0</v>
          </cell>
          <cell r="C170">
            <v>209</v>
          </cell>
          <cell r="D170">
            <v>348</v>
          </cell>
        </row>
        <row r="171">
          <cell r="B171" t="str">
            <v>08P05-T20-1H0</v>
          </cell>
          <cell r="C171">
            <v>209</v>
          </cell>
          <cell r="D171">
            <v>348</v>
          </cell>
        </row>
        <row r="172">
          <cell r="B172" t="str">
            <v>08P05-T20-1Q0</v>
          </cell>
          <cell r="C172">
            <v>209</v>
          </cell>
          <cell r="D172">
            <v>348</v>
          </cell>
        </row>
        <row r="173">
          <cell r="B173" t="str">
            <v>08P05-T20-1U0</v>
          </cell>
          <cell r="C173">
            <v>209</v>
          </cell>
          <cell r="D173">
            <v>348</v>
          </cell>
        </row>
        <row r="174">
          <cell r="B174" t="str">
            <v>08P05-T20-1V0</v>
          </cell>
          <cell r="C174">
            <v>209</v>
          </cell>
          <cell r="D174">
            <v>348</v>
          </cell>
        </row>
        <row r="175">
          <cell r="B175" t="str">
            <v>08P09-T20-300</v>
          </cell>
          <cell r="C175">
            <v>61</v>
          </cell>
          <cell r="D175">
            <v>102</v>
          </cell>
        </row>
        <row r="176">
          <cell r="B176" t="str">
            <v>08P09-T47-300</v>
          </cell>
          <cell r="C176">
            <v>61</v>
          </cell>
          <cell r="D176">
            <v>102</v>
          </cell>
        </row>
        <row r="177">
          <cell r="B177" t="str">
            <v>08P15-T20-110</v>
          </cell>
          <cell r="C177">
            <v>231</v>
          </cell>
          <cell r="D177">
            <v>385</v>
          </cell>
        </row>
        <row r="178">
          <cell r="B178" t="str">
            <v>08P17-T20-110</v>
          </cell>
          <cell r="C178">
            <v>145</v>
          </cell>
          <cell r="D178">
            <v>242</v>
          </cell>
        </row>
        <row r="179">
          <cell r="B179" t="str">
            <v>08P20-T20-100A</v>
          </cell>
          <cell r="C179">
            <v>65</v>
          </cell>
          <cell r="D179">
            <v>108</v>
          </cell>
        </row>
        <row r="180">
          <cell r="B180" t="str">
            <v>08P20-T20-130</v>
          </cell>
          <cell r="C180">
            <v>136</v>
          </cell>
          <cell r="D180">
            <v>194</v>
          </cell>
        </row>
        <row r="181">
          <cell r="B181" t="str">
            <v>08P20-T20-150</v>
          </cell>
          <cell r="C181">
            <v>136</v>
          </cell>
          <cell r="D181">
            <v>194</v>
          </cell>
        </row>
        <row r="182">
          <cell r="B182" t="str">
            <v>08P20-T20-160</v>
          </cell>
          <cell r="C182">
            <v>136</v>
          </cell>
          <cell r="D182">
            <v>194</v>
          </cell>
        </row>
        <row r="183">
          <cell r="B183" t="str">
            <v>08P20-T20-170</v>
          </cell>
          <cell r="C183">
            <v>48.99</v>
          </cell>
          <cell r="D183">
            <v>73.989999999999995</v>
          </cell>
        </row>
        <row r="184">
          <cell r="B184" t="str">
            <v>08P20-T20-180</v>
          </cell>
          <cell r="C184">
            <v>136</v>
          </cell>
          <cell r="D184">
            <v>194</v>
          </cell>
        </row>
        <row r="185">
          <cell r="B185" t="str">
            <v>08P20-T20-190</v>
          </cell>
          <cell r="C185">
            <v>136</v>
          </cell>
          <cell r="D185">
            <v>194</v>
          </cell>
        </row>
        <row r="186">
          <cell r="B186" t="str">
            <v>08P20-T20-1H0</v>
          </cell>
          <cell r="C186">
            <v>136</v>
          </cell>
          <cell r="D186">
            <v>194</v>
          </cell>
        </row>
        <row r="187">
          <cell r="B187" t="str">
            <v>08P20-T20-1Q0</v>
          </cell>
          <cell r="C187">
            <v>136</v>
          </cell>
          <cell r="D187">
            <v>194</v>
          </cell>
        </row>
        <row r="188">
          <cell r="B188" t="str">
            <v>08P20-T20-1U0</v>
          </cell>
          <cell r="C188">
            <v>136</v>
          </cell>
          <cell r="D188">
            <v>194</v>
          </cell>
        </row>
        <row r="189">
          <cell r="B189" t="str">
            <v>08P20-T20-1V0</v>
          </cell>
          <cell r="C189">
            <v>136</v>
          </cell>
          <cell r="D189">
            <v>194</v>
          </cell>
        </row>
        <row r="190">
          <cell r="B190" t="str">
            <v>08P30-T47-100</v>
          </cell>
          <cell r="C190">
            <v>153</v>
          </cell>
          <cell r="D190">
            <v>219</v>
          </cell>
        </row>
        <row r="191">
          <cell r="B191" t="str">
            <v>08P47-T20-300</v>
          </cell>
          <cell r="C191">
            <v>215</v>
          </cell>
          <cell r="D191">
            <v>358</v>
          </cell>
        </row>
        <row r="192">
          <cell r="B192" t="str">
            <v>08P48-T20-100</v>
          </cell>
          <cell r="C192">
            <v>48</v>
          </cell>
          <cell r="D192">
            <v>80</v>
          </cell>
        </row>
        <row r="193">
          <cell r="B193" t="str">
            <v>08P48-T20-100A</v>
          </cell>
          <cell r="C193">
            <v>66</v>
          </cell>
          <cell r="D193">
            <v>110</v>
          </cell>
        </row>
        <row r="194">
          <cell r="B194" t="str">
            <v>08R01-T20-300</v>
          </cell>
          <cell r="C194">
            <v>169</v>
          </cell>
          <cell r="D194">
            <v>282</v>
          </cell>
        </row>
        <row r="195">
          <cell r="B195" t="str">
            <v>08R04-T20-100</v>
          </cell>
          <cell r="C195">
            <v>201</v>
          </cell>
          <cell r="D195">
            <v>335</v>
          </cell>
        </row>
        <row r="196">
          <cell r="B196" t="str">
            <v>08R04-T20-100A</v>
          </cell>
          <cell r="C196">
            <v>201</v>
          </cell>
          <cell r="D196">
            <v>335</v>
          </cell>
        </row>
        <row r="197">
          <cell r="B197" t="str">
            <v>08R04-T47-100</v>
          </cell>
          <cell r="C197">
            <v>201</v>
          </cell>
          <cell r="D197">
            <v>335</v>
          </cell>
        </row>
        <row r="198">
          <cell r="B198" t="str">
            <v>08R04-T47-100A</v>
          </cell>
          <cell r="C198">
            <v>201</v>
          </cell>
          <cell r="D198">
            <v>335</v>
          </cell>
        </row>
        <row r="199">
          <cell r="B199" t="str">
            <v>08R13-T20-300</v>
          </cell>
          <cell r="C199">
            <v>163</v>
          </cell>
          <cell r="D199">
            <v>268</v>
          </cell>
        </row>
        <row r="200">
          <cell r="B200" t="str">
            <v>08R13-T47-100</v>
          </cell>
          <cell r="C200">
            <v>203</v>
          </cell>
          <cell r="D200">
            <v>312</v>
          </cell>
        </row>
        <row r="201">
          <cell r="B201" t="str">
            <v>08U45-T20-100</v>
          </cell>
          <cell r="C201">
            <v>115</v>
          </cell>
          <cell r="D201">
            <v>192</v>
          </cell>
        </row>
        <row r="202">
          <cell r="B202" t="str">
            <v>08U45-T20-300A</v>
          </cell>
          <cell r="C202">
            <v>75</v>
          </cell>
          <cell r="D202">
            <v>125</v>
          </cell>
        </row>
        <row r="203">
          <cell r="B203" t="str">
            <v>08U45-T47-100</v>
          </cell>
          <cell r="C203">
            <v>115</v>
          </cell>
          <cell r="D203">
            <v>192</v>
          </cell>
        </row>
        <row r="204">
          <cell r="B204" t="str">
            <v>08U45-T47-100B</v>
          </cell>
          <cell r="C204">
            <v>115</v>
          </cell>
          <cell r="D204">
            <v>192</v>
          </cell>
        </row>
        <row r="205">
          <cell r="B205" t="str">
            <v>08L96-TLA-100</v>
          </cell>
          <cell r="C205">
            <v>57</v>
          </cell>
          <cell r="D205">
            <v>95</v>
          </cell>
        </row>
        <row r="206">
          <cell r="B206" t="str">
            <v>08U57-3A0-100</v>
          </cell>
          <cell r="C206">
            <v>103</v>
          </cell>
          <cell r="D206">
            <v>172</v>
          </cell>
        </row>
        <row r="207">
          <cell r="B207" t="str">
            <v>06558</v>
          </cell>
          <cell r="C207">
            <v>238.89</v>
          </cell>
          <cell r="D207">
            <v>288</v>
          </cell>
        </row>
        <row r="208">
          <cell r="B208" t="str">
            <v>42700-3A0-A01</v>
          </cell>
          <cell r="C208">
            <v>89.28</v>
          </cell>
          <cell r="D208">
            <v>148.81</v>
          </cell>
        </row>
        <row r="209">
          <cell r="B209" t="str">
            <v>08E10-3A0-100</v>
          </cell>
          <cell r="C209">
            <v>48.99</v>
          </cell>
          <cell r="D209">
            <v>81.99</v>
          </cell>
        </row>
        <row r="210">
          <cell r="B210" t="str">
            <v>08E12-3A0-100</v>
          </cell>
          <cell r="C210">
            <v>202</v>
          </cell>
          <cell r="D210">
            <v>337</v>
          </cell>
        </row>
        <row r="211">
          <cell r="B211" t="str">
            <v>08E17-3A0-310A</v>
          </cell>
          <cell r="C211">
            <v>98.99</v>
          </cell>
          <cell r="D211">
            <v>164.99</v>
          </cell>
        </row>
        <row r="212">
          <cell r="B212" t="str">
            <v>08E17-3A0-310B</v>
          </cell>
          <cell r="C212">
            <v>242</v>
          </cell>
          <cell r="D212">
            <v>403</v>
          </cell>
        </row>
        <row r="213">
          <cell r="B213" t="str">
            <v>08F02-3A0-1D0</v>
          </cell>
          <cell r="C213">
            <v>403</v>
          </cell>
          <cell r="D213">
            <v>672</v>
          </cell>
        </row>
        <row r="214">
          <cell r="B214" t="str">
            <v>08F20-3A0-100</v>
          </cell>
          <cell r="C214">
            <v>102</v>
          </cell>
          <cell r="D214">
            <v>170</v>
          </cell>
        </row>
        <row r="215">
          <cell r="B215" t="str">
            <v>08F20-3A0-100A</v>
          </cell>
          <cell r="C215">
            <v>42</v>
          </cell>
          <cell r="D215">
            <v>70</v>
          </cell>
        </row>
        <row r="216">
          <cell r="B216" t="str">
            <v>08F20-3A0-100B</v>
          </cell>
          <cell r="C216">
            <v>68</v>
          </cell>
          <cell r="D216">
            <v>113</v>
          </cell>
        </row>
        <row r="217">
          <cell r="B217" t="str">
            <v>08F20-3A0-100C</v>
          </cell>
          <cell r="C217">
            <v>42</v>
          </cell>
          <cell r="D217">
            <v>70</v>
          </cell>
        </row>
        <row r="218">
          <cell r="B218" t="str">
            <v xml:space="preserve">08F20-3V0-100D </v>
          </cell>
          <cell r="C218">
            <v>115</v>
          </cell>
          <cell r="D218">
            <v>191</v>
          </cell>
        </row>
        <row r="219">
          <cell r="B219" t="str">
            <v>08F23-3A0-100A</v>
          </cell>
          <cell r="C219">
            <v>366</v>
          </cell>
          <cell r="D219">
            <v>610</v>
          </cell>
        </row>
        <row r="220">
          <cell r="B220" t="str">
            <v xml:space="preserve">08F23-3V0-100  </v>
          </cell>
          <cell r="C220">
            <v>221</v>
          </cell>
          <cell r="D220">
            <v>368</v>
          </cell>
        </row>
        <row r="221">
          <cell r="B221" t="str">
            <v xml:space="preserve">08F24-3V0-100  </v>
          </cell>
          <cell r="C221">
            <v>222</v>
          </cell>
          <cell r="D221">
            <v>370</v>
          </cell>
        </row>
        <row r="222">
          <cell r="B222" t="str">
            <v>08F30-3A0-100</v>
          </cell>
          <cell r="C222">
            <v>180.99</v>
          </cell>
          <cell r="D222">
            <v>299.99</v>
          </cell>
        </row>
        <row r="223">
          <cell r="B223" t="str">
            <v>08F30-3V0-100</v>
          </cell>
          <cell r="C223">
            <v>328</v>
          </cell>
          <cell r="D223">
            <v>546</v>
          </cell>
        </row>
        <row r="224">
          <cell r="B224" t="str">
            <v>08F57-3A0-110</v>
          </cell>
          <cell r="C224">
            <v>460</v>
          </cell>
          <cell r="D224">
            <v>767</v>
          </cell>
        </row>
        <row r="225">
          <cell r="B225" t="str">
            <v>08F59-3A0-100</v>
          </cell>
          <cell r="C225">
            <v>141</v>
          </cell>
          <cell r="D225">
            <v>201</v>
          </cell>
        </row>
        <row r="226">
          <cell r="B226" t="str">
            <v>08L02-3A0-100</v>
          </cell>
          <cell r="C226">
            <v>515</v>
          </cell>
          <cell r="D226">
            <v>858</v>
          </cell>
        </row>
        <row r="227">
          <cell r="B227" t="str">
            <v>08L04-3A0-100</v>
          </cell>
          <cell r="C227">
            <v>281</v>
          </cell>
          <cell r="D227">
            <v>468</v>
          </cell>
        </row>
        <row r="228">
          <cell r="B228" t="str">
            <v>08L33-3A0-100</v>
          </cell>
          <cell r="C228">
            <v>761</v>
          </cell>
          <cell r="D228">
            <v>1087</v>
          </cell>
        </row>
        <row r="229">
          <cell r="B229" t="str">
            <v>08L91-3A0-300</v>
          </cell>
          <cell r="C229">
            <v>258</v>
          </cell>
          <cell r="D229">
            <v>430</v>
          </cell>
        </row>
        <row r="230">
          <cell r="B230" t="str">
            <v>08L92-3A0-300</v>
          </cell>
          <cell r="C230">
            <v>540</v>
          </cell>
          <cell r="D230">
            <v>831</v>
          </cell>
        </row>
        <row r="231">
          <cell r="B231" t="str">
            <v>08P04-3A0-100</v>
          </cell>
          <cell r="C231">
            <v>112</v>
          </cell>
          <cell r="D231">
            <v>160</v>
          </cell>
        </row>
        <row r="232">
          <cell r="B232" t="str">
            <v>08P05-3A0-110</v>
          </cell>
          <cell r="C232">
            <v>223</v>
          </cell>
          <cell r="D232">
            <v>372</v>
          </cell>
        </row>
        <row r="233">
          <cell r="B233" t="str">
            <v>08P05-3A0-120</v>
          </cell>
          <cell r="C233">
            <v>223</v>
          </cell>
          <cell r="D233">
            <v>372</v>
          </cell>
        </row>
        <row r="234">
          <cell r="B234" t="str">
            <v>08P05-3A0-130</v>
          </cell>
          <cell r="C234">
            <v>223</v>
          </cell>
          <cell r="D234">
            <v>372</v>
          </cell>
        </row>
        <row r="235">
          <cell r="B235" t="str">
            <v>08P05-3A0-140</v>
          </cell>
          <cell r="C235">
            <v>223</v>
          </cell>
          <cell r="D235">
            <v>372</v>
          </cell>
        </row>
        <row r="236">
          <cell r="B236" t="str">
            <v>08P05-3A0-150</v>
          </cell>
          <cell r="C236">
            <v>223</v>
          </cell>
          <cell r="D236">
            <v>372</v>
          </cell>
        </row>
        <row r="237">
          <cell r="B237" t="str">
            <v>08P05-3A0-160</v>
          </cell>
          <cell r="C237">
            <v>223</v>
          </cell>
          <cell r="D237">
            <v>372</v>
          </cell>
        </row>
        <row r="238">
          <cell r="B238" t="str">
            <v>08P05-3A0-170</v>
          </cell>
          <cell r="C238">
            <v>223</v>
          </cell>
          <cell r="D238">
            <v>372</v>
          </cell>
        </row>
        <row r="239">
          <cell r="B239" t="str">
            <v>08P05-3A0-180</v>
          </cell>
          <cell r="C239">
            <v>223</v>
          </cell>
          <cell r="D239">
            <v>372</v>
          </cell>
        </row>
        <row r="240">
          <cell r="B240" t="str">
            <v>08P17-3A0-110A</v>
          </cell>
          <cell r="C240">
            <v>180</v>
          </cell>
          <cell r="D240">
            <v>300</v>
          </cell>
        </row>
        <row r="241">
          <cell r="B241" t="str">
            <v>08P20-3A0-100A</v>
          </cell>
          <cell r="C241">
            <v>57</v>
          </cell>
          <cell r="D241">
            <v>95</v>
          </cell>
        </row>
        <row r="242">
          <cell r="B242" t="str">
            <v>08P20-3A0-110</v>
          </cell>
          <cell r="C242">
            <v>196</v>
          </cell>
          <cell r="D242">
            <v>327</v>
          </cell>
        </row>
        <row r="243">
          <cell r="B243" t="str">
            <v>08P20-3A0-120</v>
          </cell>
          <cell r="C243">
            <v>196</v>
          </cell>
          <cell r="D243">
            <v>327</v>
          </cell>
        </row>
        <row r="244">
          <cell r="B244" t="str">
            <v>08P20-3A0-130</v>
          </cell>
          <cell r="C244">
            <v>196</v>
          </cell>
          <cell r="D244">
            <v>327</v>
          </cell>
        </row>
        <row r="245">
          <cell r="B245" t="str">
            <v>08P20-3A0-140</v>
          </cell>
          <cell r="C245">
            <v>196</v>
          </cell>
          <cell r="D245">
            <v>327</v>
          </cell>
        </row>
        <row r="246">
          <cell r="B246" t="str">
            <v>08P20-3A0-150</v>
          </cell>
          <cell r="C246">
            <v>196</v>
          </cell>
          <cell r="D246">
            <v>327</v>
          </cell>
        </row>
        <row r="247">
          <cell r="B247" t="str">
            <v>08P20-3A0-160</v>
          </cell>
          <cell r="C247">
            <v>196</v>
          </cell>
          <cell r="D247">
            <v>327</v>
          </cell>
        </row>
        <row r="248">
          <cell r="B248" t="str">
            <v>08P20-3A0-170</v>
          </cell>
          <cell r="C248">
            <v>196</v>
          </cell>
          <cell r="D248">
            <v>327</v>
          </cell>
        </row>
        <row r="249">
          <cell r="B249" t="str">
            <v>08P20-3A0-180</v>
          </cell>
          <cell r="C249">
            <v>196</v>
          </cell>
          <cell r="D249">
            <v>327</v>
          </cell>
        </row>
        <row r="250">
          <cell r="B250" t="str">
            <v>08P21-3A0-100</v>
          </cell>
          <cell r="C250">
            <v>496</v>
          </cell>
          <cell r="D250">
            <v>827</v>
          </cell>
        </row>
        <row r="251">
          <cell r="B251" t="str">
            <v>08P30-3A0-100</v>
          </cell>
          <cell r="C251">
            <v>156</v>
          </cell>
          <cell r="D251">
            <v>260</v>
          </cell>
        </row>
        <row r="252">
          <cell r="B252" t="str">
            <v>08P30-3A0-100A</v>
          </cell>
          <cell r="C252">
            <v>156</v>
          </cell>
          <cell r="D252">
            <v>260</v>
          </cell>
        </row>
        <row r="253">
          <cell r="B253" t="str">
            <v>08P47-3A0-300</v>
          </cell>
          <cell r="C253">
            <v>251</v>
          </cell>
          <cell r="D253">
            <v>405</v>
          </cell>
        </row>
        <row r="254">
          <cell r="B254" t="str">
            <v>08P48-3A0-100</v>
          </cell>
          <cell r="C254">
            <v>38</v>
          </cell>
          <cell r="D254">
            <v>63</v>
          </cell>
        </row>
        <row r="255">
          <cell r="B255" t="str">
            <v>08R01-3A0-300</v>
          </cell>
          <cell r="C255">
            <v>207</v>
          </cell>
          <cell r="D255">
            <v>345</v>
          </cell>
        </row>
        <row r="256">
          <cell r="B256" t="str">
            <v>08R04-3A0-100</v>
          </cell>
          <cell r="C256">
            <v>203</v>
          </cell>
          <cell r="D256">
            <v>338</v>
          </cell>
        </row>
        <row r="257">
          <cell r="B257" t="str">
            <v>08R13-3A0-300</v>
          </cell>
          <cell r="C257">
            <v>242</v>
          </cell>
          <cell r="D257">
            <v>403</v>
          </cell>
        </row>
        <row r="258">
          <cell r="B258" t="str">
            <v>08U45-3A0-100A</v>
          </cell>
          <cell r="C258">
            <v>115</v>
          </cell>
          <cell r="D258">
            <v>192</v>
          </cell>
        </row>
        <row r="259">
          <cell r="B259" t="str">
            <v>08U45-3A0-300</v>
          </cell>
          <cell r="C259">
            <v>115</v>
          </cell>
          <cell r="D259">
            <v>192</v>
          </cell>
        </row>
        <row r="260">
          <cell r="B260" t="str">
            <v>08U58-3A0-110</v>
          </cell>
          <cell r="C260">
            <v>344</v>
          </cell>
          <cell r="D260">
            <v>530</v>
          </cell>
        </row>
        <row r="261">
          <cell r="B261" t="str">
            <v>08U59-3A0-100</v>
          </cell>
          <cell r="C261">
            <v>258</v>
          </cell>
          <cell r="D261">
            <v>416</v>
          </cell>
        </row>
        <row r="262">
          <cell r="B262" t="str">
            <v>08U97-3A0-110A</v>
          </cell>
          <cell r="C262">
            <v>529</v>
          </cell>
          <cell r="D262">
            <v>814</v>
          </cell>
        </row>
        <row r="263">
          <cell r="B263" t="str">
            <v>08V03-3A0-100</v>
          </cell>
          <cell r="C263">
            <v>315</v>
          </cell>
          <cell r="D263">
            <v>450</v>
          </cell>
        </row>
        <row r="264">
          <cell r="B264" t="str">
            <v>08V67-3A0-300A</v>
          </cell>
          <cell r="C264">
            <v>99.99</v>
          </cell>
          <cell r="D264">
            <v>166.99</v>
          </cell>
        </row>
        <row r="265">
          <cell r="B265" t="str">
            <v>08V67-T7A-110J</v>
          </cell>
          <cell r="C265">
            <v>247</v>
          </cell>
          <cell r="D265">
            <v>412</v>
          </cell>
        </row>
        <row r="266">
          <cell r="B266" t="str">
            <v>08V67-T7A-120J</v>
          </cell>
          <cell r="C266">
            <v>247</v>
          </cell>
          <cell r="D266">
            <v>412</v>
          </cell>
        </row>
        <row r="267">
          <cell r="B267" t="str">
            <v>08V67-T7A-130J</v>
          </cell>
          <cell r="C267">
            <v>247</v>
          </cell>
          <cell r="D267">
            <v>412</v>
          </cell>
        </row>
        <row r="268">
          <cell r="B268" t="str">
            <v>08V67-T7A-140J</v>
          </cell>
          <cell r="C268">
            <v>247</v>
          </cell>
          <cell r="D268">
            <v>412</v>
          </cell>
        </row>
        <row r="269">
          <cell r="B269" t="str">
            <v>08V67-T7A-150J</v>
          </cell>
          <cell r="C269">
            <v>247</v>
          </cell>
          <cell r="D269">
            <v>412</v>
          </cell>
        </row>
        <row r="270">
          <cell r="B270" t="str">
            <v>08V67-T7A-160J</v>
          </cell>
          <cell r="C270">
            <v>247</v>
          </cell>
          <cell r="D270">
            <v>412</v>
          </cell>
        </row>
        <row r="271">
          <cell r="B271" t="str">
            <v>08V67-T7A-1E0J</v>
          </cell>
          <cell r="C271">
            <v>247</v>
          </cell>
          <cell r="D271">
            <v>412</v>
          </cell>
        </row>
        <row r="272">
          <cell r="B272" t="str">
            <v>08V67-T7A-1Q0J</v>
          </cell>
          <cell r="C272">
            <v>247</v>
          </cell>
          <cell r="D272">
            <v>412</v>
          </cell>
        </row>
        <row r="273">
          <cell r="B273" t="str">
            <v>08W17-3V0-100A</v>
          </cell>
          <cell r="C273">
            <v>170.99</v>
          </cell>
          <cell r="D273">
            <v>280.99</v>
          </cell>
        </row>
        <row r="274">
          <cell r="B274" t="str">
            <v>08W18-3A0-300</v>
          </cell>
          <cell r="C274">
            <v>180.99</v>
          </cell>
          <cell r="D274">
            <v>299.99</v>
          </cell>
        </row>
        <row r="275">
          <cell r="B275" t="str">
            <v>08W18-3A0-300A</v>
          </cell>
          <cell r="C275">
            <v>502</v>
          </cell>
          <cell r="D275">
            <v>725</v>
          </cell>
        </row>
        <row r="276">
          <cell r="B276" t="str">
            <v>08W42-PL4-100</v>
          </cell>
          <cell r="C276">
            <v>165</v>
          </cell>
          <cell r="D276">
            <v>275</v>
          </cell>
        </row>
        <row r="277">
          <cell r="B277" t="str">
            <v>08Z07-3A0-310</v>
          </cell>
          <cell r="C277">
            <v>236</v>
          </cell>
          <cell r="D277">
            <v>393</v>
          </cell>
        </row>
        <row r="278">
          <cell r="B278" t="str">
            <v>08P05-3A0-1H0</v>
          </cell>
          <cell r="C278">
            <v>223</v>
          </cell>
          <cell r="D278">
            <v>372</v>
          </cell>
        </row>
        <row r="279">
          <cell r="B279" t="str">
            <v>08P20-3A0-1H0</v>
          </cell>
          <cell r="C279">
            <v>196</v>
          </cell>
          <cell r="D279">
            <v>327</v>
          </cell>
        </row>
        <row r="280">
          <cell r="B280" t="str">
            <v>08V67-T7A-170J</v>
          </cell>
          <cell r="C280">
            <v>247</v>
          </cell>
          <cell r="D280">
            <v>412</v>
          </cell>
        </row>
        <row r="281">
          <cell r="B281" t="str">
            <v>08DEF-410747</v>
          </cell>
          <cell r="C281">
            <v>204</v>
          </cell>
          <cell r="D281">
            <v>291</v>
          </cell>
        </row>
        <row r="282">
          <cell r="B282" t="str">
            <v>08DEF-419004</v>
          </cell>
          <cell r="C282">
            <v>19</v>
          </cell>
          <cell r="D282">
            <v>27</v>
          </cell>
        </row>
        <row r="283">
          <cell r="B283" t="str">
            <v>08DEF-452080</v>
          </cell>
          <cell r="C283">
            <v>145</v>
          </cell>
          <cell r="D283">
            <v>207</v>
          </cell>
        </row>
        <row r="284">
          <cell r="B284" t="str">
            <v>08DEF-461007</v>
          </cell>
          <cell r="C284">
            <v>78</v>
          </cell>
          <cell r="D284">
            <v>111</v>
          </cell>
        </row>
        <row r="285">
          <cell r="B285" t="str">
            <v>08DEF-463113</v>
          </cell>
          <cell r="C285">
            <v>47</v>
          </cell>
          <cell r="D285">
            <v>67</v>
          </cell>
        </row>
        <row r="286">
          <cell r="B286" t="str">
            <v>08DEF-463114</v>
          </cell>
          <cell r="C286">
            <v>63</v>
          </cell>
          <cell r="D286">
            <v>90</v>
          </cell>
        </row>
        <row r="287">
          <cell r="B287" t="str">
            <v>08DEF-463115</v>
          </cell>
          <cell r="C287">
            <v>97</v>
          </cell>
          <cell r="D287">
            <v>139</v>
          </cell>
        </row>
        <row r="288">
          <cell r="B288" t="str">
            <v>08DEF-463303</v>
          </cell>
          <cell r="C288">
            <v>39</v>
          </cell>
          <cell r="D288">
            <v>56</v>
          </cell>
        </row>
        <row r="289">
          <cell r="B289" t="str">
            <v>08DEF-472015</v>
          </cell>
          <cell r="C289">
            <v>475</v>
          </cell>
          <cell r="D289">
            <v>679</v>
          </cell>
        </row>
        <row r="290">
          <cell r="B290" t="str">
            <v>475-880-1250BH</v>
          </cell>
          <cell r="C290">
            <v>282</v>
          </cell>
          <cell r="D290">
            <v>370</v>
          </cell>
        </row>
        <row r="291">
          <cell r="B291" t="str">
            <v>475-880-1250GH</v>
          </cell>
          <cell r="C291">
            <v>282</v>
          </cell>
          <cell r="D291">
            <v>370</v>
          </cell>
        </row>
        <row r="292">
          <cell r="B292" t="str">
            <v>475-880-1250SHN</v>
          </cell>
          <cell r="C292">
            <v>273</v>
          </cell>
          <cell r="D292">
            <v>358</v>
          </cell>
        </row>
        <row r="293">
          <cell r="B293" t="str">
            <v>475-880-6540GH</v>
          </cell>
          <cell r="C293">
            <v>282</v>
          </cell>
          <cell r="D293">
            <v>370</v>
          </cell>
        </row>
        <row r="294">
          <cell r="B294" t="str">
            <v>480-670-6545GB</v>
          </cell>
          <cell r="C294">
            <v>186</v>
          </cell>
          <cell r="D294">
            <v>250</v>
          </cell>
        </row>
        <row r="295">
          <cell r="B295" t="str">
            <v>480-670-6545SP</v>
          </cell>
          <cell r="C295">
            <v>186</v>
          </cell>
          <cell r="D295">
            <v>250</v>
          </cell>
        </row>
        <row r="296">
          <cell r="B296" t="str">
            <v>502-775-6549BH</v>
          </cell>
          <cell r="C296">
            <v>223</v>
          </cell>
          <cell r="D296">
            <v>297</v>
          </cell>
        </row>
        <row r="297">
          <cell r="B297" t="str">
            <v>502-775-6549SH</v>
          </cell>
          <cell r="C297">
            <v>223</v>
          </cell>
          <cell r="D297">
            <v>297</v>
          </cell>
        </row>
        <row r="298">
          <cell r="B298" t="str">
            <v>509-775-6545BH</v>
          </cell>
          <cell r="C298">
            <v>208</v>
          </cell>
          <cell r="D298">
            <v>279</v>
          </cell>
        </row>
        <row r="299">
          <cell r="B299" t="str">
            <v>509-775-6545SH</v>
          </cell>
          <cell r="C299">
            <v>208</v>
          </cell>
          <cell r="D299">
            <v>279</v>
          </cell>
        </row>
        <row r="300">
          <cell r="B300" t="str">
            <v>517-880-6545AH</v>
          </cell>
          <cell r="C300">
            <v>244</v>
          </cell>
          <cell r="D300">
            <v>324</v>
          </cell>
        </row>
        <row r="301">
          <cell r="B301" t="str">
            <v>517-880-6545BH</v>
          </cell>
          <cell r="C301">
            <v>244</v>
          </cell>
          <cell r="D301">
            <v>324</v>
          </cell>
        </row>
        <row r="302">
          <cell r="B302" t="str">
            <v>08F02-3V0-1Q0</v>
          </cell>
          <cell r="C302">
            <v>388</v>
          </cell>
          <cell r="D302">
            <v>647</v>
          </cell>
        </row>
        <row r="303">
          <cell r="B303" t="str">
            <v>08F04-3V0-100</v>
          </cell>
          <cell r="C303">
            <v>268</v>
          </cell>
          <cell r="D303">
            <v>447</v>
          </cell>
        </row>
        <row r="304">
          <cell r="B304" t="str">
            <v>08F20-3V0-100</v>
          </cell>
          <cell r="C304">
            <v>103</v>
          </cell>
          <cell r="D304">
            <v>172</v>
          </cell>
        </row>
        <row r="305">
          <cell r="B305" t="str">
            <v>08F20-3V0-100B</v>
          </cell>
          <cell r="C305">
            <v>42</v>
          </cell>
          <cell r="D305">
            <v>70</v>
          </cell>
        </row>
        <row r="306">
          <cell r="B306" t="str">
            <v>08F20-3V0-100D</v>
          </cell>
          <cell r="C306">
            <v>115</v>
          </cell>
          <cell r="D306">
            <v>191</v>
          </cell>
        </row>
        <row r="307">
          <cell r="B307" t="str">
            <v>08F23-3V0-100</v>
          </cell>
          <cell r="C307">
            <v>221</v>
          </cell>
          <cell r="D307">
            <v>368</v>
          </cell>
        </row>
        <row r="308">
          <cell r="B308" t="str">
            <v>08F23-3V0-100A</v>
          </cell>
          <cell r="C308">
            <v>225</v>
          </cell>
          <cell r="D308">
            <v>375</v>
          </cell>
        </row>
        <row r="309">
          <cell r="B309" t="str">
            <v>08F24-3V0-100</v>
          </cell>
          <cell r="C309">
            <v>222</v>
          </cell>
          <cell r="D309">
            <v>370</v>
          </cell>
        </row>
        <row r="310">
          <cell r="B310" t="str">
            <v>08F30-3V0-100</v>
          </cell>
          <cell r="C310">
            <v>328</v>
          </cell>
          <cell r="D310">
            <v>546</v>
          </cell>
        </row>
        <row r="311">
          <cell r="B311" t="str">
            <v>08F57-3V0-100</v>
          </cell>
          <cell r="C311">
            <v>288</v>
          </cell>
          <cell r="D311">
            <v>480</v>
          </cell>
        </row>
        <row r="312">
          <cell r="B312" t="str">
            <v>08L02-3V0-301</v>
          </cell>
          <cell r="C312">
            <v>517</v>
          </cell>
          <cell r="D312">
            <v>862</v>
          </cell>
        </row>
        <row r="313">
          <cell r="B313" t="str">
            <v>08L96-3V0-300</v>
          </cell>
          <cell r="C313">
            <v>58</v>
          </cell>
          <cell r="D313">
            <v>97</v>
          </cell>
        </row>
        <row r="314">
          <cell r="B314" t="str">
            <v>08P04-3V0-100</v>
          </cell>
          <cell r="C314">
            <v>102</v>
          </cell>
          <cell r="D314">
            <v>170</v>
          </cell>
        </row>
        <row r="315">
          <cell r="B315" t="str">
            <v>08P05-3V0-110</v>
          </cell>
          <cell r="C315">
            <v>214</v>
          </cell>
          <cell r="D315">
            <v>357</v>
          </cell>
        </row>
        <row r="316">
          <cell r="B316" t="str">
            <v>08P05-3V0-120</v>
          </cell>
          <cell r="C316">
            <v>214</v>
          </cell>
          <cell r="D316">
            <v>357</v>
          </cell>
        </row>
        <row r="317">
          <cell r="B317" t="str">
            <v>08P05-3V0-130</v>
          </cell>
          <cell r="C317">
            <v>214</v>
          </cell>
          <cell r="D317">
            <v>357</v>
          </cell>
        </row>
        <row r="318">
          <cell r="B318" t="str">
            <v>08P05-3V0-140</v>
          </cell>
          <cell r="C318">
            <v>214</v>
          </cell>
          <cell r="D318">
            <v>357</v>
          </cell>
        </row>
        <row r="319">
          <cell r="B319" t="str">
            <v>08P05-3V0-150</v>
          </cell>
          <cell r="C319">
            <v>214</v>
          </cell>
          <cell r="D319">
            <v>357</v>
          </cell>
        </row>
        <row r="320">
          <cell r="B320" t="str">
            <v>08P05-3V0-160</v>
          </cell>
          <cell r="C320">
            <v>214</v>
          </cell>
          <cell r="D320">
            <v>357</v>
          </cell>
        </row>
        <row r="321">
          <cell r="B321" t="str">
            <v>08P05-3V0-180</v>
          </cell>
          <cell r="C321">
            <v>214</v>
          </cell>
          <cell r="D321">
            <v>357</v>
          </cell>
        </row>
        <row r="322">
          <cell r="B322" t="str">
            <v>08P05-3V0-1A0</v>
          </cell>
          <cell r="C322">
            <v>214</v>
          </cell>
          <cell r="D322">
            <v>357</v>
          </cell>
        </row>
        <row r="323">
          <cell r="B323" t="str">
            <v>08P15-3V0-110</v>
          </cell>
          <cell r="C323">
            <v>229</v>
          </cell>
          <cell r="D323">
            <v>380</v>
          </cell>
        </row>
        <row r="324">
          <cell r="B324" t="str">
            <v>08P17-3V0-110</v>
          </cell>
          <cell r="C324">
            <v>168</v>
          </cell>
          <cell r="D324">
            <v>280</v>
          </cell>
        </row>
        <row r="325">
          <cell r="B325" t="str">
            <v>08P20-3V0-110A</v>
          </cell>
          <cell r="C325">
            <v>147</v>
          </cell>
          <cell r="D325">
            <v>245</v>
          </cell>
        </row>
        <row r="326">
          <cell r="B326" t="str">
            <v>08P20-3V0-120A</v>
          </cell>
          <cell r="C326">
            <v>147</v>
          </cell>
          <cell r="D326">
            <v>245</v>
          </cell>
        </row>
        <row r="327">
          <cell r="B327" t="str">
            <v>08P20-3V0-130A</v>
          </cell>
          <cell r="C327">
            <v>147</v>
          </cell>
          <cell r="D327">
            <v>245</v>
          </cell>
        </row>
        <row r="328">
          <cell r="B328" t="str">
            <v>08P20-3V0-140A</v>
          </cell>
          <cell r="C328">
            <v>147</v>
          </cell>
          <cell r="D328">
            <v>245</v>
          </cell>
        </row>
        <row r="329">
          <cell r="B329" t="str">
            <v>08P20-3V0-150A</v>
          </cell>
          <cell r="C329">
            <v>147</v>
          </cell>
          <cell r="D329">
            <v>245</v>
          </cell>
        </row>
        <row r="330">
          <cell r="B330" t="str">
            <v>08P20-3V0-160A</v>
          </cell>
          <cell r="C330">
            <v>147</v>
          </cell>
          <cell r="D330">
            <v>245</v>
          </cell>
        </row>
        <row r="331">
          <cell r="B331" t="str">
            <v>08P20-3V0-180A</v>
          </cell>
          <cell r="C331">
            <v>147</v>
          </cell>
          <cell r="D331">
            <v>245</v>
          </cell>
        </row>
        <row r="332">
          <cell r="B332" t="str">
            <v>08P21-3V0-100</v>
          </cell>
          <cell r="C332">
            <v>438</v>
          </cell>
          <cell r="D332">
            <v>730</v>
          </cell>
        </row>
        <row r="333">
          <cell r="B333" t="str">
            <v>08P30-3V0-100</v>
          </cell>
          <cell r="C333">
            <v>138</v>
          </cell>
          <cell r="D333">
            <v>197</v>
          </cell>
        </row>
        <row r="334">
          <cell r="B334" t="str">
            <v>08R04-3V0-100A</v>
          </cell>
          <cell r="C334">
            <v>248</v>
          </cell>
          <cell r="D334">
            <v>413</v>
          </cell>
        </row>
        <row r="335">
          <cell r="B335" t="str">
            <v>08R04-3V0-100B</v>
          </cell>
          <cell r="C335">
            <v>248</v>
          </cell>
          <cell r="D335">
            <v>413</v>
          </cell>
        </row>
        <row r="336">
          <cell r="B336" t="str">
            <v>08U35-3V0-310</v>
          </cell>
          <cell r="C336">
            <v>140</v>
          </cell>
          <cell r="D336">
            <v>233</v>
          </cell>
        </row>
        <row r="337">
          <cell r="B337" t="str">
            <v>08U45-3V0-100</v>
          </cell>
          <cell r="C337">
            <v>113</v>
          </cell>
          <cell r="D337">
            <v>188</v>
          </cell>
        </row>
        <row r="338">
          <cell r="B338" t="str">
            <v>08W17-3V0-100</v>
          </cell>
          <cell r="C338">
            <v>417</v>
          </cell>
          <cell r="D338">
            <v>596</v>
          </cell>
        </row>
        <row r="339">
          <cell r="B339" t="str">
            <v>08W17-3V0-100A</v>
          </cell>
          <cell r="C339">
            <v>170.99</v>
          </cell>
          <cell r="D339">
            <v>280.99</v>
          </cell>
        </row>
        <row r="340">
          <cell r="B340" t="str">
            <v>08E10-THR-100</v>
          </cell>
          <cell r="C340">
            <v>98</v>
          </cell>
          <cell r="D340">
            <v>163</v>
          </cell>
        </row>
        <row r="341">
          <cell r="B341" t="str">
            <v>08E12-THR-100</v>
          </cell>
          <cell r="C341">
            <v>45.99</v>
          </cell>
          <cell r="D341">
            <v>76.989999999999995</v>
          </cell>
        </row>
        <row r="342">
          <cell r="B342" t="str">
            <v>08E12-THR-100A</v>
          </cell>
          <cell r="C342">
            <v>19.989999999999998</v>
          </cell>
          <cell r="D342">
            <v>32.99</v>
          </cell>
        </row>
        <row r="343">
          <cell r="B343" t="str">
            <v>08E12-THR-100B</v>
          </cell>
          <cell r="C343">
            <v>20.99</v>
          </cell>
          <cell r="D343">
            <v>34.99</v>
          </cell>
        </row>
        <row r="344">
          <cell r="B344" t="str">
            <v>08F20-T7S-100C</v>
          </cell>
          <cell r="C344">
            <v>41</v>
          </cell>
          <cell r="D344">
            <v>68</v>
          </cell>
        </row>
        <row r="345">
          <cell r="B345" t="str">
            <v>08F20-TG7-100G</v>
          </cell>
          <cell r="C345">
            <v>70</v>
          </cell>
          <cell r="D345">
            <v>117</v>
          </cell>
        </row>
        <row r="346">
          <cell r="B346" t="str">
            <v>08F20-THR-100</v>
          </cell>
          <cell r="C346">
            <v>69</v>
          </cell>
          <cell r="D346">
            <v>115</v>
          </cell>
        </row>
        <row r="347">
          <cell r="B347" t="str">
            <v>08F20-THR-100G</v>
          </cell>
          <cell r="C347">
            <v>42</v>
          </cell>
          <cell r="D347">
            <v>70</v>
          </cell>
        </row>
        <row r="348">
          <cell r="B348" t="str">
            <v>08F46-THR-100</v>
          </cell>
          <cell r="C348">
            <v>3.99</v>
          </cell>
          <cell r="D348">
            <v>5.99</v>
          </cell>
        </row>
        <row r="349">
          <cell r="B349" t="str">
            <v>08F46-THR-100A</v>
          </cell>
          <cell r="C349">
            <v>3.99</v>
          </cell>
          <cell r="D349">
            <v>5.99</v>
          </cell>
        </row>
        <row r="350">
          <cell r="B350" t="str">
            <v>08F57-THR-101</v>
          </cell>
          <cell r="C350">
            <v>9.99</v>
          </cell>
          <cell r="D350">
            <v>16.989999999999998</v>
          </cell>
        </row>
        <row r="351">
          <cell r="B351" t="str">
            <v>08F59-THR-100</v>
          </cell>
          <cell r="C351">
            <v>5.99</v>
          </cell>
          <cell r="D351">
            <v>9.99</v>
          </cell>
        </row>
        <row r="352">
          <cell r="B352" t="str">
            <v>08F59-THR-100A</v>
          </cell>
          <cell r="C352">
            <v>138</v>
          </cell>
          <cell r="D352">
            <v>197</v>
          </cell>
        </row>
        <row r="353">
          <cell r="B353" t="str">
            <v>08L02-THR-102</v>
          </cell>
          <cell r="C353">
            <v>460</v>
          </cell>
          <cell r="D353">
            <v>767</v>
          </cell>
        </row>
        <row r="354">
          <cell r="B354" t="str">
            <v>08L02-THR-102A</v>
          </cell>
          <cell r="C354">
            <v>655</v>
          </cell>
          <cell r="D354">
            <v>999</v>
          </cell>
        </row>
        <row r="355">
          <cell r="B355" t="str">
            <v>08L04-THR-100</v>
          </cell>
          <cell r="C355">
            <v>216</v>
          </cell>
          <cell r="D355">
            <v>360</v>
          </cell>
        </row>
        <row r="356">
          <cell r="B356" t="str">
            <v>08L91-THR-300</v>
          </cell>
          <cell r="C356">
            <v>162</v>
          </cell>
          <cell r="D356">
            <v>270</v>
          </cell>
        </row>
        <row r="357">
          <cell r="B357" t="str">
            <v>08L91-THR-300A</v>
          </cell>
          <cell r="C357">
            <v>238</v>
          </cell>
          <cell r="D357">
            <v>397</v>
          </cell>
        </row>
        <row r="358">
          <cell r="B358" t="str">
            <v>08L92-THR-300</v>
          </cell>
          <cell r="C358">
            <v>490</v>
          </cell>
          <cell r="D358">
            <v>817</v>
          </cell>
        </row>
        <row r="359">
          <cell r="B359" t="str">
            <v>08L92-THR-300A</v>
          </cell>
          <cell r="C359">
            <v>576</v>
          </cell>
          <cell r="D359">
            <v>960</v>
          </cell>
        </row>
        <row r="360">
          <cell r="B360" t="str">
            <v>08L96-THR-100</v>
          </cell>
          <cell r="C360">
            <v>42</v>
          </cell>
          <cell r="D360">
            <v>70</v>
          </cell>
        </row>
        <row r="361">
          <cell r="B361" t="str">
            <v>08P01-THR-100</v>
          </cell>
          <cell r="C361">
            <v>22.99</v>
          </cell>
          <cell r="D361">
            <v>37.99</v>
          </cell>
        </row>
        <row r="362">
          <cell r="B362" t="str">
            <v>08P05-THR-111</v>
          </cell>
          <cell r="C362">
            <v>37.99</v>
          </cell>
          <cell r="D362">
            <v>61.99</v>
          </cell>
        </row>
        <row r="363">
          <cell r="B363" t="str">
            <v>08P05-THR-121</v>
          </cell>
          <cell r="C363">
            <v>231</v>
          </cell>
          <cell r="D363">
            <v>385</v>
          </cell>
        </row>
        <row r="364">
          <cell r="B364" t="str">
            <v>08P05-THR-131</v>
          </cell>
          <cell r="C364">
            <v>231</v>
          </cell>
          <cell r="D364">
            <v>385</v>
          </cell>
        </row>
        <row r="365">
          <cell r="B365" t="str">
            <v>08P05-THR-141</v>
          </cell>
          <cell r="C365">
            <v>231</v>
          </cell>
          <cell r="D365">
            <v>385</v>
          </cell>
        </row>
        <row r="366">
          <cell r="B366" t="str">
            <v>08P05-THR-161</v>
          </cell>
          <cell r="C366">
            <v>231</v>
          </cell>
          <cell r="D366">
            <v>385</v>
          </cell>
        </row>
        <row r="367">
          <cell r="B367" t="str">
            <v>08P05-THR-170</v>
          </cell>
          <cell r="C367">
            <v>29.99</v>
          </cell>
          <cell r="D367">
            <v>49.99</v>
          </cell>
        </row>
        <row r="368">
          <cell r="B368" t="str">
            <v>08P05-THR-180</v>
          </cell>
          <cell r="C368">
            <v>19.989999999999998</v>
          </cell>
          <cell r="D368">
            <v>32.99</v>
          </cell>
        </row>
        <row r="369">
          <cell r="B369" t="str">
            <v>08P05-THR-191</v>
          </cell>
          <cell r="C369">
            <v>231</v>
          </cell>
          <cell r="D369">
            <v>385</v>
          </cell>
        </row>
        <row r="370">
          <cell r="B370" t="str">
            <v>08P05-THR-1A1</v>
          </cell>
          <cell r="C370">
            <v>231</v>
          </cell>
          <cell r="D370">
            <v>385</v>
          </cell>
        </row>
        <row r="371">
          <cell r="B371" t="str">
            <v>08P05-THR-1B1</v>
          </cell>
          <cell r="C371">
            <v>231</v>
          </cell>
          <cell r="D371">
            <v>385</v>
          </cell>
        </row>
        <row r="372">
          <cell r="B372" t="str">
            <v>08P05-THR-1C1</v>
          </cell>
          <cell r="C372">
            <v>231</v>
          </cell>
          <cell r="D372">
            <v>385</v>
          </cell>
        </row>
        <row r="373">
          <cell r="B373" t="str">
            <v>08P05-THR-1D1</v>
          </cell>
          <cell r="C373">
            <v>231</v>
          </cell>
          <cell r="D373">
            <v>385</v>
          </cell>
        </row>
        <row r="374">
          <cell r="B374" t="str">
            <v>08P09-THR-300</v>
          </cell>
          <cell r="C374">
            <v>82</v>
          </cell>
          <cell r="D374">
            <v>137</v>
          </cell>
        </row>
        <row r="375">
          <cell r="B375" t="str">
            <v>08P09-THR-300A</v>
          </cell>
          <cell r="C375">
            <v>82</v>
          </cell>
          <cell r="D375">
            <v>137</v>
          </cell>
        </row>
        <row r="376">
          <cell r="B376" t="str">
            <v>08P17-THR-110A</v>
          </cell>
          <cell r="C376">
            <v>195</v>
          </cell>
          <cell r="D376">
            <v>325</v>
          </cell>
        </row>
        <row r="377">
          <cell r="B377" t="str">
            <v>08P20-THR-100</v>
          </cell>
          <cell r="C377">
            <v>5.99</v>
          </cell>
          <cell r="D377">
            <v>9.99</v>
          </cell>
        </row>
        <row r="378">
          <cell r="B378" t="str">
            <v>08P20-THR-110A</v>
          </cell>
          <cell r="C378">
            <v>87</v>
          </cell>
          <cell r="D378">
            <v>145</v>
          </cell>
        </row>
        <row r="379">
          <cell r="B379" t="str">
            <v>08P20-THR-120A</v>
          </cell>
          <cell r="C379">
            <v>87</v>
          </cell>
          <cell r="D379">
            <v>145</v>
          </cell>
        </row>
        <row r="380">
          <cell r="B380" t="str">
            <v>08P20-THR-130A</v>
          </cell>
          <cell r="C380">
            <v>87</v>
          </cell>
          <cell r="D380">
            <v>145</v>
          </cell>
        </row>
        <row r="381">
          <cell r="B381" t="str">
            <v>08P20-THR-140A</v>
          </cell>
          <cell r="C381">
            <v>87</v>
          </cell>
          <cell r="D381">
            <v>145</v>
          </cell>
        </row>
        <row r="382">
          <cell r="B382" t="str">
            <v>08P20-THR-160A</v>
          </cell>
          <cell r="C382">
            <v>87</v>
          </cell>
          <cell r="D382">
            <v>145</v>
          </cell>
        </row>
        <row r="383">
          <cell r="B383" t="str">
            <v>08P20-THR-170A</v>
          </cell>
          <cell r="C383">
            <v>85</v>
          </cell>
          <cell r="D383">
            <v>142</v>
          </cell>
        </row>
        <row r="384">
          <cell r="B384" t="str">
            <v>08P20-THR-180A</v>
          </cell>
          <cell r="C384">
            <v>23.99</v>
          </cell>
          <cell r="D384">
            <v>39.99</v>
          </cell>
        </row>
        <row r="385">
          <cell r="B385" t="str">
            <v>08P20-THR-190A</v>
          </cell>
          <cell r="C385">
            <v>87</v>
          </cell>
          <cell r="D385">
            <v>145</v>
          </cell>
        </row>
        <row r="386">
          <cell r="B386" t="str">
            <v>08P20-THR-1A0A</v>
          </cell>
          <cell r="C386">
            <v>23.99</v>
          </cell>
          <cell r="D386">
            <v>39.99</v>
          </cell>
        </row>
        <row r="387">
          <cell r="B387" t="str">
            <v>08P20-THR-1B0A</v>
          </cell>
          <cell r="C387">
            <v>87</v>
          </cell>
          <cell r="D387">
            <v>145</v>
          </cell>
        </row>
        <row r="388">
          <cell r="B388" t="str">
            <v>08P20-THR-1C0A</v>
          </cell>
          <cell r="C388">
            <v>87</v>
          </cell>
          <cell r="D388">
            <v>145</v>
          </cell>
        </row>
        <row r="389">
          <cell r="B389" t="str">
            <v>08P20-THR-1D0A</v>
          </cell>
          <cell r="C389">
            <v>87</v>
          </cell>
          <cell r="D389">
            <v>145</v>
          </cell>
        </row>
        <row r="390">
          <cell r="B390" t="str">
            <v>08P32-THR-310</v>
          </cell>
          <cell r="C390">
            <v>486</v>
          </cell>
          <cell r="D390">
            <v>694</v>
          </cell>
        </row>
        <row r="391">
          <cell r="B391" t="str">
            <v>08P32-THR-310A</v>
          </cell>
          <cell r="C391">
            <v>24.99</v>
          </cell>
          <cell r="D391">
            <v>41.99</v>
          </cell>
        </row>
        <row r="392">
          <cell r="B392" t="str">
            <v>08P32-THR-310B</v>
          </cell>
          <cell r="C392">
            <v>279</v>
          </cell>
          <cell r="D392">
            <v>465</v>
          </cell>
        </row>
        <row r="393">
          <cell r="B393" t="str">
            <v>08P32-THR-310D</v>
          </cell>
          <cell r="C393">
            <v>394</v>
          </cell>
          <cell r="D393">
            <v>563</v>
          </cell>
        </row>
        <row r="394">
          <cell r="B394" t="str">
            <v>08P32-THR-310F</v>
          </cell>
          <cell r="C394">
            <v>304</v>
          </cell>
          <cell r="D394">
            <v>434</v>
          </cell>
        </row>
        <row r="395">
          <cell r="B395" t="str">
            <v>08P42-THR-100</v>
          </cell>
          <cell r="C395">
            <v>295</v>
          </cell>
          <cell r="D395">
            <v>421</v>
          </cell>
        </row>
        <row r="396">
          <cell r="B396" t="str">
            <v>08P47-THR-301</v>
          </cell>
          <cell r="C396">
            <v>204</v>
          </cell>
          <cell r="D396">
            <v>340</v>
          </cell>
        </row>
        <row r="397">
          <cell r="B397" t="str">
            <v>08R01-THR-301</v>
          </cell>
          <cell r="C397">
            <v>171</v>
          </cell>
          <cell r="D397">
            <v>285</v>
          </cell>
        </row>
        <row r="398">
          <cell r="B398" t="str">
            <v>08R04-THR-102</v>
          </cell>
          <cell r="C398">
            <v>234</v>
          </cell>
          <cell r="D398">
            <v>390</v>
          </cell>
        </row>
        <row r="399">
          <cell r="B399" t="str">
            <v>08U45-THR-100A</v>
          </cell>
          <cell r="C399">
            <v>140</v>
          </cell>
          <cell r="D399">
            <v>233</v>
          </cell>
        </row>
        <row r="400">
          <cell r="B400" t="str">
            <v>08U45-THR-100B</v>
          </cell>
          <cell r="C400">
            <v>160</v>
          </cell>
          <cell r="D400">
            <v>267</v>
          </cell>
        </row>
        <row r="401">
          <cell r="B401" t="str">
            <v>08U45-THR-300</v>
          </cell>
          <cell r="C401">
            <v>413</v>
          </cell>
          <cell r="D401">
            <v>688</v>
          </cell>
        </row>
        <row r="402">
          <cell r="B402" t="str">
            <v>08U58-THR-110A</v>
          </cell>
          <cell r="C402">
            <v>38</v>
          </cell>
          <cell r="D402">
            <v>63</v>
          </cell>
        </row>
        <row r="403">
          <cell r="B403" t="str">
            <v>08U58-THR-301</v>
          </cell>
          <cell r="C403">
            <v>30.99</v>
          </cell>
          <cell r="D403">
            <v>51.99</v>
          </cell>
        </row>
        <row r="404">
          <cell r="B404" t="str">
            <v>08U59-THR-101</v>
          </cell>
          <cell r="C404">
            <v>273</v>
          </cell>
          <cell r="D404">
            <v>390</v>
          </cell>
        </row>
        <row r="405">
          <cell r="B405" t="str">
            <v>08U59-THR-300A</v>
          </cell>
          <cell r="C405">
            <v>126</v>
          </cell>
          <cell r="D405">
            <v>210</v>
          </cell>
        </row>
        <row r="406">
          <cell r="B406" t="str">
            <v>08U59-THR-300B</v>
          </cell>
          <cell r="C406">
            <v>126</v>
          </cell>
          <cell r="D406">
            <v>210</v>
          </cell>
        </row>
        <row r="407">
          <cell r="B407" t="str">
            <v>08U97-THR-100B</v>
          </cell>
          <cell r="C407">
            <v>142</v>
          </cell>
          <cell r="D407">
            <v>218</v>
          </cell>
        </row>
        <row r="408">
          <cell r="B408" t="str">
            <v>08U97-THR-100C</v>
          </cell>
          <cell r="C408">
            <v>9.99</v>
          </cell>
          <cell r="D408">
            <v>16.989999999999998</v>
          </cell>
        </row>
        <row r="409">
          <cell r="B409" t="str">
            <v>08U97-THR-100E</v>
          </cell>
          <cell r="C409">
            <v>9.99</v>
          </cell>
          <cell r="D409">
            <v>16.989999999999998</v>
          </cell>
        </row>
        <row r="410">
          <cell r="B410" t="str">
            <v>08U97-THR-111A</v>
          </cell>
          <cell r="C410">
            <v>787</v>
          </cell>
          <cell r="D410">
            <v>1124</v>
          </cell>
        </row>
        <row r="411">
          <cell r="B411" t="str">
            <v>08V27-THR-100</v>
          </cell>
          <cell r="C411">
            <v>9.99</v>
          </cell>
          <cell r="D411">
            <v>16.989999999999998</v>
          </cell>
        </row>
        <row r="412">
          <cell r="B412" t="str">
            <v>08V27-THR-100A</v>
          </cell>
          <cell r="C412">
            <v>263</v>
          </cell>
          <cell r="D412">
            <v>376</v>
          </cell>
        </row>
        <row r="413">
          <cell r="B413" t="str">
            <v>08V67-THR-110K</v>
          </cell>
          <cell r="C413">
            <v>271</v>
          </cell>
          <cell r="D413">
            <v>452</v>
          </cell>
        </row>
        <row r="414">
          <cell r="B414" t="str">
            <v>08V67-THR-120K</v>
          </cell>
          <cell r="C414">
            <v>271</v>
          </cell>
          <cell r="D414">
            <v>452</v>
          </cell>
        </row>
        <row r="415">
          <cell r="B415" t="str">
            <v>08V67-THR-130K</v>
          </cell>
          <cell r="C415">
            <v>271</v>
          </cell>
          <cell r="D415">
            <v>452</v>
          </cell>
        </row>
        <row r="416">
          <cell r="B416" t="str">
            <v>08V67-THR-140K</v>
          </cell>
          <cell r="C416">
            <v>271</v>
          </cell>
          <cell r="D416">
            <v>452</v>
          </cell>
        </row>
        <row r="417">
          <cell r="B417" t="str">
            <v>08V67-THR-160K</v>
          </cell>
          <cell r="C417">
            <v>271</v>
          </cell>
          <cell r="D417">
            <v>452</v>
          </cell>
        </row>
        <row r="418">
          <cell r="B418" t="str">
            <v>08V67-THR-170K</v>
          </cell>
          <cell r="C418">
            <v>271</v>
          </cell>
          <cell r="D418">
            <v>452</v>
          </cell>
        </row>
        <row r="419">
          <cell r="B419" t="str">
            <v>08V67-THR-180K</v>
          </cell>
          <cell r="C419">
            <v>271</v>
          </cell>
          <cell r="D419">
            <v>452</v>
          </cell>
        </row>
        <row r="420">
          <cell r="B420" t="str">
            <v>08V67-THR-190K</v>
          </cell>
          <cell r="C420">
            <v>271</v>
          </cell>
          <cell r="D420">
            <v>452</v>
          </cell>
        </row>
        <row r="421">
          <cell r="B421" t="str">
            <v>08V67-THR-1B0K</v>
          </cell>
          <cell r="C421">
            <v>271</v>
          </cell>
          <cell r="D421">
            <v>452</v>
          </cell>
        </row>
        <row r="422">
          <cell r="B422" t="str">
            <v>08V67-THR-300A</v>
          </cell>
          <cell r="C422">
            <v>271</v>
          </cell>
          <cell r="D422">
            <v>452</v>
          </cell>
        </row>
        <row r="423">
          <cell r="B423" t="str">
            <v>08W19-THR-301</v>
          </cell>
          <cell r="C423">
            <v>454</v>
          </cell>
          <cell r="D423">
            <v>572</v>
          </cell>
        </row>
        <row r="424">
          <cell r="B424" t="str">
            <v>08E10-TG7-100</v>
          </cell>
          <cell r="C424">
            <v>97</v>
          </cell>
          <cell r="D424">
            <v>162</v>
          </cell>
        </row>
        <row r="425">
          <cell r="B425" t="str">
            <v>08E11-TGS-110</v>
          </cell>
          <cell r="C425">
            <v>96</v>
          </cell>
          <cell r="D425">
            <v>160</v>
          </cell>
        </row>
        <row r="426">
          <cell r="B426" t="str">
            <v>08E12-TGS-100</v>
          </cell>
          <cell r="C426">
            <v>138.99</v>
          </cell>
          <cell r="D426">
            <v>231.99</v>
          </cell>
        </row>
        <row r="427">
          <cell r="B427" t="str">
            <v>08F01-TGS-110</v>
          </cell>
          <cell r="C427">
            <v>26.99</v>
          </cell>
          <cell r="D427">
            <v>45.99</v>
          </cell>
        </row>
        <row r="428">
          <cell r="B428" t="str">
            <v>08F01-TGS-120</v>
          </cell>
          <cell r="C428">
            <v>26.99</v>
          </cell>
          <cell r="D428">
            <v>44.99</v>
          </cell>
        </row>
        <row r="429">
          <cell r="B429" t="str">
            <v>08F01-TGS-130</v>
          </cell>
          <cell r="C429">
            <v>14.99</v>
          </cell>
          <cell r="D429">
            <v>24.99</v>
          </cell>
        </row>
        <row r="430">
          <cell r="B430" t="str">
            <v>08F01-TGS-140</v>
          </cell>
          <cell r="C430">
            <v>354</v>
          </cell>
          <cell r="D430">
            <v>590</v>
          </cell>
        </row>
        <row r="431">
          <cell r="B431" t="str">
            <v>08F01-TGS-150</v>
          </cell>
          <cell r="C431">
            <v>75.989999999999995</v>
          </cell>
          <cell r="D431">
            <v>106.99</v>
          </cell>
        </row>
        <row r="432">
          <cell r="B432" t="str">
            <v>08F01-TGS-160</v>
          </cell>
          <cell r="C432">
            <v>354</v>
          </cell>
          <cell r="D432">
            <v>590</v>
          </cell>
        </row>
        <row r="433">
          <cell r="B433" t="str">
            <v>08F01-TGS-170</v>
          </cell>
          <cell r="C433">
            <v>75.989999999999995</v>
          </cell>
          <cell r="D433">
            <v>125.99</v>
          </cell>
        </row>
        <row r="434">
          <cell r="B434" t="str">
            <v>08F01-TGS-190</v>
          </cell>
          <cell r="C434">
            <v>354</v>
          </cell>
          <cell r="D434">
            <v>590</v>
          </cell>
        </row>
        <row r="435">
          <cell r="B435" t="str">
            <v>08F01-TGS-1A0</v>
          </cell>
          <cell r="C435">
            <v>354</v>
          </cell>
          <cell r="D435">
            <v>590</v>
          </cell>
        </row>
        <row r="436">
          <cell r="B436" t="str">
            <v>08F03-TGS-110</v>
          </cell>
          <cell r="C436">
            <v>28.99</v>
          </cell>
          <cell r="D436">
            <v>48.99</v>
          </cell>
        </row>
        <row r="437">
          <cell r="B437" t="str">
            <v>08F03-TGS-110A</v>
          </cell>
          <cell r="C437">
            <v>15.99</v>
          </cell>
          <cell r="D437">
            <v>25.99</v>
          </cell>
        </row>
        <row r="438">
          <cell r="B438" t="str">
            <v>08F03-TGS-120</v>
          </cell>
          <cell r="C438">
            <v>28.99</v>
          </cell>
          <cell r="D438">
            <v>47.99</v>
          </cell>
        </row>
        <row r="439">
          <cell r="B439" t="str">
            <v>08F03-TGS-120A</v>
          </cell>
          <cell r="C439">
            <v>234</v>
          </cell>
          <cell r="D439">
            <v>390</v>
          </cell>
        </row>
        <row r="440">
          <cell r="B440" t="str">
            <v>08F03-TGS-130</v>
          </cell>
          <cell r="C440">
            <v>14.99</v>
          </cell>
          <cell r="D440">
            <v>24.99</v>
          </cell>
        </row>
        <row r="441">
          <cell r="B441" t="str">
            <v>08F03-TGS-130A</v>
          </cell>
          <cell r="C441">
            <v>48.99</v>
          </cell>
          <cell r="D441">
            <v>80.989999999999995</v>
          </cell>
        </row>
        <row r="442">
          <cell r="B442" t="str">
            <v>08F03-TGS-140</v>
          </cell>
          <cell r="C442">
            <v>363</v>
          </cell>
          <cell r="D442">
            <v>605</v>
          </cell>
        </row>
        <row r="443">
          <cell r="B443" t="str">
            <v>08F03-TGS-140A</v>
          </cell>
          <cell r="C443">
            <v>234</v>
          </cell>
          <cell r="D443">
            <v>390</v>
          </cell>
        </row>
        <row r="444">
          <cell r="B444" t="str">
            <v>08F03-TGS-150</v>
          </cell>
          <cell r="C444">
            <v>79.989999999999995</v>
          </cell>
          <cell r="D444">
            <v>130.99</v>
          </cell>
        </row>
        <row r="445">
          <cell r="B445" t="str">
            <v>08F03-TGS-150A</v>
          </cell>
          <cell r="C445">
            <v>234</v>
          </cell>
          <cell r="D445">
            <v>390</v>
          </cell>
        </row>
        <row r="446">
          <cell r="B446" t="str">
            <v>08F03-TGS-160</v>
          </cell>
          <cell r="C446">
            <v>363</v>
          </cell>
          <cell r="D446">
            <v>605</v>
          </cell>
        </row>
        <row r="447">
          <cell r="B447" t="str">
            <v>08F03-TGS-160A</v>
          </cell>
          <cell r="C447">
            <v>234</v>
          </cell>
          <cell r="D447">
            <v>390</v>
          </cell>
        </row>
        <row r="448">
          <cell r="B448" t="str">
            <v>08F03-TGS-170</v>
          </cell>
          <cell r="C448">
            <v>79.989999999999995</v>
          </cell>
          <cell r="D448">
            <v>130.99</v>
          </cell>
        </row>
        <row r="449">
          <cell r="B449" t="str">
            <v>08F03-TGS-170A</v>
          </cell>
          <cell r="C449">
            <v>234</v>
          </cell>
          <cell r="D449">
            <v>390</v>
          </cell>
        </row>
        <row r="450">
          <cell r="B450" t="str">
            <v>08F03-TGS-190</v>
          </cell>
          <cell r="C450">
            <v>363</v>
          </cell>
          <cell r="D450">
            <v>605</v>
          </cell>
        </row>
        <row r="451">
          <cell r="B451" t="str">
            <v>08F03-TGS-190A</v>
          </cell>
          <cell r="C451">
            <v>234</v>
          </cell>
          <cell r="D451">
            <v>390</v>
          </cell>
        </row>
        <row r="452">
          <cell r="B452" t="str">
            <v>08F03-TGS-1A0</v>
          </cell>
          <cell r="C452">
            <v>363</v>
          </cell>
          <cell r="D452">
            <v>605</v>
          </cell>
        </row>
        <row r="453">
          <cell r="B453" t="str">
            <v>08F03-TGS-1A0A</v>
          </cell>
          <cell r="C453">
            <v>234</v>
          </cell>
          <cell r="D453">
            <v>390</v>
          </cell>
        </row>
        <row r="454">
          <cell r="B454" t="str">
            <v>08F20-TGS-100</v>
          </cell>
          <cell r="C454">
            <v>102</v>
          </cell>
          <cell r="D454">
            <v>170</v>
          </cell>
        </row>
        <row r="455">
          <cell r="B455" t="str">
            <v>08F20-TGS-100B</v>
          </cell>
          <cell r="C455">
            <v>35</v>
          </cell>
          <cell r="D455">
            <v>58</v>
          </cell>
        </row>
        <row r="456">
          <cell r="B456" t="str">
            <v>08F21-TGS-100A</v>
          </cell>
          <cell r="C456">
            <v>13</v>
          </cell>
          <cell r="D456">
            <v>22</v>
          </cell>
        </row>
        <row r="457">
          <cell r="B457" t="str">
            <v>08L33-TGS-100</v>
          </cell>
          <cell r="C457">
            <v>734</v>
          </cell>
          <cell r="D457">
            <v>1129</v>
          </cell>
        </row>
        <row r="458">
          <cell r="B458" t="str">
            <v>08L33-TGS-100A</v>
          </cell>
          <cell r="C458">
            <v>39.99</v>
          </cell>
          <cell r="D458">
            <v>66.989999999999995</v>
          </cell>
        </row>
        <row r="459">
          <cell r="B459" t="str">
            <v>08L33-TGS-100D</v>
          </cell>
          <cell r="C459">
            <v>632</v>
          </cell>
          <cell r="D459">
            <v>1053</v>
          </cell>
        </row>
        <row r="460">
          <cell r="B460" t="str">
            <v>08L33-TGS-100E</v>
          </cell>
          <cell r="C460">
            <v>735</v>
          </cell>
          <cell r="D460">
            <v>1225</v>
          </cell>
        </row>
        <row r="461">
          <cell r="B461" t="str">
            <v>08L33-TGS-100F</v>
          </cell>
          <cell r="C461">
            <v>999</v>
          </cell>
          <cell r="D461">
            <v>1660</v>
          </cell>
        </row>
        <row r="462">
          <cell r="B462" t="str">
            <v>08L91-TGS-300</v>
          </cell>
          <cell r="C462">
            <v>291</v>
          </cell>
          <cell r="D462">
            <v>485</v>
          </cell>
        </row>
        <row r="463">
          <cell r="B463" t="str">
            <v>08L91-TGS-300A</v>
          </cell>
          <cell r="C463">
            <v>23.99</v>
          </cell>
          <cell r="D463">
            <v>39.99</v>
          </cell>
        </row>
        <row r="464">
          <cell r="B464" t="str">
            <v>08L91-TGS-300B</v>
          </cell>
          <cell r="C464">
            <v>171</v>
          </cell>
          <cell r="D464">
            <v>285</v>
          </cell>
        </row>
        <row r="465">
          <cell r="B465" t="str">
            <v>08L92-TGS-100A</v>
          </cell>
          <cell r="C465">
            <v>52</v>
          </cell>
          <cell r="D465">
            <v>87</v>
          </cell>
        </row>
        <row r="466">
          <cell r="B466" t="str">
            <v>08L92-TGS-300</v>
          </cell>
          <cell r="C466">
            <v>44.99</v>
          </cell>
          <cell r="D466">
            <v>74.989999999999995</v>
          </cell>
        </row>
        <row r="467">
          <cell r="B467" t="str">
            <v>08L92-TGS-300B</v>
          </cell>
          <cell r="C467">
            <v>435</v>
          </cell>
          <cell r="D467">
            <v>725</v>
          </cell>
        </row>
        <row r="468">
          <cell r="B468" t="str">
            <v>08L96-TGS-100</v>
          </cell>
          <cell r="C468">
            <v>52</v>
          </cell>
          <cell r="D468">
            <v>87</v>
          </cell>
        </row>
        <row r="469">
          <cell r="B469" t="str">
            <v>08P04-TGS-100</v>
          </cell>
          <cell r="C469">
            <v>115</v>
          </cell>
          <cell r="D469">
            <v>164</v>
          </cell>
        </row>
        <row r="470">
          <cell r="B470" t="str">
            <v>08P05-TG7-1E1</v>
          </cell>
          <cell r="C470">
            <v>216</v>
          </cell>
          <cell r="D470">
            <v>360</v>
          </cell>
        </row>
        <row r="471">
          <cell r="B471" t="str">
            <v>08P17-TGS-100</v>
          </cell>
          <cell r="C471">
            <v>9.99</v>
          </cell>
          <cell r="D471">
            <v>15.99</v>
          </cell>
        </row>
        <row r="472">
          <cell r="B472" t="str">
            <v>08P17-TGS-110A</v>
          </cell>
          <cell r="C472">
            <v>135.99</v>
          </cell>
          <cell r="D472">
            <v>226.99</v>
          </cell>
        </row>
        <row r="473">
          <cell r="B473" t="str">
            <v>08P17-TGS-310B</v>
          </cell>
          <cell r="C473">
            <v>202</v>
          </cell>
          <cell r="D473">
            <v>337</v>
          </cell>
        </row>
        <row r="474">
          <cell r="B474" t="str">
            <v>08P20-TG7-101</v>
          </cell>
          <cell r="C474">
            <v>58</v>
          </cell>
          <cell r="D474">
            <v>97</v>
          </cell>
        </row>
        <row r="475">
          <cell r="B475" t="str">
            <v>08P20-TG7-1D0A</v>
          </cell>
          <cell r="C475">
            <v>168</v>
          </cell>
          <cell r="D475">
            <v>280</v>
          </cell>
        </row>
        <row r="476">
          <cell r="B476" t="str">
            <v>08P21-TG7-100</v>
          </cell>
          <cell r="C476">
            <v>520</v>
          </cell>
          <cell r="D476">
            <v>865</v>
          </cell>
        </row>
        <row r="477">
          <cell r="B477" t="str">
            <v>08P21-TGS-100</v>
          </cell>
          <cell r="C477">
            <v>28.99</v>
          </cell>
          <cell r="D477">
            <v>47.99</v>
          </cell>
        </row>
        <row r="478">
          <cell r="B478" t="str">
            <v>08P21-TGS-100B</v>
          </cell>
          <cell r="C478">
            <v>537</v>
          </cell>
          <cell r="D478">
            <v>895</v>
          </cell>
        </row>
        <row r="479">
          <cell r="B479" t="str">
            <v>08P32-TGS-310A</v>
          </cell>
          <cell r="C479">
            <v>363</v>
          </cell>
          <cell r="D479">
            <v>558</v>
          </cell>
        </row>
        <row r="480">
          <cell r="B480" t="str">
            <v>08P42-TGS-100A</v>
          </cell>
          <cell r="C480">
            <v>105</v>
          </cell>
          <cell r="D480">
            <v>175</v>
          </cell>
        </row>
        <row r="481">
          <cell r="B481" t="str">
            <v>08P42-TGS-100B</v>
          </cell>
          <cell r="C481">
            <v>77.989999999999995</v>
          </cell>
          <cell r="D481">
            <v>129.99</v>
          </cell>
        </row>
        <row r="482">
          <cell r="B482" t="str">
            <v>08P48-TGS-100</v>
          </cell>
          <cell r="C482">
            <v>12.99</v>
          </cell>
          <cell r="D482">
            <v>20.99</v>
          </cell>
        </row>
        <row r="483">
          <cell r="B483" t="str">
            <v>08P48-TGS-100A</v>
          </cell>
          <cell r="C483">
            <v>77</v>
          </cell>
          <cell r="D483">
            <v>128</v>
          </cell>
        </row>
        <row r="484">
          <cell r="B484" t="str">
            <v>08U35-TGS-110</v>
          </cell>
          <cell r="C484">
            <v>310</v>
          </cell>
          <cell r="D484">
            <v>517</v>
          </cell>
        </row>
        <row r="485">
          <cell r="B485" t="str">
            <v>08U45-TGS-100</v>
          </cell>
          <cell r="C485">
            <v>115</v>
          </cell>
          <cell r="D485">
            <v>192</v>
          </cell>
        </row>
        <row r="486">
          <cell r="B486" t="str">
            <v>08U45-TGS-100A</v>
          </cell>
          <cell r="C486">
            <v>121</v>
          </cell>
          <cell r="D486">
            <v>202</v>
          </cell>
        </row>
        <row r="487">
          <cell r="B487" t="str">
            <v>08U58-TGS-110</v>
          </cell>
          <cell r="C487">
            <v>88.99</v>
          </cell>
          <cell r="D487">
            <v>147.99</v>
          </cell>
        </row>
        <row r="488">
          <cell r="B488" t="str">
            <v>08U59-TGS-100A</v>
          </cell>
          <cell r="C488">
            <v>22.99</v>
          </cell>
          <cell r="D488">
            <v>36.99</v>
          </cell>
        </row>
        <row r="489">
          <cell r="B489" t="str">
            <v>08U59-TGS-300</v>
          </cell>
          <cell r="C489">
            <v>89.99</v>
          </cell>
          <cell r="D489">
            <v>149.99</v>
          </cell>
        </row>
        <row r="490">
          <cell r="B490" t="str">
            <v>08V27-TGS-100A</v>
          </cell>
          <cell r="C490">
            <v>29.99</v>
          </cell>
          <cell r="D490">
            <v>48.99</v>
          </cell>
        </row>
        <row r="491">
          <cell r="B491" t="str">
            <v>08V67-TGS-110J</v>
          </cell>
          <cell r="C491">
            <v>207</v>
          </cell>
          <cell r="D491">
            <v>345</v>
          </cell>
        </row>
        <row r="492">
          <cell r="B492" t="str">
            <v>08V67-TGS-300B</v>
          </cell>
          <cell r="C492">
            <v>207</v>
          </cell>
          <cell r="D492">
            <v>345</v>
          </cell>
        </row>
        <row r="493">
          <cell r="B493" t="str">
            <v>08W20-TGS-301</v>
          </cell>
          <cell r="C493">
            <v>798</v>
          </cell>
          <cell r="D493">
            <v>1000</v>
          </cell>
        </row>
        <row r="494">
          <cell r="B494" t="str">
            <v>08F20-3BM-100</v>
          </cell>
          <cell r="C494">
            <v>145</v>
          </cell>
          <cell r="D494">
            <v>242</v>
          </cell>
        </row>
        <row r="495">
          <cell r="B495" t="str">
            <v>08F20-3BM-100B</v>
          </cell>
          <cell r="C495">
            <v>63</v>
          </cell>
          <cell r="D495">
            <v>105</v>
          </cell>
        </row>
        <row r="496">
          <cell r="B496" t="str">
            <v>08L04-3BM-300</v>
          </cell>
          <cell r="C496">
            <v>258</v>
          </cell>
          <cell r="D496">
            <v>430</v>
          </cell>
        </row>
        <row r="497">
          <cell r="B497" t="str">
            <v>08L08-3BM-100</v>
          </cell>
          <cell r="C497">
            <v>932</v>
          </cell>
          <cell r="D497">
            <v>1331</v>
          </cell>
        </row>
        <row r="498">
          <cell r="B498" t="str">
            <v>08L33-3BM-100</v>
          </cell>
          <cell r="C498">
            <v>936</v>
          </cell>
          <cell r="D498">
            <v>1337</v>
          </cell>
        </row>
        <row r="499">
          <cell r="B499" t="str">
            <v>08L33-3BM-100A</v>
          </cell>
          <cell r="C499">
            <v>1191</v>
          </cell>
          <cell r="D499">
            <v>1832</v>
          </cell>
        </row>
        <row r="500">
          <cell r="B500" t="str">
            <v>08L92-3BM-100</v>
          </cell>
          <cell r="C500">
            <v>310</v>
          </cell>
          <cell r="D500">
            <v>515</v>
          </cell>
        </row>
        <row r="501">
          <cell r="B501" t="str">
            <v>08L92-3BM-100A</v>
          </cell>
          <cell r="C501">
            <v>91</v>
          </cell>
          <cell r="D501">
            <v>152</v>
          </cell>
        </row>
        <row r="502">
          <cell r="B502" t="str">
            <v>08L92-3BM-100C</v>
          </cell>
          <cell r="C502">
            <v>129</v>
          </cell>
          <cell r="D502">
            <v>215</v>
          </cell>
        </row>
        <row r="503">
          <cell r="B503" t="str">
            <v>08L96-3BM-300</v>
          </cell>
          <cell r="C503">
            <v>58</v>
          </cell>
          <cell r="D503">
            <v>97</v>
          </cell>
        </row>
        <row r="504">
          <cell r="B504" t="str">
            <v>08P00-3BM-100</v>
          </cell>
          <cell r="C504">
            <v>114</v>
          </cell>
          <cell r="D504">
            <v>190</v>
          </cell>
        </row>
        <row r="505">
          <cell r="B505" t="str">
            <v>08P04-3BM-100</v>
          </cell>
          <cell r="C505">
            <v>115</v>
          </cell>
          <cell r="D505">
            <v>192</v>
          </cell>
        </row>
        <row r="506">
          <cell r="B506" t="str">
            <v>08P05-3BM-100</v>
          </cell>
          <cell r="C506">
            <v>124</v>
          </cell>
          <cell r="D506">
            <v>207</v>
          </cell>
        </row>
        <row r="507">
          <cell r="B507" t="str">
            <v>08P17-3BM-120A</v>
          </cell>
          <cell r="C507">
            <v>210</v>
          </cell>
          <cell r="D507">
            <v>350</v>
          </cell>
        </row>
        <row r="508">
          <cell r="B508" t="str">
            <v>08P42-3BM-100</v>
          </cell>
          <cell r="C508">
            <v>123</v>
          </cell>
          <cell r="D508">
            <v>205</v>
          </cell>
        </row>
        <row r="509">
          <cell r="B509" t="str">
            <v>08P46-3BM-100</v>
          </cell>
          <cell r="C509">
            <v>389</v>
          </cell>
          <cell r="D509">
            <v>617</v>
          </cell>
        </row>
        <row r="510">
          <cell r="B510" t="str">
            <v>08U08-3BM-100</v>
          </cell>
          <cell r="C510">
            <v>105</v>
          </cell>
          <cell r="D510">
            <v>175</v>
          </cell>
        </row>
        <row r="511">
          <cell r="B511" t="str">
            <v>08U25-S5D-106</v>
          </cell>
          <cell r="C511">
            <v>39</v>
          </cell>
          <cell r="D511">
            <v>65</v>
          </cell>
        </row>
        <row r="512">
          <cell r="B512" t="str">
            <v>08U35-3BM-300A</v>
          </cell>
          <cell r="C512">
            <v>621</v>
          </cell>
          <cell r="D512">
            <v>1035</v>
          </cell>
        </row>
        <row r="513">
          <cell r="B513" t="str">
            <v>08U35-3BM-310</v>
          </cell>
          <cell r="C513">
            <v>273</v>
          </cell>
          <cell r="D513">
            <v>455</v>
          </cell>
        </row>
        <row r="514">
          <cell r="B514" t="str">
            <v>08U45-3BM-100</v>
          </cell>
          <cell r="C514">
            <v>120</v>
          </cell>
          <cell r="D514">
            <v>200</v>
          </cell>
        </row>
        <row r="515">
          <cell r="B515" t="str">
            <v>08U97-3BM-110</v>
          </cell>
          <cell r="C515">
            <v>517</v>
          </cell>
          <cell r="D515">
            <v>739</v>
          </cell>
        </row>
        <row r="516">
          <cell r="B516" t="str">
            <v>08V30-3BM-300</v>
          </cell>
          <cell r="C516">
            <v>83</v>
          </cell>
          <cell r="D516">
            <v>138</v>
          </cell>
        </row>
        <row r="517">
          <cell r="B517" t="str">
            <v>08W18-3BM-100</v>
          </cell>
          <cell r="C517">
            <v>518</v>
          </cell>
          <cell r="D517">
            <v>822</v>
          </cell>
        </row>
        <row r="518">
          <cell r="B518" t="str">
            <v>08Z03-3BM-100</v>
          </cell>
          <cell r="C518">
            <v>165</v>
          </cell>
          <cell r="D518">
            <v>275</v>
          </cell>
        </row>
        <row r="519">
          <cell r="B519" t="str">
            <v>08Z03-3BM-300</v>
          </cell>
          <cell r="C519">
            <v>165</v>
          </cell>
          <cell r="D519">
            <v>275</v>
          </cell>
        </row>
        <row r="520">
          <cell r="B520" t="str">
            <v>08Z05-3BM-100</v>
          </cell>
          <cell r="C520">
            <v>575</v>
          </cell>
          <cell r="D520">
            <v>958</v>
          </cell>
        </row>
        <row r="521">
          <cell r="B521" t="str">
            <v>76400-T90-A01</v>
          </cell>
          <cell r="C521">
            <v>343.03</v>
          </cell>
          <cell r="D521">
            <v>571.71</v>
          </cell>
        </row>
        <row r="522">
          <cell r="B522" t="str">
            <v xml:space="preserve">08F30-TGS-100A </v>
          </cell>
          <cell r="C522">
            <v>524</v>
          </cell>
          <cell r="D522">
            <v>746</v>
          </cell>
        </row>
        <row r="523">
          <cell r="B523" t="str">
            <v xml:space="preserve">08F57-TGS-100 </v>
          </cell>
          <cell r="C523">
            <v>225.99</v>
          </cell>
          <cell r="D523">
            <v>376.99</v>
          </cell>
        </row>
        <row r="524">
          <cell r="B524" t="str">
            <v xml:space="preserve">08P00-TGS-100 </v>
          </cell>
          <cell r="C524">
            <v>49</v>
          </cell>
          <cell r="D524">
            <v>82</v>
          </cell>
        </row>
        <row r="525">
          <cell r="B525" t="str">
            <v>08P05-T90-110</v>
          </cell>
          <cell r="C525">
            <v>224</v>
          </cell>
          <cell r="D525">
            <v>373</v>
          </cell>
        </row>
        <row r="526">
          <cell r="B526" t="str">
            <v>08P05-T90-120</v>
          </cell>
          <cell r="C526">
            <v>224</v>
          </cell>
          <cell r="D526">
            <v>373</v>
          </cell>
        </row>
        <row r="527">
          <cell r="B527" t="str">
            <v>08P05-T90-130</v>
          </cell>
          <cell r="C527">
            <v>224</v>
          </cell>
          <cell r="D527">
            <v>373</v>
          </cell>
        </row>
        <row r="528">
          <cell r="B528" t="str">
            <v>08P05-T90-140</v>
          </cell>
          <cell r="C528">
            <v>224</v>
          </cell>
          <cell r="D528">
            <v>373</v>
          </cell>
        </row>
        <row r="529">
          <cell r="B529" t="str">
            <v>08P05-T90-150</v>
          </cell>
          <cell r="C529">
            <v>224</v>
          </cell>
          <cell r="D529">
            <v>373</v>
          </cell>
        </row>
        <row r="530">
          <cell r="B530" t="str">
            <v>08P05-T90-160</v>
          </cell>
          <cell r="C530">
            <v>224</v>
          </cell>
          <cell r="D530">
            <v>373</v>
          </cell>
        </row>
        <row r="531">
          <cell r="B531" t="str">
            <v>08P05-T90-170</v>
          </cell>
          <cell r="C531">
            <v>224</v>
          </cell>
          <cell r="D531">
            <v>373</v>
          </cell>
        </row>
        <row r="532">
          <cell r="B532" t="str">
            <v>08P05-T90-180</v>
          </cell>
          <cell r="C532">
            <v>224</v>
          </cell>
          <cell r="D532">
            <v>373</v>
          </cell>
        </row>
        <row r="533">
          <cell r="B533" t="str">
            <v>08P20-T90-110A</v>
          </cell>
          <cell r="C533">
            <v>168</v>
          </cell>
          <cell r="D533">
            <v>280</v>
          </cell>
        </row>
        <row r="534">
          <cell r="B534" t="str">
            <v>08P20-T90-120A</v>
          </cell>
          <cell r="C534">
            <v>168</v>
          </cell>
          <cell r="D534">
            <v>280</v>
          </cell>
        </row>
        <row r="535">
          <cell r="B535" t="str">
            <v>08P20-T90-130A</v>
          </cell>
          <cell r="C535">
            <v>168</v>
          </cell>
          <cell r="D535">
            <v>280</v>
          </cell>
        </row>
        <row r="536">
          <cell r="B536" t="str">
            <v>08P20-T90-140A</v>
          </cell>
          <cell r="C536">
            <v>168</v>
          </cell>
          <cell r="D536">
            <v>280</v>
          </cell>
        </row>
        <row r="537">
          <cell r="B537" t="str">
            <v>08P20-T90-150A</v>
          </cell>
          <cell r="C537">
            <v>168</v>
          </cell>
          <cell r="D537">
            <v>280</v>
          </cell>
        </row>
        <row r="538">
          <cell r="B538" t="str">
            <v>08P20-T90-160A</v>
          </cell>
          <cell r="C538">
            <v>168</v>
          </cell>
          <cell r="D538">
            <v>280</v>
          </cell>
        </row>
        <row r="539">
          <cell r="B539" t="str">
            <v>08P20-T90-170A</v>
          </cell>
          <cell r="C539">
            <v>168</v>
          </cell>
          <cell r="D539">
            <v>280</v>
          </cell>
        </row>
        <row r="540">
          <cell r="B540" t="str">
            <v>08P20-T90-180A</v>
          </cell>
          <cell r="C540">
            <v>168</v>
          </cell>
          <cell r="D540">
            <v>280</v>
          </cell>
        </row>
        <row r="541">
          <cell r="B541" t="str">
            <v xml:space="preserve">08W20-TGS-300B </v>
          </cell>
          <cell r="C541">
            <v>200.99</v>
          </cell>
          <cell r="D541">
            <v>330.99</v>
          </cell>
        </row>
        <row r="542">
          <cell r="B542" t="str">
            <v>08F21-T6Z-100B</v>
          </cell>
          <cell r="C542">
            <v>229.99</v>
          </cell>
          <cell r="D542">
            <v>379.99</v>
          </cell>
        </row>
        <row r="543">
          <cell r="B543" t="str">
            <v>08F47-TGS-100A</v>
          </cell>
          <cell r="C543">
            <v>193</v>
          </cell>
          <cell r="D543">
            <v>322</v>
          </cell>
        </row>
        <row r="544">
          <cell r="B544" t="str">
            <v>08P17-TGS-110C</v>
          </cell>
          <cell r="C544">
            <v>202</v>
          </cell>
          <cell r="D544">
            <v>337</v>
          </cell>
        </row>
        <row r="545">
          <cell r="B545" t="str">
            <v>08P42-TGS-100C</v>
          </cell>
          <cell r="C545">
            <v>107</v>
          </cell>
          <cell r="D545">
            <v>178</v>
          </cell>
        </row>
        <row r="546">
          <cell r="B546" t="str">
            <v>08P46-T6Z-300A</v>
          </cell>
          <cell r="C546">
            <v>358</v>
          </cell>
          <cell r="D546">
            <v>597</v>
          </cell>
        </row>
        <row r="547">
          <cell r="B547" t="str">
            <v>08U45-TGS-100B</v>
          </cell>
          <cell r="C547">
            <v>115</v>
          </cell>
          <cell r="D547">
            <v>192</v>
          </cell>
        </row>
        <row r="548">
          <cell r="B548" t="str">
            <v>08P05-TG7-111</v>
          </cell>
          <cell r="C548">
            <v>216</v>
          </cell>
          <cell r="D548">
            <v>360</v>
          </cell>
        </row>
        <row r="549">
          <cell r="B549" t="str">
            <v>08P05-TG7-121</v>
          </cell>
          <cell r="C549">
            <v>216</v>
          </cell>
          <cell r="D549">
            <v>360</v>
          </cell>
        </row>
        <row r="550">
          <cell r="B550" t="str">
            <v>08P05-TG7-131</v>
          </cell>
          <cell r="C550">
            <v>216</v>
          </cell>
          <cell r="D550">
            <v>360</v>
          </cell>
        </row>
        <row r="551">
          <cell r="B551" t="str">
            <v>08P05-TG7-141</v>
          </cell>
          <cell r="C551">
            <v>216</v>
          </cell>
          <cell r="D551">
            <v>360</v>
          </cell>
        </row>
        <row r="552">
          <cell r="B552" t="str">
            <v>08P05-TG7-151</v>
          </cell>
          <cell r="C552">
            <v>216</v>
          </cell>
          <cell r="D552">
            <v>360</v>
          </cell>
        </row>
        <row r="553">
          <cell r="B553" t="str">
            <v>08P05-TG7-161</v>
          </cell>
          <cell r="C553">
            <v>216</v>
          </cell>
          <cell r="D553">
            <v>360</v>
          </cell>
        </row>
        <row r="554">
          <cell r="B554" t="str">
            <v>08P05-TG7-170</v>
          </cell>
          <cell r="C554">
            <v>216</v>
          </cell>
          <cell r="D554">
            <v>360</v>
          </cell>
        </row>
        <row r="555">
          <cell r="B555" t="str">
            <v>08P05-TG7-181</v>
          </cell>
          <cell r="C555">
            <v>216</v>
          </cell>
          <cell r="D555">
            <v>360</v>
          </cell>
        </row>
        <row r="556">
          <cell r="B556" t="str">
            <v>08P05-TG7-191</v>
          </cell>
          <cell r="C556">
            <v>216</v>
          </cell>
          <cell r="D556">
            <v>360</v>
          </cell>
        </row>
        <row r="557">
          <cell r="B557" t="str">
            <v>08P05-TG7-1B1</v>
          </cell>
          <cell r="C557">
            <v>216</v>
          </cell>
          <cell r="D557">
            <v>360</v>
          </cell>
        </row>
        <row r="558">
          <cell r="B558" t="str">
            <v>08P05-TG7-1C1</v>
          </cell>
          <cell r="C558">
            <v>216</v>
          </cell>
          <cell r="D558">
            <v>360</v>
          </cell>
        </row>
        <row r="559">
          <cell r="B559" t="str">
            <v>08P05-TG7-1D1</v>
          </cell>
          <cell r="C559">
            <v>216</v>
          </cell>
          <cell r="D559">
            <v>360</v>
          </cell>
        </row>
        <row r="560">
          <cell r="B560" t="str">
            <v>08P20-TG7-110A</v>
          </cell>
          <cell r="C560">
            <v>145</v>
          </cell>
          <cell r="D560">
            <v>207</v>
          </cell>
        </row>
        <row r="561">
          <cell r="B561" t="str">
            <v>08P20-TG7-120A</v>
          </cell>
          <cell r="C561">
            <v>145</v>
          </cell>
          <cell r="D561">
            <v>207</v>
          </cell>
        </row>
        <row r="562">
          <cell r="B562" t="str">
            <v>08P20-TG7-130A</v>
          </cell>
          <cell r="C562">
            <v>145</v>
          </cell>
          <cell r="D562">
            <v>207</v>
          </cell>
        </row>
        <row r="563">
          <cell r="B563" t="str">
            <v>08P20-TG7-140A</v>
          </cell>
          <cell r="C563">
            <v>145</v>
          </cell>
          <cell r="D563">
            <v>207</v>
          </cell>
        </row>
        <row r="564">
          <cell r="B564" t="str">
            <v>08P20-TG7-150A</v>
          </cell>
          <cell r="C564">
            <v>145</v>
          </cell>
          <cell r="D564">
            <v>207</v>
          </cell>
        </row>
        <row r="565">
          <cell r="B565" t="str">
            <v>08P20-TG7-160A</v>
          </cell>
          <cell r="C565">
            <v>145</v>
          </cell>
          <cell r="D565">
            <v>207</v>
          </cell>
        </row>
        <row r="566">
          <cell r="B566" t="str">
            <v>08P20-TG7-170A</v>
          </cell>
          <cell r="C566">
            <v>145</v>
          </cell>
          <cell r="D566">
            <v>207</v>
          </cell>
        </row>
        <row r="567">
          <cell r="B567" t="str">
            <v>08P20-TG7-180A</v>
          </cell>
          <cell r="C567">
            <v>145</v>
          </cell>
          <cell r="D567">
            <v>207</v>
          </cell>
        </row>
        <row r="568">
          <cell r="B568" t="str">
            <v>08P20-TG7-190A</v>
          </cell>
          <cell r="C568">
            <v>145</v>
          </cell>
          <cell r="D568">
            <v>207</v>
          </cell>
        </row>
        <row r="569">
          <cell r="B569" t="str">
            <v>08P20-TG7-1A0A</v>
          </cell>
          <cell r="C569">
            <v>145</v>
          </cell>
          <cell r="D569">
            <v>207</v>
          </cell>
        </row>
        <row r="570">
          <cell r="B570" t="str">
            <v>08P20-TG7-1B0A</v>
          </cell>
          <cell r="C570">
            <v>30.99</v>
          </cell>
          <cell r="D570">
            <v>50.99</v>
          </cell>
        </row>
        <row r="571">
          <cell r="B571" t="str">
            <v>08P20-TG7-1C0A</v>
          </cell>
          <cell r="C571">
            <v>145</v>
          </cell>
          <cell r="D571">
            <v>207</v>
          </cell>
        </row>
        <row r="572">
          <cell r="B572" t="str">
            <v>08P47-T6Z-301</v>
          </cell>
          <cell r="C572">
            <v>155</v>
          </cell>
          <cell r="D572">
            <v>258</v>
          </cell>
        </row>
        <row r="573">
          <cell r="B573" t="str">
            <v>08P47-TG7-302</v>
          </cell>
          <cell r="C573">
            <v>210</v>
          </cell>
          <cell r="D573">
            <v>323</v>
          </cell>
        </row>
        <row r="574">
          <cell r="B574" t="str">
            <v>08P48-TG7-100C</v>
          </cell>
          <cell r="C574">
            <v>40</v>
          </cell>
          <cell r="D574">
            <v>67</v>
          </cell>
        </row>
        <row r="575">
          <cell r="B575" t="str">
            <v>08P48-TG7-101</v>
          </cell>
          <cell r="C575">
            <v>75</v>
          </cell>
          <cell r="D575">
            <v>125</v>
          </cell>
        </row>
        <row r="576">
          <cell r="B576" t="str">
            <v>08R01-TG7-302</v>
          </cell>
          <cell r="C576">
            <v>186</v>
          </cell>
          <cell r="D576">
            <v>310</v>
          </cell>
        </row>
        <row r="577">
          <cell r="B577" t="str">
            <v>08R04-TG7-100A</v>
          </cell>
          <cell r="C577">
            <v>165</v>
          </cell>
          <cell r="D577">
            <v>275</v>
          </cell>
        </row>
        <row r="578">
          <cell r="B578" t="str">
            <v>08R04-TG7-101</v>
          </cell>
          <cell r="C578">
            <v>165</v>
          </cell>
          <cell r="D578">
            <v>275</v>
          </cell>
        </row>
        <row r="579">
          <cell r="B579" t="str">
            <v>08R06-TG7-100</v>
          </cell>
          <cell r="C579">
            <v>110</v>
          </cell>
          <cell r="D579">
            <v>183</v>
          </cell>
        </row>
        <row r="580">
          <cell r="B580" t="str">
            <v>08U97-TG7-114</v>
          </cell>
          <cell r="C580">
            <v>635</v>
          </cell>
          <cell r="D580">
            <v>1058</v>
          </cell>
        </row>
        <row r="581">
          <cell r="B581" t="str">
            <v>08V27-TG7-100</v>
          </cell>
          <cell r="C581">
            <v>297</v>
          </cell>
          <cell r="D581">
            <v>424</v>
          </cell>
        </row>
        <row r="582">
          <cell r="B582" t="str">
            <v>08W20-T90-300D</v>
          </cell>
          <cell r="C582">
            <v>733</v>
          </cell>
          <cell r="D582">
            <v>1040</v>
          </cell>
        </row>
        <row r="583">
          <cell r="B583">
            <v>84933501</v>
          </cell>
          <cell r="C583">
            <v>1060</v>
          </cell>
          <cell r="D583">
            <v>1765</v>
          </cell>
        </row>
        <row r="584">
          <cell r="B584">
            <v>85039001</v>
          </cell>
          <cell r="C584">
            <v>222</v>
          </cell>
          <cell r="D584">
            <v>370</v>
          </cell>
        </row>
        <row r="585">
          <cell r="B585">
            <v>85105297</v>
          </cell>
          <cell r="C585">
            <v>410</v>
          </cell>
          <cell r="D585">
            <v>683</v>
          </cell>
        </row>
        <row r="586">
          <cell r="B586">
            <v>85548789</v>
          </cell>
          <cell r="C586">
            <v>164</v>
          </cell>
          <cell r="D586">
            <v>273</v>
          </cell>
        </row>
        <row r="587">
          <cell r="B587" t="str">
            <v>08E70-PT9-300</v>
          </cell>
          <cell r="C587">
            <v>0.01</v>
          </cell>
          <cell r="D587">
            <v>0.01</v>
          </cell>
        </row>
        <row r="588">
          <cell r="B588" t="str">
            <v>08E70-PT9-300CP</v>
          </cell>
          <cell r="C588">
            <v>513</v>
          </cell>
          <cell r="D588">
            <v>855</v>
          </cell>
        </row>
        <row r="589">
          <cell r="B589" t="str">
            <v>08F20-PS2-100</v>
          </cell>
          <cell r="C589">
            <v>97</v>
          </cell>
          <cell r="D589">
            <v>162</v>
          </cell>
        </row>
        <row r="590">
          <cell r="B590" t="str">
            <v>08F20-PS2-100A</v>
          </cell>
          <cell r="C590">
            <v>47</v>
          </cell>
          <cell r="D590">
            <v>78</v>
          </cell>
        </row>
        <row r="591">
          <cell r="B591" t="str">
            <v>08F20-PS2-100C</v>
          </cell>
          <cell r="C591">
            <v>33</v>
          </cell>
          <cell r="D591">
            <v>55</v>
          </cell>
        </row>
        <row r="592">
          <cell r="B592" t="str">
            <v>08F20-PS2-100D</v>
          </cell>
          <cell r="C592">
            <v>33</v>
          </cell>
          <cell r="D592">
            <v>55</v>
          </cell>
        </row>
        <row r="593">
          <cell r="B593" t="str">
            <v>08F21-PS2-100</v>
          </cell>
          <cell r="C593">
            <v>273</v>
          </cell>
          <cell r="D593">
            <v>455</v>
          </cell>
        </row>
        <row r="594">
          <cell r="B594" t="str">
            <v>08F23-PS2-110A</v>
          </cell>
          <cell r="C594">
            <v>364</v>
          </cell>
          <cell r="D594">
            <v>607</v>
          </cell>
        </row>
        <row r="595">
          <cell r="B595" t="str">
            <v>08F24-PS2-110</v>
          </cell>
          <cell r="C595">
            <v>228</v>
          </cell>
          <cell r="D595">
            <v>380</v>
          </cell>
        </row>
        <row r="596">
          <cell r="B596" t="str">
            <v>08F24-PS2-310A</v>
          </cell>
          <cell r="C596">
            <v>115</v>
          </cell>
          <cell r="D596">
            <v>190</v>
          </cell>
        </row>
        <row r="597">
          <cell r="B597" t="str">
            <v>08F57-PS2-100A</v>
          </cell>
          <cell r="C597">
            <v>204</v>
          </cell>
          <cell r="D597">
            <v>340</v>
          </cell>
        </row>
        <row r="598">
          <cell r="B598" t="str">
            <v>08F57-PS2-110</v>
          </cell>
          <cell r="C598">
            <v>364</v>
          </cell>
          <cell r="D598">
            <v>607</v>
          </cell>
        </row>
        <row r="599">
          <cell r="B599" t="str">
            <v>08L04-PS2-300</v>
          </cell>
          <cell r="C599">
            <v>509</v>
          </cell>
          <cell r="D599">
            <v>848</v>
          </cell>
        </row>
        <row r="600">
          <cell r="B600" t="str">
            <v>08L92-PS2-100A</v>
          </cell>
          <cell r="C600">
            <v>55</v>
          </cell>
          <cell r="D600">
            <v>92</v>
          </cell>
        </row>
        <row r="601">
          <cell r="B601" t="str">
            <v>08P04-PS2-100</v>
          </cell>
          <cell r="C601">
            <v>124</v>
          </cell>
          <cell r="D601">
            <v>207</v>
          </cell>
        </row>
        <row r="602">
          <cell r="B602" t="str">
            <v>08P17-PS2-110</v>
          </cell>
          <cell r="C602">
            <v>215</v>
          </cell>
          <cell r="D602">
            <v>358</v>
          </cell>
        </row>
        <row r="603">
          <cell r="B603" t="str">
            <v>08P20-PS2-100</v>
          </cell>
          <cell r="C603">
            <v>55</v>
          </cell>
          <cell r="D603">
            <v>92</v>
          </cell>
        </row>
        <row r="604">
          <cell r="B604" t="str">
            <v>08P20-PS2-110A</v>
          </cell>
          <cell r="C604">
            <v>159</v>
          </cell>
          <cell r="D604">
            <v>265</v>
          </cell>
        </row>
        <row r="605">
          <cell r="B605" t="str">
            <v>08P20-PS2-120A</v>
          </cell>
          <cell r="C605">
            <v>159</v>
          </cell>
          <cell r="D605">
            <v>265</v>
          </cell>
        </row>
        <row r="606">
          <cell r="B606" t="str">
            <v>08P20-PS2-130A</v>
          </cell>
          <cell r="C606">
            <v>159</v>
          </cell>
          <cell r="D606">
            <v>265</v>
          </cell>
        </row>
        <row r="607">
          <cell r="B607" t="str">
            <v>08P20-PS2-140A</v>
          </cell>
          <cell r="C607">
            <v>159</v>
          </cell>
          <cell r="D607">
            <v>265</v>
          </cell>
        </row>
        <row r="608">
          <cell r="B608" t="str">
            <v>08P20-PS2-150A</v>
          </cell>
          <cell r="C608">
            <v>159</v>
          </cell>
          <cell r="D608">
            <v>265</v>
          </cell>
        </row>
        <row r="609">
          <cell r="B609" t="str">
            <v>08P20-PS2-160A</v>
          </cell>
          <cell r="C609">
            <v>159</v>
          </cell>
          <cell r="D609">
            <v>265</v>
          </cell>
        </row>
        <row r="610">
          <cell r="B610" t="str">
            <v>08P20-PS2-170A</v>
          </cell>
          <cell r="C610">
            <v>159</v>
          </cell>
          <cell r="D610">
            <v>265</v>
          </cell>
        </row>
        <row r="611">
          <cell r="B611" t="str">
            <v>08P21-PS2-100</v>
          </cell>
          <cell r="C611">
            <v>590</v>
          </cell>
          <cell r="D611">
            <v>983</v>
          </cell>
        </row>
        <row r="612">
          <cell r="B612" t="str">
            <v>08P30-PS2-100</v>
          </cell>
          <cell r="C612">
            <v>124</v>
          </cell>
          <cell r="D612">
            <v>207</v>
          </cell>
        </row>
        <row r="613">
          <cell r="B613" t="str">
            <v>08P48-PS2-100</v>
          </cell>
          <cell r="C613">
            <v>47</v>
          </cell>
          <cell r="D613">
            <v>78</v>
          </cell>
        </row>
        <row r="614">
          <cell r="B614" t="str">
            <v>08P48-PS2-100A</v>
          </cell>
          <cell r="C614">
            <v>84</v>
          </cell>
          <cell r="D614">
            <v>140</v>
          </cell>
        </row>
        <row r="615">
          <cell r="B615" t="str">
            <v>08R04-PS2-100</v>
          </cell>
          <cell r="C615">
            <v>196</v>
          </cell>
          <cell r="D615">
            <v>327</v>
          </cell>
        </row>
        <row r="616">
          <cell r="B616" t="str">
            <v>08R13-PS2-100</v>
          </cell>
          <cell r="C616">
            <v>204</v>
          </cell>
          <cell r="D616">
            <v>340</v>
          </cell>
        </row>
        <row r="617">
          <cell r="B617" t="str">
            <v>08U45-PS2-100</v>
          </cell>
          <cell r="C617">
            <v>120</v>
          </cell>
          <cell r="D617">
            <v>200</v>
          </cell>
        </row>
        <row r="618">
          <cell r="B618" t="str">
            <v>08W19-PS2-100</v>
          </cell>
          <cell r="C618">
            <v>499</v>
          </cell>
          <cell r="D618">
            <v>799</v>
          </cell>
        </row>
        <row r="619">
          <cell r="B619" t="str">
            <v>08Z07-PS2-310</v>
          </cell>
          <cell r="C619">
            <v>279</v>
          </cell>
          <cell r="D619">
            <v>465</v>
          </cell>
        </row>
        <row r="620">
          <cell r="B620" t="str">
            <v>08E12-T6Z-100B</v>
          </cell>
          <cell r="C620">
            <v>363</v>
          </cell>
          <cell r="D620">
            <v>605</v>
          </cell>
        </row>
        <row r="621">
          <cell r="B621" t="str">
            <v>08E12-T6Z-100C</v>
          </cell>
          <cell r="C621">
            <v>363</v>
          </cell>
          <cell r="D621">
            <v>605</v>
          </cell>
        </row>
        <row r="622">
          <cell r="B622" t="str">
            <v>08E12-T6Z-101</v>
          </cell>
          <cell r="C622">
            <v>211</v>
          </cell>
          <cell r="D622">
            <v>352</v>
          </cell>
        </row>
        <row r="623">
          <cell r="B623" t="str">
            <v>08F20-T6Z-100</v>
          </cell>
          <cell r="C623">
            <v>71</v>
          </cell>
          <cell r="D623">
            <v>118</v>
          </cell>
        </row>
        <row r="624">
          <cell r="B624" t="str">
            <v>08F20-T6Z-100A</v>
          </cell>
          <cell r="C624">
            <v>36</v>
          </cell>
          <cell r="D624">
            <v>60</v>
          </cell>
        </row>
        <row r="625">
          <cell r="B625" t="str">
            <v xml:space="preserve">08F20-T6Z-100B </v>
          </cell>
          <cell r="C625">
            <v>115</v>
          </cell>
          <cell r="D625">
            <v>192</v>
          </cell>
        </row>
        <row r="626">
          <cell r="B626" t="str">
            <v>08F20-TGS-100A</v>
          </cell>
          <cell r="C626">
            <v>42</v>
          </cell>
          <cell r="D626">
            <v>70</v>
          </cell>
        </row>
        <row r="627">
          <cell r="B627" t="str">
            <v>08F21-T6Z-100</v>
          </cell>
          <cell r="C627">
            <v>23.99</v>
          </cell>
          <cell r="D627">
            <v>39.99</v>
          </cell>
        </row>
        <row r="628">
          <cell r="B628" t="str">
            <v>08F21-T6Z-100A</v>
          </cell>
          <cell r="C628">
            <v>229.99</v>
          </cell>
          <cell r="D628">
            <v>379.99</v>
          </cell>
        </row>
        <row r="629">
          <cell r="B629" t="str">
            <v>08F30-T6Z-100</v>
          </cell>
          <cell r="C629">
            <v>335</v>
          </cell>
          <cell r="D629">
            <v>558</v>
          </cell>
        </row>
        <row r="630">
          <cell r="B630" t="str">
            <v>08F57-T6Z-100</v>
          </cell>
          <cell r="C630">
            <v>278</v>
          </cell>
          <cell r="D630">
            <v>463</v>
          </cell>
        </row>
        <row r="631">
          <cell r="B631" t="str">
            <v>08L02-T6Z-102</v>
          </cell>
          <cell r="C631">
            <v>496</v>
          </cell>
          <cell r="D631">
            <v>827</v>
          </cell>
        </row>
        <row r="632">
          <cell r="B632" t="str">
            <v>08L02-T6Z-102A</v>
          </cell>
          <cell r="C632">
            <v>496</v>
          </cell>
          <cell r="D632">
            <v>827</v>
          </cell>
        </row>
        <row r="633">
          <cell r="B633" t="str">
            <v>08L04-TGS-300</v>
          </cell>
          <cell r="C633">
            <v>258</v>
          </cell>
          <cell r="D633">
            <v>430</v>
          </cell>
        </row>
        <row r="634">
          <cell r="B634" t="str">
            <v>08L26-T6Z-301</v>
          </cell>
          <cell r="C634">
            <v>477</v>
          </cell>
          <cell r="D634">
            <v>757</v>
          </cell>
        </row>
        <row r="635">
          <cell r="B635" t="str">
            <v>08L26-T6Z-301A</v>
          </cell>
          <cell r="C635">
            <v>569</v>
          </cell>
          <cell r="D635">
            <v>813</v>
          </cell>
        </row>
        <row r="636">
          <cell r="B636" t="str">
            <v>08L33-T6Z-100</v>
          </cell>
          <cell r="C636">
            <v>998</v>
          </cell>
          <cell r="D636">
            <v>1663</v>
          </cell>
        </row>
        <row r="637">
          <cell r="B637" t="str">
            <v>08L33-T6Z-101A</v>
          </cell>
          <cell r="C637">
            <v>646</v>
          </cell>
          <cell r="D637">
            <v>1077</v>
          </cell>
        </row>
        <row r="638">
          <cell r="B638" t="str">
            <v>08L33-T6Z-101B</v>
          </cell>
          <cell r="C638">
            <v>838</v>
          </cell>
          <cell r="D638">
            <v>1397</v>
          </cell>
        </row>
        <row r="639">
          <cell r="B639" t="str">
            <v>08L91-T6Z-101</v>
          </cell>
          <cell r="C639">
            <v>182</v>
          </cell>
          <cell r="D639">
            <v>303</v>
          </cell>
        </row>
        <row r="640">
          <cell r="B640" t="str">
            <v>08L92-T6Z-300</v>
          </cell>
          <cell r="C640">
            <v>144</v>
          </cell>
          <cell r="D640">
            <v>240</v>
          </cell>
        </row>
        <row r="641">
          <cell r="B641" t="str">
            <v>08L96-T6Z-100A</v>
          </cell>
          <cell r="C641">
            <v>155</v>
          </cell>
          <cell r="D641">
            <v>258</v>
          </cell>
        </row>
        <row r="642">
          <cell r="B642" t="str">
            <v>08L96-T6Z-300</v>
          </cell>
          <cell r="C642">
            <v>58</v>
          </cell>
          <cell r="D642">
            <v>97</v>
          </cell>
        </row>
        <row r="643">
          <cell r="B643" t="str">
            <v>08P04-T6Z-100</v>
          </cell>
          <cell r="C643">
            <v>124</v>
          </cell>
          <cell r="D643">
            <v>207</v>
          </cell>
        </row>
        <row r="644">
          <cell r="B644" t="str">
            <v>08P05-T6Z-111</v>
          </cell>
          <cell r="C644">
            <v>203</v>
          </cell>
          <cell r="D644">
            <v>338</v>
          </cell>
        </row>
        <row r="645">
          <cell r="B645" t="str">
            <v>08P05-T6Z-121</v>
          </cell>
          <cell r="C645">
            <v>203</v>
          </cell>
          <cell r="D645">
            <v>338</v>
          </cell>
        </row>
        <row r="646">
          <cell r="B646" t="str">
            <v>08P05-T6Z-131</v>
          </cell>
          <cell r="C646">
            <v>203</v>
          </cell>
          <cell r="D646">
            <v>338</v>
          </cell>
        </row>
        <row r="647">
          <cell r="B647" t="str">
            <v>08P05-T6Z-141</v>
          </cell>
          <cell r="C647">
            <v>203</v>
          </cell>
          <cell r="D647">
            <v>338</v>
          </cell>
        </row>
        <row r="648">
          <cell r="B648" t="str">
            <v>08P05-T6Z-151</v>
          </cell>
          <cell r="C648">
            <v>203</v>
          </cell>
          <cell r="D648">
            <v>338</v>
          </cell>
        </row>
        <row r="649">
          <cell r="B649" t="str">
            <v>08P05-T6Z-160</v>
          </cell>
          <cell r="C649">
            <v>203</v>
          </cell>
          <cell r="D649">
            <v>338</v>
          </cell>
        </row>
        <row r="650">
          <cell r="B650" t="str">
            <v>08P05-T6Z-171</v>
          </cell>
          <cell r="C650">
            <v>203</v>
          </cell>
          <cell r="D650">
            <v>338</v>
          </cell>
        </row>
        <row r="651">
          <cell r="B651" t="str">
            <v>08P05-T6Z-181</v>
          </cell>
          <cell r="C651">
            <v>203</v>
          </cell>
          <cell r="D651">
            <v>338</v>
          </cell>
        </row>
        <row r="652">
          <cell r="B652" t="str">
            <v>08P05-T6Z-1A1</v>
          </cell>
          <cell r="C652">
            <v>203</v>
          </cell>
          <cell r="D652">
            <v>338</v>
          </cell>
        </row>
        <row r="653">
          <cell r="B653" t="str">
            <v>08P05-T6Z-1B1</v>
          </cell>
          <cell r="C653">
            <v>203</v>
          </cell>
          <cell r="D653">
            <v>338</v>
          </cell>
        </row>
        <row r="654">
          <cell r="B654" t="str">
            <v>08P17-T6Z-110A</v>
          </cell>
          <cell r="C654">
            <v>182</v>
          </cell>
          <cell r="D654">
            <v>303</v>
          </cell>
        </row>
        <row r="655">
          <cell r="B655" t="str">
            <v>08P20-T6Z-101</v>
          </cell>
          <cell r="C655">
            <v>59</v>
          </cell>
          <cell r="D655">
            <v>98</v>
          </cell>
        </row>
        <row r="656">
          <cell r="B656" t="str">
            <v>08P20-T6Z-110A</v>
          </cell>
          <cell r="C656">
            <v>158</v>
          </cell>
          <cell r="D656">
            <v>263</v>
          </cell>
        </row>
        <row r="657">
          <cell r="B657" t="str">
            <v>08P20-T6Z-120A</v>
          </cell>
          <cell r="C657">
            <v>158</v>
          </cell>
          <cell r="D657">
            <v>263</v>
          </cell>
        </row>
        <row r="658">
          <cell r="B658" t="str">
            <v>08P20-T6Z-130A</v>
          </cell>
          <cell r="C658">
            <v>158</v>
          </cell>
          <cell r="D658">
            <v>263</v>
          </cell>
        </row>
        <row r="659">
          <cell r="B659" t="str">
            <v>08P20-T6Z-140A</v>
          </cell>
          <cell r="C659">
            <v>158</v>
          </cell>
          <cell r="D659">
            <v>263</v>
          </cell>
        </row>
        <row r="660">
          <cell r="B660" t="str">
            <v>08P20-T6Z-150A</v>
          </cell>
          <cell r="C660">
            <v>158</v>
          </cell>
          <cell r="D660">
            <v>263</v>
          </cell>
        </row>
        <row r="661">
          <cell r="B661" t="str">
            <v>08P20-T6Z-160A</v>
          </cell>
          <cell r="C661">
            <v>158</v>
          </cell>
          <cell r="D661">
            <v>263</v>
          </cell>
        </row>
        <row r="662">
          <cell r="B662" t="str">
            <v>08P20-T6Z-170A</v>
          </cell>
          <cell r="C662">
            <v>158</v>
          </cell>
          <cell r="D662">
            <v>263</v>
          </cell>
        </row>
        <row r="663">
          <cell r="B663" t="str">
            <v>08P20-T6Z-180A</v>
          </cell>
          <cell r="C663">
            <v>158</v>
          </cell>
          <cell r="D663">
            <v>263</v>
          </cell>
        </row>
        <row r="664">
          <cell r="B664" t="str">
            <v>08P20-T6Z-1A0A</v>
          </cell>
          <cell r="C664">
            <v>158</v>
          </cell>
          <cell r="D664">
            <v>263</v>
          </cell>
        </row>
        <row r="665">
          <cell r="B665" t="str">
            <v>08P20-T6Z-1B0A</v>
          </cell>
          <cell r="C665">
            <v>158</v>
          </cell>
          <cell r="D665">
            <v>263</v>
          </cell>
        </row>
        <row r="666">
          <cell r="B666" t="str">
            <v>08P21-T6Z-100</v>
          </cell>
          <cell r="C666">
            <v>354</v>
          </cell>
          <cell r="D666">
            <v>590</v>
          </cell>
        </row>
        <row r="667">
          <cell r="B667" t="str">
            <v>08P21-T6Z-100A</v>
          </cell>
          <cell r="C667">
            <v>561</v>
          </cell>
          <cell r="D667">
            <v>935</v>
          </cell>
        </row>
        <row r="668">
          <cell r="B668" t="str">
            <v>08P32-T6Z-310</v>
          </cell>
          <cell r="C668">
            <v>368</v>
          </cell>
          <cell r="D668">
            <v>526</v>
          </cell>
        </row>
        <row r="669">
          <cell r="B669" t="str">
            <v>08P35-T6Z-100</v>
          </cell>
          <cell r="C669">
            <v>196</v>
          </cell>
          <cell r="D669">
            <v>327</v>
          </cell>
        </row>
        <row r="670">
          <cell r="B670" t="str">
            <v>08P46-T6Z-100</v>
          </cell>
          <cell r="C670">
            <v>586</v>
          </cell>
          <cell r="D670">
            <v>977</v>
          </cell>
        </row>
        <row r="671">
          <cell r="B671" t="str">
            <v>08P47-T6Z-300A</v>
          </cell>
          <cell r="C671">
            <v>181</v>
          </cell>
          <cell r="D671">
            <v>302</v>
          </cell>
        </row>
        <row r="672">
          <cell r="B672" t="str">
            <v>08R04-T6Z-101</v>
          </cell>
          <cell r="C672">
            <v>203</v>
          </cell>
          <cell r="D672">
            <v>338</v>
          </cell>
        </row>
        <row r="673">
          <cell r="B673" t="str">
            <v>08U35-T6Z-100</v>
          </cell>
          <cell r="C673">
            <v>50</v>
          </cell>
          <cell r="D673">
            <v>83</v>
          </cell>
        </row>
        <row r="674">
          <cell r="B674" t="str">
            <v>08U43-T6Z-100</v>
          </cell>
          <cell r="C674">
            <v>190</v>
          </cell>
          <cell r="D674">
            <v>317</v>
          </cell>
        </row>
        <row r="675">
          <cell r="B675" t="str">
            <v>08U45-T6Z-100</v>
          </cell>
          <cell r="C675">
            <v>51</v>
          </cell>
          <cell r="D675">
            <v>85</v>
          </cell>
        </row>
        <row r="676">
          <cell r="B676" t="str">
            <v>08U45-T6Z-100A</v>
          </cell>
          <cell r="C676">
            <v>51</v>
          </cell>
          <cell r="D676">
            <v>85</v>
          </cell>
        </row>
        <row r="677">
          <cell r="B677" t="str">
            <v>08V31-T6Z-100A</v>
          </cell>
          <cell r="C677">
            <v>280</v>
          </cell>
          <cell r="D677">
            <v>466</v>
          </cell>
        </row>
        <row r="678">
          <cell r="B678" t="str">
            <v>08V67-T6Z-110K</v>
          </cell>
          <cell r="C678">
            <v>174</v>
          </cell>
          <cell r="D678">
            <v>290</v>
          </cell>
        </row>
        <row r="679">
          <cell r="B679" t="str">
            <v>08V67-T6Z-300A</v>
          </cell>
          <cell r="C679">
            <v>248</v>
          </cell>
          <cell r="D679">
            <v>413</v>
          </cell>
        </row>
        <row r="680">
          <cell r="B680" t="str">
            <v>08W18-T6Z-100</v>
          </cell>
          <cell r="C680">
            <v>469</v>
          </cell>
          <cell r="D680">
            <v>782</v>
          </cell>
        </row>
        <row r="681">
          <cell r="B681" t="str">
            <v>08W18-T6Z-300A</v>
          </cell>
          <cell r="C681">
            <v>678</v>
          </cell>
          <cell r="D681">
            <v>1130</v>
          </cell>
        </row>
        <row r="682">
          <cell r="B682" t="str">
            <v xml:space="preserve">08W18-T6Z-300E </v>
          </cell>
          <cell r="C682">
            <v>180.99</v>
          </cell>
          <cell r="D682">
            <v>299.99</v>
          </cell>
        </row>
        <row r="683">
          <cell r="B683" t="str">
            <v>08Z04-T6Z-300A</v>
          </cell>
          <cell r="C683">
            <v>517</v>
          </cell>
          <cell r="D683">
            <v>862</v>
          </cell>
        </row>
        <row r="684">
          <cell r="B684" t="str">
            <v>08Z07-T6Z-100B</v>
          </cell>
          <cell r="C684">
            <v>28</v>
          </cell>
          <cell r="D684">
            <v>47</v>
          </cell>
        </row>
        <row r="685">
          <cell r="B685" t="str">
            <v>08Z07-T6Z-110E</v>
          </cell>
          <cell r="C685">
            <v>68</v>
          </cell>
          <cell r="D685">
            <v>85</v>
          </cell>
        </row>
        <row r="686">
          <cell r="B686" t="str">
            <v>08Z07-T6Z-120E</v>
          </cell>
          <cell r="C686">
            <v>68</v>
          </cell>
          <cell r="D686">
            <v>85</v>
          </cell>
        </row>
        <row r="687">
          <cell r="B687" t="str">
            <v>08Z07-T6Z-130E</v>
          </cell>
          <cell r="C687">
            <v>68</v>
          </cell>
          <cell r="D687">
            <v>85</v>
          </cell>
        </row>
        <row r="688">
          <cell r="B688" t="str">
            <v>08Z07-T6Z-140E</v>
          </cell>
          <cell r="C688">
            <v>68</v>
          </cell>
          <cell r="D688">
            <v>85</v>
          </cell>
        </row>
        <row r="689">
          <cell r="B689" t="str">
            <v>08Z07-T6Z-150E</v>
          </cell>
          <cell r="C689">
            <v>68</v>
          </cell>
          <cell r="D689">
            <v>85</v>
          </cell>
        </row>
        <row r="690">
          <cell r="B690" t="str">
            <v>08Z07-T6Z-160E</v>
          </cell>
          <cell r="C690">
            <v>68</v>
          </cell>
          <cell r="D690">
            <v>85</v>
          </cell>
        </row>
        <row r="691">
          <cell r="B691" t="str">
            <v>08Z07-T6Z-170E</v>
          </cell>
          <cell r="C691">
            <v>68</v>
          </cell>
          <cell r="D691">
            <v>85</v>
          </cell>
        </row>
        <row r="692">
          <cell r="B692" t="str">
            <v>08Z07-T6Z-180E</v>
          </cell>
          <cell r="C692">
            <v>68</v>
          </cell>
          <cell r="D692">
            <v>85</v>
          </cell>
        </row>
        <row r="693">
          <cell r="B693" t="str">
            <v>08Z07-T6Z-300D</v>
          </cell>
          <cell r="C693">
            <v>76</v>
          </cell>
          <cell r="D693">
            <v>95</v>
          </cell>
        </row>
        <row r="694">
          <cell r="B694" t="str">
            <v>08Z07-T6Z-301F</v>
          </cell>
          <cell r="C694">
            <v>1720</v>
          </cell>
          <cell r="D694">
            <v>2457</v>
          </cell>
        </row>
        <row r="695">
          <cell r="B695" t="str">
            <v>08F20-T6Z-100C</v>
          </cell>
          <cell r="C695">
            <v>140</v>
          </cell>
          <cell r="D695">
            <v>233</v>
          </cell>
        </row>
        <row r="696">
          <cell r="B696" t="str">
            <v>08F20-T6Z-100D</v>
          </cell>
          <cell r="C696">
            <v>45</v>
          </cell>
          <cell r="D696">
            <v>75</v>
          </cell>
        </row>
        <row r="697">
          <cell r="B697" t="str">
            <v>08F30-T6Z-100A</v>
          </cell>
          <cell r="C697">
            <v>270</v>
          </cell>
          <cell r="D697">
            <v>450</v>
          </cell>
        </row>
        <row r="698">
          <cell r="B698" t="str">
            <v>08F57-T6Z-100A</v>
          </cell>
          <cell r="C698">
            <v>350</v>
          </cell>
          <cell r="D698">
            <v>583</v>
          </cell>
        </row>
        <row r="699">
          <cell r="B699" t="str">
            <v>08L33-T6Z-100C</v>
          </cell>
          <cell r="C699">
            <v>821</v>
          </cell>
          <cell r="D699">
            <v>1368</v>
          </cell>
        </row>
        <row r="700">
          <cell r="B700" t="str">
            <v>08L33-T6Z-100D</v>
          </cell>
          <cell r="C700">
            <v>1040</v>
          </cell>
          <cell r="D700">
            <v>1733</v>
          </cell>
        </row>
        <row r="701">
          <cell r="B701" t="str">
            <v>08L96-T6Z-100B</v>
          </cell>
          <cell r="C701">
            <v>58</v>
          </cell>
          <cell r="D701">
            <v>97</v>
          </cell>
        </row>
        <row r="702">
          <cell r="B702" t="str">
            <v>08P00-T6Z-100</v>
          </cell>
          <cell r="C702">
            <v>41</v>
          </cell>
          <cell r="D702">
            <v>68</v>
          </cell>
        </row>
        <row r="703">
          <cell r="B703" t="str">
            <v>08P04-T6Z-100A</v>
          </cell>
          <cell r="C703">
            <v>129</v>
          </cell>
          <cell r="D703">
            <v>215</v>
          </cell>
        </row>
        <row r="704">
          <cell r="B704" t="str">
            <v>08P05-T6Z-1C1</v>
          </cell>
          <cell r="C704">
            <v>160</v>
          </cell>
          <cell r="D704">
            <v>267</v>
          </cell>
        </row>
        <row r="705">
          <cell r="B705" t="str">
            <v>08P05-T6Z-1D1</v>
          </cell>
          <cell r="C705">
            <v>183</v>
          </cell>
          <cell r="D705">
            <v>305</v>
          </cell>
        </row>
        <row r="706">
          <cell r="B706" t="str">
            <v>08P11-T6Z-100A</v>
          </cell>
          <cell r="C706">
            <v>65</v>
          </cell>
          <cell r="D706">
            <v>108</v>
          </cell>
        </row>
        <row r="707">
          <cell r="B707" t="str">
            <v>08P17-T6Z-110B</v>
          </cell>
          <cell r="C707">
            <v>187</v>
          </cell>
          <cell r="D707">
            <v>312</v>
          </cell>
        </row>
        <row r="708">
          <cell r="B708" t="str">
            <v>08P17-T6Z-310B</v>
          </cell>
          <cell r="C708">
            <v>170</v>
          </cell>
          <cell r="D708">
            <v>283</v>
          </cell>
        </row>
        <row r="709">
          <cell r="B709" t="str">
            <v>08P20-T6Z-1C0A</v>
          </cell>
          <cell r="C709">
            <v>158</v>
          </cell>
          <cell r="D709">
            <v>263</v>
          </cell>
        </row>
        <row r="710">
          <cell r="B710" t="str">
            <v>08P20-T6Z-1D0A</v>
          </cell>
          <cell r="C710">
            <v>158</v>
          </cell>
          <cell r="D710">
            <v>263</v>
          </cell>
        </row>
        <row r="711">
          <cell r="B711" t="str">
            <v>08P21-T6Z-100B</v>
          </cell>
          <cell r="C711">
            <v>602</v>
          </cell>
          <cell r="D711">
            <v>1003</v>
          </cell>
        </row>
        <row r="712">
          <cell r="B712" t="str">
            <v>08P32-T6Z-310A</v>
          </cell>
          <cell r="C712">
            <v>350</v>
          </cell>
          <cell r="D712">
            <v>583</v>
          </cell>
        </row>
        <row r="713">
          <cell r="B713" t="str">
            <v>08P46-T6Z-300A</v>
          </cell>
          <cell r="C713">
            <v>358</v>
          </cell>
          <cell r="D713">
            <v>597</v>
          </cell>
        </row>
        <row r="714">
          <cell r="B714" t="str">
            <v>08P48-T6Z-100A</v>
          </cell>
          <cell r="C714">
            <v>59</v>
          </cell>
          <cell r="D714">
            <v>98</v>
          </cell>
        </row>
        <row r="715">
          <cell r="B715" t="str">
            <v>08U45-T6Z-100B</v>
          </cell>
          <cell r="C715">
            <v>28.99</v>
          </cell>
          <cell r="D715">
            <v>47.99</v>
          </cell>
        </row>
        <row r="716">
          <cell r="B716" t="str">
            <v>08U45-T6Z-100C</v>
          </cell>
          <cell r="C716">
            <v>51</v>
          </cell>
          <cell r="D716">
            <v>85</v>
          </cell>
        </row>
        <row r="717">
          <cell r="B717" t="str">
            <v>TUCAB504PA1</v>
          </cell>
          <cell r="C717">
            <v>13</v>
          </cell>
          <cell r="D717">
            <v>21.5</v>
          </cell>
        </row>
        <row r="718">
          <cell r="B718" t="str">
            <v>TUCAB507PA1</v>
          </cell>
          <cell r="C718">
            <v>13</v>
          </cell>
          <cell r="D718">
            <v>21.5</v>
          </cell>
        </row>
        <row r="719">
          <cell r="B719" t="str">
            <v>TUCAB518PA1</v>
          </cell>
          <cell r="C719">
            <v>13</v>
          </cell>
          <cell r="D719">
            <v>21.5</v>
          </cell>
        </row>
        <row r="720">
          <cell r="B720" t="str">
            <v>TUCAB527PA1</v>
          </cell>
          <cell r="C720">
            <v>13</v>
          </cell>
          <cell r="D720">
            <v>21.5</v>
          </cell>
        </row>
        <row r="721">
          <cell r="B721" t="str">
            <v>TUCAB529PA1</v>
          </cell>
          <cell r="C721">
            <v>13</v>
          </cell>
          <cell r="D721">
            <v>21.5</v>
          </cell>
        </row>
        <row r="722">
          <cell r="B722" t="str">
            <v>TUCAB532PA1</v>
          </cell>
          <cell r="C722">
            <v>13</v>
          </cell>
          <cell r="D722">
            <v>21.5</v>
          </cell>
        </row>
        <row r="723">
          <cell r="B723" t="str">
            <v>TUCAB533MA1</v>
          </cell>
          <cell r="C723">
            <v>13</v>
          </cell>
          <cell r="D723">
            <v>21.5</v>
          </cell>
        </row>
        <row r="724">
          <cell r="B724" t="str">
            <v>TUCAB536PA1</v>
          </cell>
          <cell r="C724">
            <v>13</v>
          </cell>
          <cell r="D724">
            <v>21.5</v>
          </cell>
        </row>
        <row r="725">
          <cell r="B725" t="str">
            <v>TUCAB537MA1</v>
          </cell>
          <cell r="C725">
            <v>13</v>
          </cell>
          <cell r="D725">
            <v>21.5</v>
          </cell>
        </row>
        <row r="726">
          <cell r="B726" t="str">
            <v>TUCAB538MA1</v>
          </cell>
          <cell r="C726">
            <v>13</v>
          </cell>
          <cell r="D726">
            <v>21.5</v>
          </cell>
        </row>
        <row r="727">
          <cell r="B727" t="str">
            <v>TUCAB546PA1</v>
          </cell>
          <cell r="C727">
            <v>13</v>
          </cell>
          <cell r="D727">
            <v>21.5</v>
          </cell>
        </row>
        <row r="728">
          <cell r="B728" t="str">
            <v>TUCAB552PA1</v>
          </cell>
          <cell r="C728">
            <v>13</v>
          </cell>
          <cell r="D728">
            <v>21.5</v>
          </cell>
        </row>
        <row r="729">
          <cell r="B729" t="str">
            <v>TUCAB559PA1</v>
          </cell>
          <cell r="C729">
            <v>13</v>
          </cell>
          <cell r="D729">
            <v>21.5</v>
          </cell>
        </row>
        <row r="730">
          <cell r="B730" t="str">
            <v>TUCAB561PA1</v>
          </cell>
          <cell r="C730">
            <v>13</v>
          </cell>
          <cell r="D730">
            <v>21.5</v>
          </cell>
        </row>
        <row r="731">
          <cell r="B731" t="str">
            <v>TUCAB575PA1</v>
          </cell>
          <cell r="C731">
            <v>13</v>
          </cell>
          <cell r="D731">
            <v>21.5</v>
          </cell>
        </row>
        <row r="732">
          <cell r="B732" t="str">
            <v>TUCAB576PA1</v>
          </cell>
          <cell r="C732">
            <v>13</v>
          </cell>
          <cell r="D732">
            <v>21.5</v>
          </cell>
        </row>
        <row r="733">
          <cell r="B733" t="str">
            <v>TUCAB588PA1</v>
          </cell>
          <cell r="C733">
            <v>13</v>
          </cell>
          <cell r="D733">
            <v>21.5</v>
          </cell>
        </row>
        <row r="734">
          <cell r="B734" t="str">
            <v>TUCAB612PA1</v>
          </cell>
          <cell r="C734">
            <v>13</v>
          </cell>
          <cell r="D734">
            <v>21.5</v>
          </cell>
        </row>
        <row r="735">
          <cell r="B735" t="str">
            <v>TUCAB621PA1</v>
          </cell>
          <cell r="C735">
            <v>13</v>
          </cell>
          <cell r="D735">
            <v>21.5</v>
          </cell>
        </row>
        <row r="736">
          <cell r="B736" t="str">
            <v>TUCAB92PA1</v>
          </cell>
          <cell r="C736">
            <v>13</v>
          </cell>
          <cell r="D736">
            <v>21.5</v>
          </cell>
        </row>
        <row r="737">
          <cell r="B737" t="str">
            <v>TUCAB93P</v>
          </cell>
          <cell r="C737">
            <v>13</v>
          </cell>
          <cell r="D737">
            <v>21.5</v>
          </cell>
        </row>
        <row r="738">
          <cell r="B738" t="str">
            <v>TUCAB96PA1</v>
          </cell>
          <cell r="C738">
            <v>13</v>
          </cell>
          <cell r="D738">
            <v>21.5</v>
          </cell>
        </row>
        <row r="739">
          <cell r="B739" t="str">
            <v>TUCABP92PA1</v>
          </cell>
          <cell r="C739">
            <v>13</v>
          </cell>
          <cell r="D739">
            <v>21.5</v>
          </cell>
        </row>
        <row r="740">
          <cell r="B740" t="str">
            <v>TUCAG504M</v>
          </cell>
          <cell r="C740">
            <v>13</v>
          </cell>
          <cell r="D740">
            <v>21.5</v>
          </cell>
        </row>
        <row r="741">
          <cell r="B741" t="str">
            <v>TUCAG525MA1</v>
          </cell>
          <cell r="C741">
            <v>13</v>
          </cell>
          <cell r="D741">
            <v>21.5</v>
          </cell>
        </row>
        <row r="742">
          <cell r="B742" t="str">
            <v>TUCAG537MA1</v>
          </cell>
          <cell r="C742">
            <v>13</v>
          </cell>
          <cell r="D742">
            <v>21.5</v>
          </cell>
        </row>
        <row r="743">
          <cell r="B743" t="str">
            <v>TUCAG87PA1</v>
          </cell>
          <cell r="C743">
            <v>13</v>
          </cell>
          <cell r="D743">
            <v>21.5</v>
          </cell>
        </row>
        <row r="744">
          <cell r="B744" t="str">
            <v>TUCAG91MA1</v>
          </cell>
          <cell r="C744">
            <v>13</v>
          </cell>
          <cell r="D744">
            <v>21.5</v>
          </cell>
        </row>
        <row r="745">
          <cell r="B745" t="str">
            <v>TUCAG97PA1</v>
          </cell>
          <cell r="C745">
            <v>13</v>
          </cell>
          <cell r="D745">
            <v>21.5</v>
          </cell>
        </row>
        <row r="746">
          <cell r="B746" t="str">
            <v>TUCANH578A1</v>
          </cell>
          <cell r="C746">
            <v>13</v>
          </cell>
          <cell r="D746">
            <v>21.5</v>
          </cell>
        </row>
        <row r="747">
          <cell r="B747" t="str">
            <v>TUCANH603PA1</v>
          </cell>
          <cell r="C747">
            <v>13</v>
          </cell>
          <cell r="D747">
            <v>21.5</v>
          </cell>
        </row>
        <row r="748">
          <cell r="B748" t="str">
            <v>TUCANH623MA1</v>
          </cell>
          <cell r="C748">
            <v>13</v>
          </cell>
          <cell r="D748">
            <v>21.5</v>
          </cell>
        </row>
        <row r="749">
          <cell r="B749" t="str">
            <v>TUCANH624PA1</v>
          </cell>
          <cell r="C749">
            <v>13</v>
          </cell>
          <cell r="D749">
            <v>21.5</v>
          </cell>
        </row>
        <row r="750">
          <cell r="B750" t="str">
            <v>TUCANH638MA1</v>
          </cell>
          <cell r="C750">
            <v>13</v>
          </cell>
          <cell r="D750">
            <v>21.5</v>
          </cell>
        </row>
        <row r="751">
          <cell r="B751" t="str">
            <v>TUCANH643MA1</v>
          </cell>
          <cell r="C751">
            <v>13</v>
          </cell>
          <cell r="D751">
            <v>21.5</v>
          </cell>
        </row>
        <row r="752">
          <cell r="B752" t="str">
            <v>TUCANH658PA1</v>
          </cell>
          <cell r="C752">
            <v>13</v>
          </cell>
          <cell r="D752">
            <v>21.5</v>
          </cell>
        </row>
        <row r="753">
          <cell r="B753" t="str">
            <v>TUCANH662PA1</v>
          </cell>
          <cell r="C753">
            <v>13</v>
          </cell>
          <cell r="D753">
            <v>21.5</v>
          </cell>
        </row>
        <row r="754">
          <cell r="B754" t="str">
            <v>TUCANH675MA1</v>
          </cell>
          <cell r="C754">
            <v>13</v>
          </cell>
          <cell r="D754">
            <v>21.5</v>
          </cell>
        </row>
        <row r="755">
          <cell r="B755" t="str">
            <v>TUCANH677PA1</v>
          </cell>
          <cell r="C755">
            <v>13</v>
          </cell>
          <cell r="D755">
            <v>21.5</v>
          </cell>
        </row>
        <row r="756">
          <cell r="B756" t="str">
            <v>TUCANH685MA1</v>
          </cell>
          <cell r="C756">
            <v>13</v>
          </cell>
          <cell r="D756">
            <v>21.5</v>
          </cell>
        </row>
        <row r="757">
          <cell r="B757" t="str">
            <v>TUCANH686M</v>
          </cell>
          <cell r="C757">
            <v>13</v>
          </cell>
          <cell r="D757">
            <v>21.5</v>
          </cell>
        </row>
        <row r="758">
          <cell r="B758" t="str">
            <v>TUCANH689MA1</v>
          </cell>
          <cell r="C758">
            <v>13</v>
          </cell>
          <cell r="D758">
            <v>21.5</v>
          </cell>
        </row>
        <row r="759">
          <cell r="B759" t="str">
            <v>TUCANH700MA1</v>
          </cell>
          <cell r="C759">
            <v>13</v>
          </cell>
          <cell r="D759">
            <v>21.5</v>
          </cell>
        </row>
        <row r="760">
          <cell r="B760" t="str">
            <v>TUCANH701MA1</v>
          </cell>
          <cell r="C760">
            <v>13</v>
          </cell>
          <cell r="D760">
            <v>21.5</v>
          </cell>
        </row>
        <row r="761">
          <cell r="B761" t="str">
            <v>TUCANH705MA1</v>
          </cell>
          <cell r="C761">
            <v>13</v>
          </cell>
          <cell r="D761">
            <v>21.5</v>
          </cell>
        </row>
        <row r="762">
          <cell r="B762" t="str">
            <v>TUCANH707A1</v>
          </cell>
          <cell r="C762">
            <v>13</v>
          </cell>
          <cell r="D762">
            <v>21.5</v>
          </cell>
        </row>
        <row r="763">
          <cell r="B763" t="str">
            <v>TUCANH717PA1</v>
          </cell>
          <cell r="C763">
            <v>13</v>
          </cell>
          <cell r="D763">
            <v>21.5</v>
          </cell>
        </row>
        <row r="764">
          <cell r="B764" t="str">
            <v>TUCANH727MA1</v>
          </cell>
          <cell r="C764">
            <v>13</v>
          </cell>
          <cell r="D764">
            <v>21.5</v>
          </cell>
        </row>
        <row r="765">
          <cell r="B765" t="str">
            <v>TUCANH731PA1</v>
          </cell>
          <cell r="C765">
            <v>13</v>
          </cell>
          <cell r="D765">
            <v>21.5</v>
          </cell>
        </row>
        <row r="766">
          <cell r="B766" t="str">
            <v>TUCANH736MA1</v>
          </cell>
          <cell r="C766">
            <v>13</v>
          </cell>
          <cell r="D766">
            <v>21.5</v>
          </cell>
        </row>
        <row r="767">
          <cell r="B767" t="str">
            <v>TUCANH737MA1</v>
          </cell>
          <cell r="C767">
            <v>13</v>
          </cell>
          <cell r="D767">
            <v>21.5</v>
          </cell>
        </row>
        <row r="768">
          <cell r="B768" t="str">
            <v>TUCANH741MA1</v>
          </cell>
          <cell r="C768">
            <v>13</v>
          </cell>
          <cell r="D768">
            <v>21.5</v>
          </cell>
        </row>
        <row r="769">
          <cell r="B769" t="str">
            <v>TUCANH743MA1</v>
          </cell>
          <cell r="C769">
            <v>13</v>
          </cell>
          <cell r="D769">
            <v>21.5</v>
          </cell>
        </row>
        <row r="770">
          <cell r="B770" t="str">
            <v>TUCANH750MA1</v>
          </cell>
          <cell r="C770">
            <v>13</v>
          </cell>
          <cell r="D770">
            <v>21.5</v>
          </cell>
        </row>
        <row r="771">
          <cell r="B771" t="str">
            <v>TUCANH754MA1</v>
          </cell>
          <cell r="C771">
            <v>13</v>
          </cell>
          <cell r="D771">
            <v>21.5</v>
          </cell>
        </row>
        <row r="772">
          <cell r="B772" t="str">
            <v>TUCANH782MA1</v>
          </cell>
          <cell r="C772">
            <v>13</v>
          </cell>
          <cell r="D772">
            <v>21.5</v>
          </cell>
        </row>
        <row r="773">
          <cell r="B773" t="str">
            <v>TUCANH788PA1</v>
          </cell>
          <cell r="C773">
            <v>13</v>
          </cell>
          <cell r="D773">
            <v>21.5</v>
          </cell>
        </row>
        <row r="774">
          <cell r="B774" t="str">
            <v>TUCANH789MA1</v>
          </cell>
          <cell r="C774">
            <v>13</v>
          </cell>
          <cell r="D774">
            <v>21.5</v>
          </cell>
        </row>
        <row r="775">
          <cell r="B775" t="str">
            <v>TUCANH797MA1</v>
          </cell>
          <cell r="C775">
            <v>13</v>
          </cell>
          <cell r="D775">
            <v>21.5</v>
          </cell>
        </row>
        <row r="776">
          <cell r="B776" t="str">
            <v>TUCANH814PA1</v>
          </cell>
          <cell r="C776">
            <v>13</v>
          </cell>
          <cell r="D776">
            <v>21.5</v>
          </cell>
        </row>
        <row r="777">
          <cell r="B777" t="str">
            <v>TUCANH829MA1</v>
          </cell>
          <cell r="C777">
            <v>13</v>
          </cell>
          <cell r="D777">
            <v>21.5</v>
          </cell>
        </row>
        <row r="778">
          <cell r="B778" t="str">
            <v>TUCANH883PA1</v>
          </cell>
          <cell r="C778">
            <v>13</v>
          </cell>
          <cell r="D778">
            <v>21.5</v>
          </cell>
        </row>
        <row r="779">
          <cell r="B779" t="str">
            <v>TUCANH885MA1</v>
          </cell>
          <cell r="C779">
            <v>13</v>
          </cell>
          <cell r="D779">
            <v>21.5</v>
          </cell>
        </row>
        <row r="780">
          <cell r="B780" t="str">
            <v>TUCANH893PA1</v>
          </cell>
          <cell r="C780">
            <v>13</v>
          </cell>
          <cell r="D780">
            <v>21.5</v>
          </cell>
        </row>
        <row r="781">
          <cell r="B781" t="str">
            <v>TUCAPB88MA1</v>
          </cell>
          <cell r="C781">
            <v>13</v>
          </cell>
          <cell r="D781">
            <v>21.5</v>
          </cell>
        </row>
        <row r="782">
          <cell r="B782" t="str">
            <v>TUCAPB92PA1</v>
          </cell>
          <cell r="C782">
            <v>13</v>
          </cell>
          <cell r="D782">
            <v>21.5</v>
          </cell>
        </row>
        <row r="783">
          <cell r="B783" t="str">
            <v>TUCAR525PA1</v>
          </cell>
          <cell r="C783">
            <v>13</v>
          </cell>
          <cell r="D783">
            <v>21.5</v>
          </cell>
        </row>
        <row r="784">
          <cell r="B784" t="str">
            <v>TUCAR528PA1</v>
          </cell>
          <cell r="C784">
            <v>13</v>
          </cell>
          <cell r="D784">
            <v>21.5</v>
          </cell>
        </row>
        <row r="785">
          <cell r="B785" t="str">
            <v>TUCAR529PA1</v>
          </cell>
          <cell r="C785">
            <v>13</v>
          </cell>
          <cell r="D785">
            <v>21.5</v>
          </cell>
        </row>
        <row r="786">
          <cell r="B786" t="str">
            <v>TUCAR530PA1</v>
          </cell>
          <cell r="C786">
            <v>13</v>
          </cell>
          <cell r="D786">
            <v>21.5</v>
          </cell>
        </row>
        <row r="787">
          <cell r="B787" t="str">
            <v>TUCAR540PA1</v>
          </cell>
          <cell r="C787">
            <v>13</v>
          </cell>
          <cell r="D787">
            <v>21.5</v>
          </cell>
        </row>
        <row r="788">
          <cell r="B788" t="str">
            <v>TUCAR543PA1</v>
          </cell>
          <cell r="C788">
            <v>13</v>
          </cell>
          <cell r="D788">
            <v>21.5</v>
          </cell>
        </row>
        <row r="789">
          <cell r="B789" t="str">
            <v>TUCAR548PA1</v>
          </cell>
          <cell r="C789">
            <v>13</v>
          </cell>
          <cell r="D789">
            <v>21.5</v>
          </cell>
        </row>
        <row r="790">
          <cell r="B790" t="str">
            <v>TUCAR557P</v>
          </cell>
          <cell r="C790">
            <v>13</v>
          </cell>
          <cell r="D790">
            <v>21.5</v>
          </cell>
        </row>
        <row r="791">
          <cell r="B791" t="str">
            <v>TUCAR565MA1</v>
          </cell>
          <cell r="C791">
            <v>13</v>
          </cell>
          <cell r="D791">
            <v>21.5</v>
          </cell>
        </row>
        <row r="792">
          <cell r="B792" t="str">
            <v>TUCAR568PA1</v>
          </cell>
          <cell r="C792">
            <v>13</v>
          </cell>
          <cell r="D792">
            <v>21.5</v>
          </cell>
        </row>
        <row r="793">
          <cell r="B793" t="str">
            <v>TUCAR81A1</v>
          </cell>
          <cell r="C793">
            <v>13</v>
          </cell>
          <cell r="D793">
            <v>21.5</v>
          </cell>
        </row>
        <row r="794">
          <cell r="B794" t="str">
            <v>TUCAR94A1</v>
          </cell>
          <cell r="C794">
            <v>13</v>
          </cell>
          <cell r="D794">
            <v>21.5</v>
          </cell>
        </row>
        <row r="795">
          <cell r="B795" t="str">
            <v>TUCARP32P</v>
          </cell>
          <cell r="C795">
            <v>13</v>
          </cell>
          <cell r="D795">
            <v>21.5</v>
          </cell>
        </row>
        <row r="796">
          <cell r="B796" t="str">
            <v>TUCAY56</v>
          </cell>
          <cell r="C796">
            <v>13</v>
          </cell>
          <cell r="D796">
            <v>21.5</v>
          </cell>
        </row>
        <row r="797">
          <cell r="B797" t="str">
            <v>TUCAYR520M</v>
          </cell>
          <cell r="C797">
            <v>13</v>
          </cell>
          <cell r="D797">
            <v>21.5</v>
          </cell>
        </row>
        <row r="798">
          <cell r="B798" t="str">
            <v>TUCAYR524MA1</v>
          </cell>
          <cell r="C798">
            <v>13</v>
          </cell>
          <cell r="D798">
            <v>21.5</v>
          </cell>
        </row>
        <row r="799">
          <cell r="B799" t="str">
            <v>TUCAYR525MA1</v>
          </cell>
          <cell r="C799">
            <v>13</v>
          </cell>
          <cell r="D799">
            <v>21.5</v>
          </cell>
        </row>
        <row r="800">
          <cell r="B800" t="str">
            <v>TUCAYR528MA1</v>
          </cell>
          <cell r="C800">
            <v>13</v>
          </cell>
          <cell r="D800">
            <v>21.5</v>
          </cell>
        </row>
        <row r="801">
          <cell r="B801" t="str">
            <v>TUCAYR529PA1</v>
          </cell>
          <cell r="C801">
            <v>13</v>
          </cell>
          <cell r="D801">
            <v>21.5</v>
          </cell>
        </row>
        <row r="802">
          <cell r="B802" t="str">
            <v>TUCAYR530PA1</v>
          </cell>
          <cell r="C802">
            <v>13</v>
          </cell>
          <cell r="D802">
            <v>21.5</v>
          </cell>
        </row>
        <row r="803">
          <cell r="B803" t="str">
            <v>TUCAYR534MA1</v>
          </cell>
          <cell r="C803">
            <v>13</v>
          </cell>
          <cell r="D803">
            <v>21.5</v>
          </cell>
        </row>
        <row r="804">
          <cell r="B804" t="str">
            <v>TUCAYR537PA1</v>
          </cell>
          <cell r="C804">
            <v>13</v>
          </cell>
          <cell r="D804">
            <v>21.5</v>
          </cell>
        </row>
        <row r="805">
          <cell r="B805" t="str">
            <v>TUCAYR538MA1</v>
          </cell>
          <cell r="C805">
            <v>13</v>
          </cell>
          <cell r="D805">
            <v>21.5</v>
          </cell>
        </row>
        <row r="806">
          <cell r="B806" t="str">
            <v>TUCAYR545MA1</v>
          </cell>
          <cell r="C806">
            <v>13</v>
          </cell>
          <cell r="D806">
            <v>21.5</v>
          </cell>
        </row>
        <row r="807">
          <cell r="B807" t="str">
            <v>TUCAYR574M</v>
          </cell>
          <cell r="C807">
            <v>13</v>
          </cell>
          <cell r="D807">
            <v>21.5</v>
          </cell>
        </row>
        <row r="808">
          <cell r="B808" t="str">
            <v>TUCAYR575M</v>
          </cell>
          <cell r="C808">
            <v>13</v>
          </cell>
          <cell r="D808">
            <v>21.5</v>
          </cell>
        </row>
        <row r="809">
          <cell r="B809" t="str">
            <v>TUCAYR632MA1</v>
          </cell>
          <cell r="C809">
            <v>13</v>
          </cell>
          <cell r="D809">
            <v>21.5</v>
          </cell>
        </row>
        <row r="810">
          <cell r="B810" t="str">
            <v>TUCHB513M</v>
          </cell>
          <cell r="C810">
            <v>13</v>
          </cell>
          <cell r="D810">
            <v>21.5</v>
          </cell>
        </row>
        <row r="811">
          <cell r="B811" t="str">
            <v>TUCH-B575P-A1</v>
          </cell>
          <cell r="C811">
            <v>13</v>
          </cell>
          <cell r="D811">
            <v>21.5</v>
          </cell>
        </row>
        <row r="812">
          <cell r="B812" t="str">
            <v>TUCH-B588P-A1</v>
          </cell>
          <cell r="C812">
            <v>13</v>
          </cell>
          <cell r="D812">
            <v>21.5</v>
          </cell>
        </row>
        <row r="813">
          <cell r="B813" t="str">
            <v>TUCH-B593M-A1</v>
          </cell>
          <cell r="C813">
            <v>13</v>
          </cell>
          <cell r="D813">
            <v>21.5</v>
          </cell>
        </row>
        <row r="814">
          <cell r="B814" t="str">
            <v>TUCHB600MA1</v>
          </cell>
          <cell r="C814">
            <v>13</v>
          </cell>
          <cell r="D814">
            <v>21.5</v>
          </cell>
        </row>
        <row r="815">
          <cell r="B815" t="str">
            <v>TUCHB607MA1</v>
          </cell>
          <cell r="C815">
            <v>13</v>
          </cell>
          <cell r="D815">
            <v>21.5</v>
          </cell>
        </row>
        <row r="816">
          <cell r="B816" t="str">
            <v>TUCHB637PA1</v>
          </cell>
          <cell r="C816">
            <v>13</v>
          </cell>
          <cell r="D816">
            <v>21.5</v>
          </cell>
        </row>
        <row r="817">
          <cell r="B817" t="str">
            <v>TUCH-B640M-A1</v>
          </cell>
          <cell r="C817">
            <v>13</v>
          </cell>
          <cell r="D817">
            <v>21.5</v>
          </cell>
        </row>
        <row r="818">
          <cell r="B818" t="str">
            <v>TUCH-B643M-A1</v>
          </cell>
          <cell r="C818">
            <v>13</v>
          </cell>
          <cell r="D818">
            <v>21.5</v>
          </cell>
        </row>
        <row r="819">
          <cell r="B819" t="str">
            <v>TUCHB98M</v>
          </cell>
          <cell r="C819">
            <v>13</v>
          </cell>
          <cell r="D819">
            <v>21.5</v>
          </cell>
        </row>
        <row r="820">
          <cell r="B820" t="str">
            <v>TUCH-BG66P-A1</v>
          </cell>
          <cell r="C820">
            <v>13</v>
          </cell>
          <cell r="D820">
            <v>21.5</v>
          </cell>
        </row>
        <row r="821">
          <cell r="B821" t="str">
            <v>TUCHG530P</v>
          </cell>
          <cell r="C821">
            <v>13</v>
          </cell>
          <cell r="D821">
            <v>21.5</v>
          </cell>
        </row>
        <row r="822">
          <cell r="B822" t="str">
            <v>TUCH-G553P-A1</v>
          </cell>
          <cell r="C822">
            <v>13</v>
          </cell>
          <cell r="D822">
            <v>21.5</v>
          </cell>
        </row>
        <row r="823">
          <cell r="B823" t="str">
            <v>TUCH-G537M-A1</v>
          </cell>
          <cell r="C823">
            <v>13</v>
          </cell>
          <cell r="D823">
            <v>21.5</v>
          </cell>
        </row>
        <row r="824">
          <cell r="B824" t="str">
            <v>TUCH-G542P-A1</v>
          </cell>
          <cell r="C824">
            <v>13</v>
          </cell>
          <cell r="D824">
            <v>21.5</v>
          </cell>
        </row>
        <row r="825">
          <cell r="B825" t="str">
            <v>TUCH-G546M-A1</v>
          </cell>
          <cell r="C825">
            <v>13</v>
          </cell>
          <cell r="D825">
            <v>21.5</v>
          </cell>
        </row>
        <row r="826">
          <cell r="B826" t="str">
            <v>TUCHGY30PA1</v>
          </cell>
          <cell r="C826">
            <v>13</v>
          </cell>
          <cell r="D826">
            <v>21.5</v>
          </cell>
        </row>
        <row r="827">
          <cell r="B827" t="str">
            <v>TUCH-NEEDLES</v>
          </cell>
          <cell r="C827">
            <v>9.5</v>
          </cell>
          <cell r="D827">
            <v>15.75</v>
          </cell>
        </row>
        <row r="828">
          <cell r="B828" t="str">
            <v>TUCH-NH0-A1</v>
          </cell>
          <cell r="C828">
            <v>13</v>
          </cell>
          <cell r="D828">
            <v>21.5</v>
          </cell>
        </row>
        <row r="829">
          <cell r="B829" t="str">
            <v>TUCH-NH578-A1</v>
          </cell>
          <cell r="C829">
            <v>13</v>
          </cell>
          <cell r="D829">
            <v>21.5</v>
          </cell>
        </row>
        <row r="830">
          <cell r="B830" t="str">
            <v>TUCH-NH603-PA1</v>
          </cell>
          <cell r="C830">
            <v>13</v>
          </cell>
          <cell r="D830">
            <v>21.5</v>
          </cell>
        </row>
        <row r="831">
          <cell r="B831" t="str">
            <v>TUCH-NH731P-A1</v>
          </cell>
          <cell r="C831">
            <v>13</v>
          </cell>
          <cell r="D831">
            <v>21.5</v>
          </cell>
        </row>
        <row r="832">
          <cell r="B832" t="str">
            <v>TUCH-NH737M-A1</v>
          </cell>
          <cell r="C832">
            <v>13</v>
          </cell>
          <cell r="D832">
            <v>21.5</v>
          </cell>
        </row>
        <row r="833">
          <cell r="B833" t="str">
            <v>TUCH-NH788P-A1</v>
          </cell>
          <cell r="C833">
            <v>13</v>
          </cell>
          <cell r="D833">
            <v>21.5</v>
          </cell>
        </row>
        <row r="834">
          <cell r="B834" t="str">
            <v>TUCH-NH797M-A1</v>
          </cell>
          <cell r="C834">
            <v>13</v>
          </cell>
          <cell r="D834">
            <v>21.5</v>
          </cell>
        </row>
        <row r="835">
          <cell r="B835" t="str">
            <v>TUCH-NH830M-A1</v>
          </cell>
          <cell r="C835">
            <v>13</v>
          </cell>
          <cell r="D835">
            <v>21.5</v>
          </cell>
        </row>
        <row r="836">
          <cell r="B836" t="str">
            <v>TUCH-NH877P-A1</v>
          </cell>
          <cell r="C836">
            <v>13</v>
          </cell>
          <cell r="D836">
            <v>21.5</v>
          </cell>
        </row>
        <row r="837">
          <cell r="B837" t="str">
            <v>TUCH-NH883P-A1</v>
          </cell>
          <cell r="C837">
            <v>13</v>
          </cell>
          <cell r="D837">
            <v>21.5</v>
          </cell>
        </row>
        <row r="838">
          <cell r="B838" t="str">
            <v>TUCH-NH904M-A1</v>
          </cell>
          <cell r="C838">
            <v>13</v>
          </cell>
          <cell r="D838">
            <v>21.5</v>
          </cell>
        </row>
        <row r="839">
          <cell r="B839" t="str">
            <v>TUCH-NH932M-A1</v>
          </cell>
          <cell r="C839">
            <v>13</v>
          </cell>
          <cell r="D839">
            <v>21.5</v>
          </cell>
        </row>
        <row r="840">
          <cell r="B840" t="str">
            <v>TUCH-NH912P-A1</v>
          </cell>
          <cell r="C840">
            <v>13</v>
          </cell>
          <cell r="D840">
            <v>21.5</v>
          </cell>
        </row>
        <row r="841">
          <cell r="B841" t="str">
            <v>TUCHPB88MA1</v>
          </cell>
          <cell r="C841">
            <v>13</v>
          </cell>
          <cell r="D841">
            <v>21.5</v>
          </cell>
        </row>
        <row r="842">
          <cell r="B842" t="str">
            <v>TUCH-R513-A1</v>
          </cell>
          <cell r="C842">
            <v>13</v>
          </cell>
          <cell r="D842">
            <v>21.5</v>
          </cell>
        </row>
        <row r="843">
          <cell r="B843" t="str">
            <v>TUCHR522PA1</v>
          </cell>
          <cell r="C843">
            <v>13</v>
          </cell>
          <cell r="D843">
            <v>21.5</v>
          </cell>
        </row>
        <row r="844">
          <cell r="B844" t="str">
            <v>TUCHR539PA1</v>
          </cell>
          <cell r="C844">
            <v>13</v>
          </cell>
          <cell r="D844">
            <v>21.5</v>
          </cell>
        </row>
        <row r="845">
          <cell r="B845" t="str">
            <v>TUCHR543PA1</v>
          </cell>
          <cell r="C845">
            <v>13</v>
          </cell>
          <cell r="D845">
            <v>21.5</v>
          </cell>
        </row>
        <row r="846">
          <cell r="B846" t="str">
            <v>TUCHR557P</v>
          </cell>
          <cell r="C846">
            <v>13</v>
          </cell>
          <cell r="D846">
            <v>21.5</v>
          </cell>
        </row>
        <row r="847">
          <cell r="B847" t="str">
            <v>TUCH-R560P-A1</v>
          </cell>
          <cell r="C847">
            <v>13</v>
          </cell>
          <cell r="D847">
            <v>21.5</v>
          </cell>
        </row>
        <row r="848">
          <cell r="B848" t="str">
            <v>TUCH-R561P-A1</v>
          </cell>
          <cell r="C848">
            <v>13</v>
          </cell>
          <cell r="D848">
            <v>21.5</v>
          </cell>
        </row>
        <row r="849">
          <cell r="B849" t="str">
            <v>TUCH-R569M-A1</v>
          </cell>
          <cell r="C849">
            <v>13</v>
          </cell>
          <cell r="D849">
            <v>21.5</v>
          </cell>
        </row>
        <row r="850">
          <cell r="B850" t="str">
            <v>TUCH-R580M-A1</v>
          </cell>
          <cell r="C850">
            <v>13</v>
          </cell>
          <cell r="D850">
            <v>21.5</v>
          </cell>
        </row>
        <row r="851">
          <cell r="B851" t="str">
            <v>TUCH-R81-A1</v>
          </cell>
          <cell r="C851">
            <v>13</v>
          </cell>
          <cell r="D851">
            <v>21.5</v>
          </cell>
        </row>
        <row r="852">
          <cell r="B852" t="str">
            <v>TUCH-R94-A1</v>
          </cell>
          <cell r="C852">
            <v>13</v>
          </cell>
          <cell r="D852">
            <v>21.5</v>
          </cell>
        </row>
        <row r="853">
          <cell r="B853" t="str">
            <v>TUCH-STICKS</v>
          </cell>
          <cell r="C853">
            <v>2.4500000000000002</v>
          </cell>
          <cell r="D853">
            <v>4</v>
          </cell>
        </row>
        <row r="854">
          <cell r="B854" t="str">
            <v>TUCH-TIPS</v>
          </cell>
          <cell r="C854">
            <v>13.75</v>
          </cell>
          <cell r="D854">
            <v>23</v>
          </cell>
        </row>
        <row r="855">
          <cell r="B855" t="str">
            <v>TUCH-Y62P</v>
          </cell>
          <cell r="C855">
            <v>13</v>
          </cell>
          <cell r="D855">
            <v>21.5</v>
          </cell>
        </row>
        <row r="856">
          <cell r="B856" t="str">
            <v>TUCH-Y78PA1</v>
          </cell>
          <cell r="C856">
            <v>13</v>
          </cell>
          <cell r="D856">
            <v>21.5</v>
          </cell>
        </row>
        <row r="857">
          <cell r="B857" t="str">
            <v>TUCH-Y82A1</v>
          </cell>
          <cell r="C857">
            <v>13</v>
          </cell>
          <cell r="D857">
            <v>21.5</v>
          </cell>
        </row>
        <row r="858">
          <cell r="B858" t="str">
            <v>TUCH-YR579M</v>
          </cell>
          <cell r="C858">
            <v>13</v>
          </cell>
          <cell r="D858">
            <v>21.5</v>
          </cell>
        </row>
        <row r="859">
          <cell r="B859" t="str">
            <v>TUCH-YR585-A1</v>
          </cell>
          <cell r="C859">
            <v>13</v>
          </cell>
          <cell r="D859">
            <v>21.5</v>
          </cell>
        </row>
        <row r="860">
          <cell r="B860" t="str">
            <v>TUCH-YR592M-A1</v>
          </cell>
          <cell r="C860">
            <v>13</v>
          </cell>
          <cell r="D860">
            <v>21.5</v>
          </cell>
        </row>
        <row r="861">
          <cell r="B861" t="str">
            <v>TUCH-YR659-PA1</v>
          </cell>
          <cell r="C861">
            <v>13</v>
          </cell>
          <cell r="D861">
            <v>21.5</v>
          </cell>
        </row>
        <row r="862">
          <cell r="B862" t="str">
            <v>TUCH-121J-A1</v>
          </cell>
          <cell r="C862">
            <v>13</v>
          </cell>
          <cell r="D862">
            <v>21.5</v>
          </cell>
        </row>
        <row r="863">
          <cell r="B863" t="str">
            <v>TUCH-130H-A1</v>
          </cell>
          <cell r="C863">
            <v>13</v>
          </cell>
          <cell r="D863">
            <v>21.5</v>
          </cell>
        </row>
        <row r="864">
          <cell r="B864" t="str">
            <v>TUCH-138P-A1</v>
          </cell>
          <cell r="C864">
            <v>13</v>
          </cell>
          <cell r="D864">
            <v>21.5</v>
          </cell>
        </row>
        <row r="865">
          <cell r="B865" t="str">
            <v>TUCH-140X-A1</v>
          </cell>
          <cell r="C865">
            <v>13</v>
          </cell>
          <cell r="D865">
            <v>21.5</v>
          </cell>
        </row>
        <row r="866">
          <cell r="B866" t="str">
            <v>TUCH-170H-A1</v>
          </cell>
          <cell r="C866">
            <v>13</v>
          </cell>
          <cell r="D866">
            <v>21.5</v>
          </cell>
        </row>
        <row r="867">
          <cell r="B867" t="str">
            <v>TUCH-8555-A1</v>
          </cell>
          <cell r="C867">
            <v>13</v>
          </cell>
          <cell r="D867">
            <v>21.5</v>
          </cell>
        </row>
        <row r="868">
          <cell r="B868" t="str">
            <v>08F20-TZ3-200A</v>
          </cell>
          <cell r="C868">
            <v>58</v>
          </cell>
          <cell r="D868">
            <v>97</v>
          </cell>
        </row>
        <row r="869">
          <cell r="B869" t="str">
            <v>08F20-TZ5-200B</v>
          </cell>
          <cell r="C869">
            <v>275</v>
          </cell>
          <cell r="D869">
            <v>458</v>
          </cell>
        </row>
        <row r="870">
          <cell r="B870" t="str">
            <v>08L03-E09-300C</v>
          </cell>
          <cell r="C870">
            <v>415</v>
          </cell>
          <cell r="D870">
            <v>692</v>
          </cell>
        </row>
        <row r="871">
          <cell r="B871" t="str">
            <v>08L03-E09-400C</v>
          </cell>
          <cell r="C871">
            <v>415</v>
          </cell>
          <cell r="D871">
            <v>692</v>
          </cell>
        </row>
        <row r="872">
          <cell r="B872" t="str">
            <v>08L05-E09-100</v>
          </cell>
          <cell r="C872">
            <v>207</v>
          </cell>
          <cell r="D872">
            <v>345</v>
          </cell>
        </row>
        <row r="873">
          <cell r="B873" t="str">
            <v>08L05-E09-200</v>
          </cell>
          <cell r="C873">
            <v>207</v>
          </cell>
          <cell r="D873">
            <v>345</v>
          </cell>
        </row>
        <row r="874">
          <cell r="B874" t="str">
            <v>08L07-E09-101</v>
          </cell>
          <cell r="C874">
            <v>383</v>
          </cell>
          <cell r="D874">
            <v>547</v>
          </cell>
        </row>
        <row r="875">
          <cell r="B875" t="str">
            <v>08L07-E09-300A</v>
          </cell>
          <cell r="C875">
            <v>292</v>
          </cell>
          <cell r="D875">
            <v>487</v>
          </cell>
        </row>
        <row r="876">
          <cell r="B876" t="str">
            <v>08L07-E09-300C</v>
          </cell>
          <cell r="C876">
            <v>278</v>
          </cell>
          <cell r="D876">
            <v>463</v>
          </cell>
        </row>
        <row r="877">
          <cell r="B877" t="str">
            <v>08L07-E09-400</v>
          </cell>
          <cell r="C877">
            <v>226</v>
          </cell>
          <cell r="D877">
            <v>377</v>
          </cell>
        </row>
        <row r="878">
          <cell r="B878" t="str">
            <v>08L07-E09-400A</v>
          </cell>
          <cell r="C878">
            <v>292</v>
          </cell>
          <cell r="D878">
            <v>487</v>
          </cell>
        </row>
        <row r="879">
          <cell r="B879" t="str">
            <v>08L09-E09-101</v>
          </cell>
          <cell r="C879">
            <v>430</v>
          </cell>
          <cell r="D879">
            <v>717</v>
          </cell>
        </row>
        <row r="880">
          <cell r="B880" t="str">
            <v>08L20-E09-101C</v>
          </cell>
          <cell r="C880">
            <v>571</v>
          </cell>
          <cell r="D880">
            <v>952</v>
          </cell>
        </row>
        <row r="881">
          <cell r="B881" t="str">
            <v>08L20-E09-200C</v>
          </cell>
          <cell r="C881">
            <v>571</v>
          </cell>
          <cell r="D881">
            <v>952</v>
          </cell>
        </row>
        <row r="882">
          <cell r="B882" t="str">
            <v>08L20-E09-300A</v>
          </cell>
          <cell r="C882">
            <v>875</v>
          </cell>
          <cell r="D882">
            <v>1458</v>
          </cell>
        </row>
        <row r="883">
          <cell r="B883" t="str">
            <v>08L20-E09-300B</v>
          </cell>
          <cell r="C883">
            <v>799</v>
          </cell>
          <cell r="D883">
            <v>1332</v>
          </cell>
        </row>
        <row r="884">
          <cell r="B884" t="str">
            <v>08L20-E09-400A</v>
          </cell>
          <cell r="C884">
            <v>875</v>
          </cell>
          <cell r="D884">
            <v>1458</v>
          </cell>
        </row>
        <row r="885">
          <cell r="B885" t="str">
            <v>08L20-E09-400B</v>
          </cell>
          <cell r="C885">
            <v>799</v>
          </cell>
          <cell r="D885">
            <v>1332</v>
          </cell>
        </row>
        <row r="886">
          <cell r="B886" t="str">
            <v>08L92-S9V-300G</v>
          </cell>
          <cell r="C886">
            <v>28</v>
          </cell>
          <cell r="D886">
            <v>47</v>
          </cell>
        </row>
        <row r="887">
          <cell r="B887" t="str">
            <v>08L92-S9V-300H</v>
          </cell>
          <cell r="C887">
            <v>28</v>
          </cell>
          <cell r="D887">
            <v>47</v>
          </cell>
        </row>
        <row r="888">
          <cell r="B888" t="str">
            <v>08L92-SCV-100B</v>
          </cell>
          <cell r="C888">
            <v>28</v>
          </cell>
          <cell r="D888">
            <v>47</v>
          </cell>
        </row>
        <row r="889">
          <cell r="B889" t="str">
            <v>08L92-SCV-300A</v>
          </cell>
          <cell r="C889">
            <v>28</v>
          </cell>
          <cell r="D889">
            <v>47</v>
          </cell>
        </row>
        <row r="890">
          <cell r="B890" t="str">
            <v>08L92-SJC-300A</v>
          </cell>
          <cell r="C890">
            <v>106</v>
          </cell>
          <cell r="D890">
            <v>163</v>
          </cell>
        </row>
        <row r="891">
          <cell r="B891" t="str">
            <v>08R79-PS8-300A</v>
          </cell>
          <cell r="C891">
            <v>55</v>
          </cell>
          <cell r="D891">
            <v>92</v>
          </cell>
        </row>
        <row r="892">
          <cell r="B892" t="str">
            <v>08R79-PS8-300B</v>
          </cell>
          <cell r="C892">
            <v>55</v>
          </cell>
          <cell r="D892">
            <v>92</v>
          </cell>
        </row>
        <row r="893">
          <cell r="B893" t="str">
            <v>08T44-SJA-401A</v>
          </cell>
          <cell r="C893">
            <v>145</v>
          </cell>
          <cell r="D893">
            <v>242</v>
          </cell>
        </row>
        <row r="894">
          <cell r="B894" t="str">
            <v>08T44-SNA-302</v>
          </cell>
          <cell r="C894">
            <v>145</v>
          </cell>
          <cell r="D894">
            <v>242</v>
          </cell>
        </row>
        <row r="895">
          <cell r="B895" t="str">
            <v>08T44-SVB-301</v>
          </cell>
          <cell r="C895">
            <v>155</v>
          </cell>
          <cell r="D895">
            <v>258</v>
          </cell>
        </row>
        <row r="896">
          <cell r="B896" t="str">
            <v>08T44-TGH-300</v>
          </cell>
          <cell r="C896">
            <v>193</v>
          </cell>
          <cell r="D896">
            <v>322</v>
          </cell>
        </row>
        <row r="897">
          <cell r="B897" t="str">
            <v>08T44-TJB-400</v>
          </cell>
          <cell r="C897">
            <v>250</v>
          </cell>
          <cell r="D897">
            <v>418</v>
          </cell>
        </row>
        <row r="898">
          <cell r="B898" t="str">
            <v>08T44-TLA-300A</v>
          </cell>
          <cell r="C898">
            <v>130</v>
          </cell>
          <cell r="D898">
            <v>217</v>
          </cell>
        </row>
        <row r="899">
          <cell r="B899" t="str">
            <v>08T44-TLA-300B</v>
          </cell>
          <cell r="C899">
            <v>113</v>
          </cell>
          <cell r="D899">
            <v>188</v>
          </cell>
        </row>
        <row r="900">
          <cell r="B900" t="str">
            <v>08T44-TLA-300C</v>
          </cell>
          <cell r="C900">
            <v>115</v>
          </cell>
          <cell r="D900">
            <v>192</v>
          </cell>
        </row>
        <row r="901">
          <cell r="B901" t="str">
            <v>08U20-S9V-101</v>
          </cell>
          <cell r="C901">
            <v>86</v>
          </cell>
          <cell r="D901">
            <v>143</v>
          </cell>
        </row>
        <row r="902">
          <cell r="B902" t="str">
            <v>08U20-STK-200</v>
          </cell>
          <cell r="C902">
            <v>86</v>
          </cell>
          <cell r="D902">
            <v>143</v>
          </cell>
        </row>
        <row r="903">
          <cell r="B903" t="str">
            <v>08U25-S3Y-305</v>
          </cell>
          <cell r="C903">
            <v>39</v>
          </cell>
          <cell r="D903">
            <v>65</v>
          </cell>
        </row>
        <row r="904">
          <cell r="B904" t="str">
            <v>08U25-S5D-116</v>
          </cell>
          <cell r="C904">
            <v>39</v>
          </cell>
          <cell r="D904">
            <v>65</v>
          </cell>
        </row>
        <row r="905">
          <cell r="B905" t="str">
            <v>08U25-STK-413</v>
          </cell>
          <cell r="C905">
            <v>39</v>
          </cell>
          <cell r="D905">
            <v>65</v>
          </cell>
        </row>
        <row r="906">
          <cell r="B906" t="str">
            <v>08U51-TJB-200</v>
          </cell>
          <cell r="C906">
            <v>19.989999999999998</v>
          </cell>
          <cell r="D906">
            <v>32.99</v>
          </cell>
        </row>
        <row r="907">
          <cell r="B907" t="str">
            <v>08W17-PC4-300</v>
          </cell>
          <cell r="C907">
            <v>92.25</v>
          </cell>
          <cell r="D907">
            <v>153.75</v>
          </cell>
        </row>
        <row r="908">
          <cell r="B908" t="str">
            <v>08W42-S2A-101</v>
          </cell>
          <cell r="C908">
            <v>59</v>
          </cell>
          <cell r="D908">
            <v>98</v>
          </cell>
        </row>
        <row r="909">
          <cell r="B909" t="str">
            <v>08W42-S6M-402</v>
          </cell>
          <cell r="C909">
            <v>52</v>
          </cell>
          <cell r="D909">
            <v>87</v>
          </cell>
        </row>
        <row r="910">
          <cell r="B910" t="str">
            <v>08W42-SCV-302</v>
          </cell>
          <cell r="C910">
            <v>52</v>
          </cell>
          <cell r="D910">
            <v>87</v>
          </cell>
        </row>
        <row r="911">
          <cell r="B911" t="str">
            <v>08W42-SNA-301</v>
          </cell>
          <cell r="C911">
            <v>42</v>
          </cell>
          <cell r="D911">
            <v>70</v>
          </cell>
        </row>
        <row r="912">
          <cell r="B912" t="str">
            <v>08W42-TG7-301A</v>
          </cell>
          <cell r="C912">
            <v>85</v>
          </cell>
          <cell r="D912">
            <v>140</v>
          </cell>
        </row>
        <row r="913">
          <cell r="B913" t="str">
            <v>08W42-TGG-100</v>
          </cell>
          <cell r="C913">
            <v>55</v>
          </cell>
          <cell r="D913">
            <v>88</v>
          </cell>
        </row>
        <row r="914">
          <cell r="B914" t="str">
            <v>08W42-TGG-301</v>
          </cell>
          <cell r="C914">
            <v>59</v>
          </cell>
          <cell r="D914">
            <v>98</v>
          </cell>
        </row>
        <row r="915">
          <cell r="B915" t="str">
            <v>08W42-TK4-301</v>
          </cell>
          <cell r="C915">
            <v>91</v>
          </cell>
          <cell r="D915">
            <v>152</v>
          </cell>
        </row>
        <row r="916">
          <cell r="B916" t="str">
            <v>08W42-TK4-401</v>
          </cell>
          <cell r="C916">
            <v>91</v>
          </cell>
          <cell r="D916">
            <v>152</v>
          </cell>
        </row>
        <row r="917">
          <cell r="B917" t="str">
            <v>08W42-TZ3-201A</v>
          </cell>
          <cell r="C917">
            <v>61</v>
          </cell>
          <cell r="D917">
            <v>82</v>
          </cell>
        </row>
        <row r="918">
          <cell r="B918" t="str">
            <v>08W42-TZ3-401</v>
          </cell>
          <cell r="C918">
            <v>90</v>
          </cell>
          <cell r="D918">
            <v>150</v>
          </cell>
        </row>
        <row r="919">
          <cell r="B919" t="str">
            <v>08W42-TZ5-200B</v>
          </cell>
          <cell r="C919">
            <v>78</v>
          </cell>
          <cell r="D919">
            <v>120</v>
          </cell>
        </row>
        <row r="920">
          <cell r="B920" t="str">
            <v>08W42-TZ5-401</v>
          </cell>
          <cell r="C920">
            <v>90</v>
          </cell>
          <cell r="D920">
            <v>150</v>
          </cell>
        </row>
        <row r="921">
          <cell r="B921" t="str">
            <v>08Z04-SCV-110B</v>
          </cell>
          <cell r="C921">
            <v>477</v>
          </cell>
          <cell r="D921">
            <v>681</v>
          </cell>
        </row>
        <row r="922">
          <cell r="B922" t="str">
            <v>31670-BMS-004A</v>
          </cell>
          <cell r="C922">
            <v>91</v>
          </cell>
          <cell r="D922">
            <v>152</v>
          </cell>
        </row>
        <row r="923">
          <cell r="B923" t="str">
            <v>31670-BMS-004H</v>
          </cell>
          <cell r="C923">
            <v>91</v>
          </cell>
          <cell r="D923">
            <v>152</v>
          </cell>
        </row>
        <row r="924">
          <cell r="B924" t="str">
            <v>442-770-6545BH</v>
          </cell>
          <cell r="C924">
            <v>182</v>
          </cell>
          <cell r="D924">
            <v>228</v>
          </cell>
        </row>
        <row r="925">
          <cell r="B925" t="str">
            <v>06255-5EZ-317</v>
          </cell>
          <cell r="C925">
            <v>833.61</v>
          </cell>
          <cell r="D925">
            <v>1282.3900000000001</v>
          </cell>
        </row>
        <row r="926">
          <cell r="B926" t="str">
            <v>08W42-PL4-100A</v>
          </cell>
          <cell r="C926">
            <v>165</v>
          </cell>
          <cell r="D926">
            <v>275</v>
          </cell>
        </row>
        <row r="927">
          <cell r="B927" t="str">
            <v>31670-BMS-LEAD</v>
          </cell>
          <cell r="C927">
            <v>18.63</v>
          </cell>
          <cell r="D927">
            <v>26.91</v>
          </cell>
        </row>
        <row r="928">
          <cell r="B928" t="str">
            <v>42700-TBA-A12</v>
          </cell>
          <cell r="C928">
            <v>77.900000000000006</v>
          </cell>
          <cell r="D928">
            <v>128.12</v>
          </cell>
        </row>
        <row r="929">
          <cell r="B929" t="str">
            <v>42753-T3R-A04</v>
          </cell>
          <cell r="C929">
            <v>26.39</v>
          </cell>
          <cell r="D929">
            <v>43.29</v>
          </cell>
        </row>
        <row r="930">
          <cell r="B930" t="str">
            <v>08DEF-410738</v>
          </cell>
          <cell r="C930">
            <v>158</v>
          </cell>
          <cell r="D930">
            <v>220</v>
          </cell>
        </row>
        <row r="931">
          <cell r="B931" t="str">
            <v>08V67-3A0-301A</v>
          </cell>
          <cell r="C931">
            <v>425</v>
          </cell>
          <cell r="D931">
            <v>563</v>
          </cell>
        </row>
        <row r="932">
          <cell r="B932" t="str">
            <v>08V67-3A0-301B</v>
          </cell>
          <cell r="C932">
            <v>425</v>
          </cell>
          <cell r="D932">
            <v>563</v>
          </cell>
        </row>
        <row r="933">
          <cell r="B933" t="str">
            <v>08W18-3A0-300B</v>
          </cell>
          <cell r="C933">
            <v>502</v>
          </cell>
          <cell r="D933">
            <v>725</v>
          </cell>
        </row>
        <row r="934">
          <cell r="B934" t="str">
            <v>08F20-3A0-100D</v>
          </cell>
          <cell r="C934">
            <v>42</v>
          </cell>
          <cell r="D934">
            <v>70</v>
          </cell>
        </row>
        <row r="935">
          <cell r="B935" t="str">
            <v>08R04-3A0-100B</v>
          </cell>
          <cell r="C935">
            <v>203</v>
          </cell>
          <cell r="D935">
            <v>338</v>
          </cell>
        </row>
        <row r="936">
          <cell r="B936" t="str">
            <v>08L91-3A0-300A</v>
          </cell>
          <cell r="C936">
            <v>258</v>
          </cell>
          <cell r="D936">
            <v>430</v>
          </cell>
        </row>
        <row r="937">
          <cell r="B937" t="str">
            <v>08V67-T7A-180J</v>
          </cell>
          <cell r="C937">
            <v>247</v>
          </cell>
          <cell r="D937">
            <v>412</v>
          </cell>
        </row>
        <row r="938">
          <cell r="B938" t="str">
            <v>TUCH-G545M-A1</v>
          </cell>
          <cell r="C938">
            <v>13</v>
          </cell>
          <cell r="D938">
            <v>21.5</v>
          </cell>
        </row>
        <row r="939">
          <cell r="B939" t="str">
            <v xml:space="preserve">TUCH-B640M-A1 </v>
          </cell>
          <cell r="C939">
            <v>13</v>
          </cell>
          <cell r="D939">
            <v>21.5</v>
          </cell>
        </row>
        <row r="940">
          <cell r="B940" t="str">
            <v>08P05-3A0-1J0</v>
          </cell>
          <cell r="C940">
            <v>223</v>
          </cell>
          <cell r="D940">
            <v>372</v>
          </cell>
        </row>
        <row r="941">
          <cell r="B941" t="str">
            <v>08P00-PS2-100</v>
          </cell>
          <cell r="C941">
            <v>108.38</v>
          </cell>
          <cell r="D941">
            <v>180.63</v>
          </cell>
        </row>
        <row r="942">
          <cell r="B942" t="str">
            <v>08P00-PS3-210</v>
          </cell>
          <cell r="C942">
            <v>169.97</v>
          </cell>
          <cell r="D942">
            <v>283.27999999999997</v>
          </cell>
        </row>
        <row r="943">
          <cell r="B943" t="str">
            <v>08P00-PS3-220</v>
          </cell>
          <cell r="C943">
            <v>175.07</v>
          </cell>
          <cell r="D943">
            <v>291.77999999999997</v>
          </cell>
        </row>
        <row r="944">
          <cell r="B944" t="str">
            <v>08F20-T47-100E</v>
          </cell>
          <cell r="C944">
            <v>83</v>
          </cell>
          <cell r="D944">
            <v>120</v>
          </cell>
        </row>
        <row r="945">
          <cell r="B945" t="str">
            <v xml:space="preserve">08DEF-452080  </v>
          </cell>
          <cell r="C945">
            <v>145</v>
          </cell>
          <cell r="D945">
            <v>207</v>
          </cell>
        </row>
        <row r="946">
          <cell r="B946" t="str">
            <v>08P20-3A0-1J0 </v>
          </cell>
          <cell r="C946">
            <v>196</v>
          </cell>
          <cell r="D946">
            <v>327</v>
          </cell>
        </row>
        <row r="947">
          <cell r="B947" t="str">
            <v xml:space="preserve">08F30-3V0-100  </v>
          </cell>
          <cell r="C947">
            <v>328</v>
          </cell>
          <cell r="D947">
            <v>546</v>
          </cell>
        </row>
        <row r="948">
          <cell r="B948" t="str">
            <v xml:space="preserve">08W17-3V0-100A </v>
          </cell>
          <cell r="C948">
            <v>170.99</v>
          </cell>
          <cell r="D948">
            <v>280.99</v>
          </cell>
        </row>
        <row r="949">
          <cell r="B949" t="str">
            <v>08P08-T6Z-100</v>
          </cell>
          <cell r="C949">
            <v>60</v>
          </cell>
          <cell r="D949">
            <v>100</v>
          </cell>
        </row>
        <row r="950">
          <cell r="B950" t="str">
            <v>08P09-T6Z-100</v>
          </cell>
          <cell r="C950">
            <v>60</v>
          </cell>
          <cell r="D950">
            <v>100</v>
          </cell>
        </row>
        <row r="951">
          <cell r="B951">
            <v>86275140</v>
          </cell>
          <cell r="C951">
            <v>321</v>
          </cell>
          <cell r="D951">
            <v>400</v>
          </cell>
        </row>
        <row r="952">
          <cell r="B952" t="str">
            <v>08W42-TG7-100</v>
          </cell>
          <cell r="C952">
            <v>62.9</v>
          </cell>
          <cell r="D952">
            <v>101.27</v>
          </cell>
        </row>
        <row r="953">
          <cell r="B953" t="str">
            <v>08P00-T90-100</v>
          </cell>
          <cell r="C953">
            <v>0</v>
          </cell>
          <cell r="D953">
            <v>0</v>
          </cell>
        </row>
        <row r="954">
          <cell r="B954" t="str">
            <v>08W19-36W-100</v>
          </cell>
          <cell r="C954">
            <v>480</v>
          </cell>
          <cell r="D954">
            <v>795</v>
          </cell>
        </row>
        <row r="955">
          <cell r="B955" t="str">
            <v>08F20-36W-100</v>
          </cell>
          <cell r="C955">
            <v>215</v>
          </cell>
          <cell r="D955">
            <v>358</v>
          </cell>
        </row>
        <row r="956">
          <cell r="B956" t="str">
            <v>08F01-36W-160</v>
          </cell>
          <cell r="C956">
            <v>321</v>
          </cell>
          <cell r="D956">
            <v>535</v>
          </cell>
        </row>
        <row r="957">
          <cell r="B957" t="str">
            <v>08F02-36W-160</v>
          </cell>
          <cell r="C957">
            <v>465</v>
          </cell>
          <cell r="D957">
            <v>775</v>
          </cell>
        </row>
        <row r="958">
          <cell r="B958" t="str">
            <v>08R06-36W-110</v>
          </cell>
          <cell r="C958">
            <v>73</v>
          </cell>
          <cell r="D958">
            <v>120</v>
          </cell>
        </row>
        <row r="959">
          <cell r="B959" t="str">
            <v>08R04-36W-100</v>
          </cell>
          <cell r="C959">
            <v>201</v>
          </cell>
          <cell r="D959">
            <v>335</v>
          </cell>
        </row>
        <row r="960">
          <cell r="B960" t="str">
            <v>08P00-36W-100</v>
          </cell>
          <cell r="C960">
            <v>105</v>
          </cell>
          <cell r="D960">
            <v>175</v>
          </cell>
        </row>
        <row r="961">
          <cell r="B961" t="str">
            <v>08P48-36W-100A</v>
          </cell>
          <cell r="C961">
            <v>71</v>
          </cell>
          <cell r="D961">
            <v>118</v>
          </cell>
        </row>
        <row r="962">
          <cell r="B962" t="str">
            <v>08P48-36W-100</v>
          </cell>
          <cell r="C962">
            <v>185</v>
          </cell>
          <cell r="D962">
            <v>308</v>
          </cell>
        </row>
        <row r="963">
          <cell r="B963" t="str">
            <v>08P34-36W-100</v>
          </cell>
          <cell r="C963">
            <v>305</v>
          </cell>
          <cell r="D963">
            <v>510</v>
          </cell>
        </row>
        <row r="964">
          <cell r="B964" t="str">
            <v>08P17-36W-110</v>
          </cell>
          <cell r="C964">
            <v>152</v>
          </cell>
          <cell r="D964">
            <v>255</v>
          </cell>
        </row>
        <row r="965">
          <cell r="B965" t="str">
            <v>08U45-36W-100</v>
          </cell>
          <cell r="C965">
            <v>115</v>
          </cell>
          <cell r="D965">
            <v>192</v>
          </cell>
        </row>
        <row r="966">
          <cell r="B966" t="str">
            <v>08U35-36W-100</v>
          </cell>
          <cell r="C966">
            <v>156</v>
          </cell>
          <cell r="D966">
            <v>260</v>
          </cell>
        </row>
        <row r="967">
          <cell r="B967" t="str">
            <v>08P30-36W-100</v>
          </cell>
          <cell r="C967">
            <v>172</v>
          </cell>
          <cell r="D967">
            <v>285</v>
          </cell>
        </row>
        <row r="968">
          <cell r="B968" t="str">
            <v>08E12-36W-100</v>
          </cell>
          <cell r="C968">
            <v>280</v>
          </cell>
          <cell r="D968">
            <v>467</v>
          </cell>
        </row>
        <row r="969">
          <cell r="B969" t="str">
            <v>08E16-36W-100</v>
          </cell>
          <cell r="C969">
            <v>200</v>
          </cell>
          <cell r="D969">
            <v>330</v>
          </cell>
        </row>
        <row r="970">
          <cell r="B970" t="str">
            <v>08V27-36W-100</v>
          </cell>
          <cell r="C970">
            <v>183</v>
          </cell>
          <cell r="D970">
            <v>305</v>
          </cell>
        </row>
        <row r="971">
          <cell r="B971" t="str">
            <v>08T44-36W-300</v>
          </cell>
          <cell r="C971">
            <v>193</v>
          </cell>
          <cell r="D971">
            <v>322</v>
          </cell>
        </row>
        <row r="972">
          <cell r="B972" t="str">
            <v>TUCH-NH937P-A1</v>
          </cell>
          <cell r="C972">
            <v>13</v>
          </cell>
          <cell r="D972">
            <v>21.5</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9">
  <rv s="0">
    <v>0</v>
    <v>5</v>
  </rv>
  <rv s="0">
    <v>1</v>
    <v>5</v>
  </rv>
  <rv s="0">
    <v>2</v>
    <v>5</v>
  </rv>
  <rv s="0">
    <v>3</v>
    <v>5</v>
  </rv>
  <rv s="0">
    <v>4</v>
    <v>5</v>
  </rv>
  <rv s="0">
    <v>5</v>
    <v>5</v>
  </rv>
  <rv s="0">
    <v>6</v>
    <v>5</v>
  </rv>
  <rv s="0">
    <v>7</v>
    <v>5</v>
  </rv>
  <rv s="0">
    <v>8</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21875" defaultRowHeight="13.2" outlineLevelRow="1"/>
  <cols>
    <col min="1" max="1" width="9.21875" style="3"/>
    <col min="2" max="2" width="32" style="3" bestFit="1" customWidth="1"/>
    <col min="3" max="3" width="30.5546875" style="3" bestFit="1" customWidth="1"/>
    <col min="4" max="16384" width="9.21875" style="3"/>
  </cols>
  <sheetData>
    <row r="1" spans="1:4">
      <c r="A1" s="4"/>
      <c r="B1" s="4"/>
      <c r="C1" s="4"/>
      <c r="D1" s="4"/>
    </row>
    <row r="2" spans="1:4" ht="15">
      <c r="A2" s="4"/>
      <c r="B2" s="1" t="s">
        <v>33</v>
      </c>
      <c r="C2" s="10">
        <v>6.9900000000000004E-2</v>
      </c>
      <c r="D2" s="14" t="s">
        <v>52</v>
      </c>
    </row>
    <row r="3" spans="1:4" ht="15">
      <c r="A3" s="4"/>
      <c r="B3" s="1" t="s">
        <v>34</v>
      </c>
      <c r="C3" s="11">
        <v>52</v>
      </c>
      <c r="D3" s="14" t="s">
        <v>52</v>
      </c>
    </row>
    <row r="4" spans="1:4" ht="15">
      <c r="A4" s="4"/>
      <c r="B4" s="1" t="s">
        <v>35</v>
      </c>
      <c r="C4" s="12">
        <v>5</v>
      </c>
      <c r="D4" s="14" t="s">
        <v>52</v>
      </c>
    </row>
    <row r="5" spans="1:4" ht="15">
      <c r="A5" s="4"/>
      <c r="B5" s="1" t="s">
        <v>36</v>
      </c>
      <c r="C5" s="5">
        <v>10000</v>
      </c>
      <c r="D5" s="14" t="s">
        <v>53</v>
      </c>
    </row>
    <row r="6" spans="1:4" ht="15">
      <c r="A6" s="4"/>
      <c r="B6" s="1"/>
      <c r="C6" s="1"/>
      <c r="D6" s="4"/>
    </row>
    <row r="7" spans="1:4" ht="15">
      <c r="A7" s="4"/>
      <c r="B7" s="1" t="s">
        <v>37</v>
      </c>
      <c r="C7" s="6" t="s">
        <v>38</v>
      </c>
      <c r="D7" s="4"/>
    </row>
    <row r="8" spans="1:4" ht="13.8">
      <c r="A8" s="4"/>
      <c r="B8" s="4"/>
      <c r="C8" s="7">
        <f>-PMT(C2/C3,C4*C3,C5)</f>
        <v>45.598988283683823</v>
      </c>
      <c r="D8" s="13" t="s">
        <v>51</v>
      </c>
    </row>
    <row r="9" spans="1:4">
      <c r="A9" s="4"/>
      <c r="C9" s="4"/>
      <c r="D9" s="4"/>
    </row>
    <row r="10" spans="1:4">
      <c r="A10" s="4"/>
      <c r="B10" s="83" t="s">
        <v>98</v>
      </c>
      <c r="C10" s="4"/>
      <c r="D10" s="4"/>
    </row>
    <row r="11" spans="1:4">
      <c r="A11" s="4"/>
      <c r="B11" s="4"/>
      <c r="C11" s="4"/>
      <c r="D11" s="4"/>
    </row>
    <row r="13" spans="1:4">
      <c r="B13" s="3" t="s">
        <v>39</v>
      </c>
    </row>
    <row r="15" spans="1:4">
      <c r="B15" s="9" t="s">
        <v>40</v>
      </c>
    </row>
    <row r="16" spans="1:4">
      <c r="B16" s="9" t="s">
        <v>41</v>
      </c>
    </row>
    <row r="19" spans="2:11">
      <c r="B19" s="3" t="s">
        <v>42</v>
      </c>
    </row>
    <row r="21" spans="2:11" ht="76.5" hidden="1" customHeight="1" outlineLevel="1">
      <c r="B21" s="294" t="s">
        <v>44</v>
      </c>
      <c r="C21" s="294"/>
      <c r="D21" s="294"/>
      <c r="E21" s="294"/>
      <c r="F21" s="294"/>
      <c r="G21" s="294"/>
      <c r="H21" s="294"/>
      <c r="I21" s="294"/>
      <c r="J21" s="294"/>
      <c r="K21" s="294"/>
    </row>
    <row r="22" spans="2:11" ht="86.25" hidden="1" customHeight="1" outlineLevel="1">
      <c r="B22" s="295" t="s">
        <v>46</v>
      </c>
      <c r="C22" s="295"/>
      <c r="D22" s="295"/>
      <c r="E22" s="295"/>
      <c r="F22" s="295"/>
      <c r="G22" s="295"/>
      <c r="H22" s="295"/>
      <c r="I22" s="295"/>
      <c r="J22" s="295"/>
      <c r="K22" s="295"/>
    </row>
    <row r="23" spans="2:11" hidden="1" outlineLevel="1">
      <c r="B23" s="3" t="s">
        <v>30</v>
      </c>
    </row>
    <row r="24" spans="2:11" hidden="1" outlineLevel="1">
      <c r="B24" s="3" t="s">
        <v>47</v>
      </c>
    </row>
    <row r="25" spans="2:11" hidden="1" outlineLevel="1"/>
    <row r="26" spans="2:11" hidden="1" outlineLevel="1">
      <c r="B26" s="3" t="s">
        <v>31</v>
      </c>
    </row>
    <row r="27" spans="2:11" hidden="1" outlineLevel="1">
      <c r="B27" s="3" t="s">
        <v>32</v>
      </c>
    </row>
    <row r="28" spans="2:11" hidden="1" outlineLevel="1">
      <c r="B28" s="3" t="s">
        <v>45</v>
      </c>
    </row>
    <row r="29" spans="2:11" hidden="1" outlineLevel="1"/>
    <row r="30" spans="2:11" hidden="1" outlineLevel="1">
      <c r="B30" s="3" t="s">
        <v>48</v>
      </c>
    </row>
    <row r="31" spans="2:11" hidden="1" outlineLevel="1">
      <c r="B31" s="3" t="s">
        <v>49</v>
      </c>
    </row>
    <row r="32" spans="2:11" hidden="1" outlineLevel="1">
      <c r="B32" s="3" t="s">
        <v>50</v>
      </c>
    </row>
    <row r="33" spans="2:2" collapsed="1"/>
    <row r="35" spans="2:2">
      <c r="B35" s="84" t="s">
        <v>43</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64"/>
  <sheetViews>
    <sheetView workbookViewId="0">
      <pane ySplit="1" topLeftCell="A11" activePane="bottomLeft" state="frozen"/>
      <selection activeCell="B35" sqref="B35"/>
      <selection pane="bottomLeft" activeCell="A17" sqref="A17:A19"/>
    </sheetView>
  </sheetViews>
  <sheetFormatPr defaultColWidth="8.77734375" defaultRowHeight="13.2" outlineLevelCol="1"/>
  <cols>
    <col min="1" max="1" width="22.44140625" style="3" customWidth="1" outlineLevel="1"/>
    <col min="2" max="2" width="3.77734375" style="3" customWidth="1" outlineLevel="1"/>
    <col min="3" max="3" width="41.44140625" style="3" customWidth="1" outlineLevel="1"/>
    <col min="4" max="4" width="39.44140625" style="3" bestFit="1" customWidth="1"/>
    <col min="5" max="5" width="2.77734375" style="3" bestFit="1" customWidth="1"/>
    <col min="6" max="6" width="6.77734375" style="3" bestFit="1" customWidth="1"/>
    <col min="7" max="7" width="6.77734375" style="3" customWidth="1"/>
    <col min="8" max="8" width="7.77734375" style="3" bestFit="1" customWidth="1"/>
    <col min="9" max="9" width="10.44140625" style="3" bestFit="1" customWidth="1"/>
    <col min="10" max="10" width="7.5546875" style="3" bestFit="1" customWidth="1"/>
    <col min="11" max="11" width="5.77734375" style="3" bestFit="1" customWidth="1"/>
    <col min="12" max="12" width="6.21875" style="3" bestFit="1" customWidth="1"/>
    <col min="13" max="13" width="7.21875" style="3" bestFit="1" customWidth="1"/>
    <col min="14" max="16384" width="8.77734375" style="3"/>
  </cols>
  <sheetData>
    <row r="1" spans="1:13" ht="48">
      <c r="A1" s="206" t="s">
        <v>153</v>
      </c>
      <c r="B1" s="200"/>
      <c r="C1" s="199"/>
      <c r="D1" s="156" t="s">
        <v>151</v>
      </c>
      <c r="E1" s="201" t="s">
        <v>152</v>
      </c>
      <c r="F1" s="156" t="s">
        <v>118</v>
      </c>
      <c r="G1" s="156" t="s">
        <v>119</v>
      </c>
      <c r="H1" s="156" t="s">
        <v>120</v>
      </c>
      <c r="I1" s="156" t="s">
        <v>121</v>
      </c>
      <c r="J1" s="156" t="s">
        <v>122</v>
      </c>
      <c r="K1" s="156" t="s">
        <v>123</v>
      </c>
      <c r="L1" s="156" t="s">
        <v>124</v>
      </c>
      <c r="M1" s="156" t="s">
        <v>125</v>
      </c>
    </row>
    <row r="2" spans="1:13">
      <c r="A2" s="296" t="s">
        <v>148</v>
      </c>
      <c r="B2" s="202">
        <v>1</v>
      </c>
      <c r="C2" s="203" t="s">
        <v>192</v>
      </c>
      <c r="D2" s="3" t="s">
        <v>192</v>
      </c>
      <c r="E2" s="3">
        <v>1</v>
      </c>
      <c r="F2" s="204"/>
      <c r="G2" s="204"/>
      <c r="H2" s="205"/>
      <c r="I2" s="204"/>
      <c r="J2" s="204"/>
      <c r="K2" s="204"/>
      <c r="L2" s="204"/>
    </row>
    <row r="3" spans="1:13">
      <c r="A3" s="297"/>
      <c r="B3" s="202">
        <v>2</v>
      </c>
      <c r="C3" s="203" t="s">
        <v>193</v>
      </c>
      <c r="D3" s="3" t="s">
        <v>193</v>
      </c>
      <c r="E3" s="3">
        <v>2</v>
      </c>
      <c r="F3" s="204"/>
      <c r="G3" s="204"/>
      <c r="H3" s="205"/>
      <c r="I3" s="204"/>
      <c r="J3" s="204"/>
      <c r="K3" s="204"/>
      <c r="L3" s="204"/>
    </row>
    <row r="4" spans="1:13">
      <c r="A4" s="297"/>
      <c r="B4" s="202">
        <v>3</v>
      </c>
      <c r="C4" s="203" t="s">
        <v>194</v>
      </c>
      <c r="D4" s="3" t="s">
        <v>194</v>
      </c>
      <c r="E4" s="3">
        <v>3</v>
      </c>
      <c r="F4" s="204"/>
      <c r="G4" s="204"/>
      <c r="H4" s="205"/>
      <c r="I4" s="204"/>
      <c r="J4" s="204"/>
      <c r="K4" s="204"/>
      <c r="L4" s="204"/>
    </row>
    <row r="5" spans="1:13">
      <c r="A5" s="297"/>
      <c r="B5" s="202">
        <v>4</v>
      </c>
      <c r="C5" s="203" t="s">
        <v>195</v>
      </c>
      <c r="D5" s="3" t="s">
        <v>195</v>
      </c>
      <c r="E5" s="3">
        <v>4</v>
      </c>
      <c r="F5" s="204"/>
      <c r="G5" s="204"/>
      <c r="H5" s="205"/>
      <c r="I5" s="204"/>
      <c r="J5" s="204"/>
      <c r="K5" s="204"/>
      <c r="L5" s="204"/>
    </row>
    <row r="6" spans="1:13">
      <c r="A6" s="297"/>
      <c r="B6" s="202">
        <v>5</v>
      </c>
      <c r="C6" s="203" t="s">
        <v>196</v>
      </c>
      <c r="D6" s="3" t="s">
        <v>196</v>
      </c>
      <c r="E6" s="3">
        <v>5</v>
      </c>
      <c r="F6" s="204"/>
      <c r="G6" s="204"/>
      <c r="H6" s="205"/>
      <c r="I6" s="204"/>
      <c r="J6" s="204"/>
      <c r="K6" s="204"/>
      <c r="L6" s="204"/>
    </row>
    <row r="7" spans="1:13">
      <c r="A7" s="297"/>
      <c r="B7" s="202">
        <v>6</v>
      </c>
      <c r="C7" s="203" t="s">
        <v>170</v>
      </c>
      <c r="D7" s="3" t="s">
        <v>170</v>
      </c>
      <c r="E7" s="3">
        <v>6</v>
      </c>
      <c r="F7" s="204"/>
      <c r="G7" s="204"/>
      <c r="H7" s="205"/>
      <c r="I7" s="204"/>
      <c r="J7" s="204"/>
      <c r="K7" s="204"/>
      <c r="L7" s="204"/>
    </row>
    <row r="8" spans="1:13">
      <c r="A8" s="298" t="s">
        <v>138</v>
      </c>
      <c r="B8" s="202">
        <v>7</v>
      </c>
      <c r="C8" s="203" t="s">
        <v>222</v>
      </c>
      <c r="D8" s="3" t="s">
        <v>222</v>
      </c>
      <c r="E8" s="3">
        <v>7</v>
      </c>
      <c r="F8" s="204"/>
      <c r="G8" s="204"/>
      <c r="H8" s="205"/>
      <c r="I8" s="204"/>
      <c r="J8" s="204"/>
      <c r="K8" s="204"/>
      <c r="L8" s="204"/>
    </row>
    <row r="9" spans="1:13">
      <c r="A9" s="298"/>
      <c r="B9" s="202">
        <v>8</v>
      </c>
      <c r="C9" s="203" t="s">
        <v>223</v>
      </c>
      <c r="D9" s="3" t="s">
        <v>223</v>
      </c>
      <c r="E9" s="3">
        <v>8</v>
      </c>
      <c r="F9" s="204"/>
      <c r="G9" s="204"/>
      <c r="H9" s="205"/>
      <c r="I9" s="204"/>
      <c r="J9" s="204"/>
      <c r="K9" s="204"/>
      <c r="L9" s="204"/>
    </row>
    <row r="10" spans="1:13">
      <c r="A10" s="298"/>
      <c r="B10" s="202">
        <v>9</v>
      </c>
      <c r="C10" s="203" t="s">
        <v>227</v>
      </c>
      <c r="D10" s="3" t="s">
        <v>227</v>
      </c>
      <c r="E10" s="3">
        <v>9</v>
      </c>
      <c r="F10" s="204"/>
      <c r="G10" s="204"/>
      <c r="H10" s="205"/>
      <c r="I10" s="204"/>
      <c r="J10" s="204"/>
      <c r="K10" s="204"/>
      <c r="L10" s="204"/>
    </row>
    <row r="11" spans="1:13">
      <c r="A11" s="296" t="s">
        <v>159</v>
      </c>
      <c r="B11" s="202">
        <v>10</v>
      </c>
      <c r="C11" s="203" t="s">
        <v>197</v>
      </c>
      <c r="D11" s="3" t="s">
        <v>197</v>
      </c>
      <c r="E11" s="3">
        <v>10</v>
      </c>
      <c r="F11" s="204"/>
      <c r="G11" s="204"/>
      <c r="H11" s="204"/>
      <c r="I11" s="204"/>
      <c r="J11" s="204"/>
      <c r="K11" s="204"/>
      <c r="L11" s="204"/>
    </row>
    <row r="12" spans="1:13">
      <c r="A12" s="297"/>
      <c r="B12" s="202">
        <v>11</v>
      </c>
      <c r="C12" s="203" t="s">
        <v>200</v>
      </c>
      <c r="D12" s="3" t="s">
        <v>200</v>
      </c>
      <c r="E12" s="3">
        <v>11</v>
      </c>
      <c r="F12" s="204"/>
      <c r="G12" s="204"/>
      <c r="H12" s="204"/>
      <c r="I12" s="204"/>
      <c r="J12" s="204"/>
      <c r="K12" s="204"/>
      <c r="L12" s="204"/>
    </row>
    <row r="13" spans="1:13">
      <c r="A13" s="297"/>
      <c r="B13" s="202">
        <v>12</v>
      </c>
      <c r="C13" s="203" t="s">
        <v>201</v>
      </c>
      <c r="D13" s="3" t="s">
        <v>201</v>
      </c>
      <c r="E13" s="3">
        <v>12</v>
      </c>
      <c r="F13" s="204"/>
      <c r="G13" s="204"/>
      <c r="H13" s="204"/>
      <c r="I13" s="204"/>
      <c r="J13" s="204"/>
      <c r="K13" s="204"/>
      <c r="L13" s="204"/>
    </row>
    <row r="14" spans="1:13">
      <c r="A14" s="297"/>
      <c r="B14" s="202">
        <v>13</v>
      </c>
      <c r="C14" s="203" t="s">
        <v>94</v>
      </c>
      <c r="D14" s="3" t="s">
        <v>94</v>
      </c>
      <c r="E14" s="3">
        <v>13</v>
      </c>
      <c r="F14" s="204"/>
      <c r="G14" s="204"/>
      <c r="H14" s="204"/>
      <c r="I14" s="204"/>
      <c r="J14" s="204"/>
      <c r="K14" s="204"/>
      <c r="L14" s="204"/>
    </row>
    <row r="15" spans="1:13">
      <c r="A15" s="297"/>
      <c r="B15" s="202">
        <v>14</v>
      </c>
      <c r="C15" s="203" t="s">
        <v>95</v>
      </c>
      <c r="D15" s="3" t="s">
        <v>95</v>
      </c>
      <c r="E15" s="3">
        <v>14</v>
      </c>
      <c r="F15" s="204"/>
      <c r="G15" s="204"/>
      <c r="H15" s="204"/>
      <c r="I15" s="204"/>
      <c r="J15" s="204"/>
      <c r="K15" s="204"/>
      <c r="L15" s="204"/>
    </row>
    <row r="16" spans="1:13">
      <c r="A16" s="297"/>
      <c r="B16" s="202">
        <v>15</v>
      </c>
      <c r="C16" s="203" t="s">
        <v>202</v>
      </c>
      <c r="D16" s="3" t="s">
        <v>202</v>
      </c>
      <c r="E16" s="3">
        <v>15</v>
      </c>
      <c r="F16" s="204"/>
      <c r="G16" s="204"/>
      <c r="H16" s="204"/>
      <c r="I16" s="204"/>
      <c r="J16" s="204"/>
      <c r="K16" s="204"/>
      <c r="L16" s="204"/>
    </row>
    <row r="17" spans="1:12">
      <c r="A17" s="296" t="s">
        <v>174</v>
      </c>
      <c r="B17" s="202">
        <v>16</v>
      </c>
      <c r="C17" s="203" t="s">
        <v>221</v>
      </c>
      <c r="D17" s="3" t="s">
        <v>221</v>
      </c>
      <c r="E17" s="3">
        <v>16</v>
      </c>
      <c r="F17" s="204"/>
      <c r="G17" s="204"/>
      <c r="H17" s="204"/>
      <c r="I17" s="204"/>
      <c r="J17" s="204"/>
      <c r="K17" s="204"/>
      <c r="L17" s="204"/>
    </row>
    <row r="18" spans="1:12">
      <c r="A18" s="297"/>
      <c r="B18" s="202">
        <v>17</v>
      </c>
      <c r="C18" s="203" t="s">
        <v>175</v>
      </c>
      <c r="D18" s="3" t="s">
        <v>175</v>
      </c>
      <c r="E18" s="3">
        <v>17</v>
      </c>
      <c r="F18" s="204"/>
      <c r="G18" s="204"/>
      <c r="H18" s="204"/>
      <c r="I18" s="204"/>
      <c r="J18" s="204"/>
      <c r="K18" s="204"/>
      <c r="L18" s="204"/>
    </row>
    <row r="19" spans="1:12">
      <c r="A19" s="302"/>
      <c r="B19" s="202">
        <v>18</v>
      </c>
      <c r="C19" s="203" t="s">
        <v>176</v>
      </c>
      <c r="D19" s="3" t="s">
        <v>176</v>
      </c>
      <c r="E19" s="3">
        <v>18</v>
      </c>
      <c r="F19" s="204"/>
      <c r="G19" s="204"/>
      <c r="H19" s="204"/>
      <c r="I19" s="204"/>
      <c r="J19" s="204"/>
      <c r="K19" s="204"/>
      <c r="L19" s="204"/>
    </row>
    <row r="20" spans="1:12" ht="12.6" customHeight="1">
      <c r="A20" s="296" t="s">
        <v>139</v>
      </c>
      <c r="B20" s="202">
        <v>19</v>
      </c>
      <c r="C20" s="203" t="s">
        <v>220</v>
      </c>
      <c r="D20" s="3" t="s">
        <v>220</v>
      </c>
      <c r="E20" s="3">
        <v>19</v>
      </c>
      <c r="F20" s="204"/>
      <c r="G20" s="204"/>
      <c r="H20" s="204"/>
      <c r="I20" s="204"/>
      <c r="J20" s="204"/>
      <c r="K20" s="204"/>
      <c r="L20" s="204"/>
    </row>
    <row r="21" spans="1:12" ht="12.6" customHeight="1">
      <c r="A21" s="297"/>
      <c r="B21" s="202">
        <v>20</v>
      </c>
      <c r="C21" s="203" t="s">
        <v>210</v>
      </c>
      <c r="D21" s="3" t="s">
        <v>210</v>
      </c>
      <c r="E21" s="3">
        <v>20</v>
      </c>
      <c r="F21" s="204"/>
      <c r="G21" s="204"/>
      <c r="H21" s="204"/>
      <c r="I21" s="204"/>
      <c r="J21" s="204"/>
      <c r="K21" s="204"/>
      <c r="L21" s="204"/>
    </row>
    <row r="22" spans="1:12">
      <c r="A22" s="297"/>
      <c r="B22" s="202">
        <v>21</v>
      </c>
      <c r="C22" s="203" t="s">
        <v>211</v>
      </c>
      <c r="D22" s="3" t="s">
        <v>211</v>
      </c>
      <c r="E22" s="3">
        <v>21</v>
      </c>
      <c r="F22" s="204"/>
      <c r="G22" s="204"/>
      <c r="H22" s="204"/>
      <c r="I22" s="204"/>
      <c r="J22" s="204"/>
      <c r="K22" s="204"/>
      <c r="L22" s="204"/>
    </row>
    <row r="23" spans="1:12">
      <c r="A23" s="297"/>
      <c r="B23" s="202">
        <v>22</v>
      </c>
      <c r="C23" s="203" t="s">
        <v>212</v>
      </c>
      <c r="D23" s="3" t="s">
        <v>212</v>
      </c>
      <c r="E23" s="3">
        <v>22</v>
      </c>
      <c r="F23" s="204"/>
      <c r="G23" s="204"/>
      <c r="H23" s="204"/>
      <c r="I23" s="204"/>
      <c r="J23" s="204"/>
      <c r="K23" s="204"/>
      <c r="L23" s="204"/>
    </row>
    <row r="24" spans="1:12">
      <c r="A24" s="297"/>
      <c r="B24" s="202">
        <v>23</v>
      </c>
      <c r="C24" s="203" t="s">
        <v>214</v>
      </c>
      <c r="D24" s="3" t="s">
        <v>214</v>
      </c>
      <c r="E24" s="3">
        <v>23</v>
      </c>
      <c r="F24" s="204"/>
      <c r="G24" s="204"/>
      <c r="H24" s="204"/>
      <c r="I24" s="204"/>
      <c r="J24" s="204"/>
      <c r="K24" s="204"/>
      <c r="L24" s="204"/>
    </row>
    <row r="25" spans="1:12">
      <c r="A25" s="297"/>
      <c r="B25" s="202">
        <v>24</v>
      </c>
      <c r="C25" s="203" t="s">
        <v>218</v>
      </c>
      <c r="D25" s="3" t="s">
        <v>218</v>
      </c>
      <c r="E25" s="3">
        <v>24</v>
      </c>
      <c r="F25" s="204"/>
      <c r="G25" s="204"/>
      <c r="H25" s="204"/>
      <c r="I25" s="204"/>
      <c r="J25" s="204"/>
      <c r="K25" s="204"/>
      <c r="L25" s="204"/>
    </row>
    <row r="26" spans="1:12">
      <c r="A26" s="297"/>
      <c r="B26" s="202">
        <v>25</v>
      </c>
      <c r="C26" s="203" t="s">
        <v>219</v>
      </c>
      <c r="D26" s="3" t="s">
        <v>219</v>
      </c>
      <c r="E26" s="3">
        <v>25</v>
      </c>
      <c r="F26" s="204"/>
      <c r="G26" s="204"/>
      <c r="H26" s="204"/>
      <c r="I26" s="204"/>
      <c r="J26" s="204"/>
      <c r="K26" s="204"/>
      <c r="L26" s="204"/>
    </row>
    <row r="27" spans="1:12">
      <c r="A27" s="297"/>
      <c r="B27" s="202">
        <v>26</v>
      </c>
      <c r="C27" s="203" t="s">
        <v>208</v>
      </c>
      <c r="D27" s="3" t="s">
        <v>208</v>
      </c>
      <c r="E27" s="3">
        <v>26</v>
      </c>
      <c r="F27" s="204"/>
      <c r="G27" s="204"/>
      <c r="H27" s="204"/>
      <c r="I27" s="204"/>
      <c r="J27" s="204"/>
      <c r="K27" s="204"/>
      <c r="L27" s="204"/>
    </row>
    <row r="28" spans="1:12">
      <c r="A28" s="297"/>
      <c r="B28" s="202">
        <v>27</v>
      </c>
      <c r="C28" s="203" t="s">
        <v>189</v>
      </c>
      <c r="D28" s="3" t="s">
        <v>189</v>
      </c>
      <c r="E28" s="3">
        <v>27</v>
      </c>
      <c r="F28" s="204"/>
      <c r="G28" s="204"/>
      <c r="H28" s="204"/>
      <c r="I28" s="204"/>
      <c r="J28" s="204"/>
      <c r="K28" s="204"/>
      <c r="L28" s="204"/>
    </row>
    <row r="29" spans="1:12">
      <c r="A29" s="297"/>
      <c r="B29" s="202">
        <v>28</v>
      </c>
      <c r="C29" s="203" t="s">
        <v>20</v>
      </c>
      <c r="D29" s="3" t="s">
        <v>20</v>
      </c>
      <c r="E29" s="3">
        <v>28</v>
      </c>
      <c r="F29" s="204"/>
      <c r="G29" s="204"/>
      <c r="H29" s="204"/>
      <c r="I29" s="204"/>
      <c r="J29" s="204"/>
      <c r="K29" s="204"/>
      <c r="L29" s="204"/>
    </row>
    <row r="30" spans="1:12">
      <c r="A30" s="297"/>
      <c r="B30" s="202">
        <v>29</v>
      </c>
      <c r="C30" s="203" t="s">
        <v>204</v>
      </c>
      <c r="D30" s="3" t="s">
        <v>204</v>
      </c>
      <c r="E30" s="3">
        <v>29</v>
      </c>
      <c r="F30" s="204"/>
      <c r="G30" s="204"/>
      <c r="H30" s="204"/>
      <c r="I30" s="204"/>
      <c r="J30" s="204"/>
      <c r="K30" s="204"/>
      <c r="L30" s="204"/>
    </row>
    <row r="31" spans="1:12">
      <c r="A31" s="297"/>
      <c r="B31" s="202">
        <v>30</v>
      </c>
      <c r="C31" s="203" t="s">
        <v>203</v>
      </c>
      <c r="D31" s="3" t="s">
        <v>203</v>
      </c>
      <c r="E31" s="3">
        <v>30</v>
      </c>
      <c r="F31" s="204"/>
      <c r="G31" s="204"/>
      <c r="I31" s="204"/>
      <c r="J31" s="204"/>
      <c r="K31" s="204"/>
      <c r="L31" s="204"/>
    </row>
    <row r="32" spans="1:12">
      <c r="A32" s="297"/>
      <c r="B32" s="202">
        <v>31</v>
      </c>
      <c r="C32" s="203" t="s">
        <v>181</v>
      </c>
      <c r="D32" s="3" t="s">
        <v>181</v>
      </c>
      <c r="E32" s="3">
        <v>31</v>
      </c>
      <c r="F32" s="204"/>
      <c r="G32" s="204"/>
      <c r="H32" s="204"/>
      <c r="I32" s="204"/>
      <c r="J32" s="204"/>
      <c r="K32" s="204"/>
      <c r="L32" s="204"/>
    </row>
    <row r="33" spans="1:12">
      <c r="A33" s="299" t="s">
        <v>140</v>
      </c>
      <c r="B33" s="202">
        <v>32</v>
      </c>
      <c r="C33" s="203" t="s">
        <v>185</v>
      </c>
      <c r="D33" s="3" t="s">
        <v>185</v>
      </c>
      <c r="E33" s="3">
        <v>32</v>
      </c>
      <c r="F33" s="204"/>
      <c r="G33" s="204"/>
      <c r="H33" s="204"/>
      <c r="I33" s="204"/>
      <c r="J33" s="204"/>
      <c r="K33" s="204"/>
      <c r="L33" s="204"/>
    </row>
    <row r="34" spans="1:12">
      <c r="A34" s="298"/>
      <c r="B34" s="202">
        <v>33</v>
      </c>
      <c r="C34" s="203" t="s">
        <v>216</v>
      </c>
      <c r="D34" s="3" t="s">
        <v>216</v>
      </c>
      <c r="E34" s="3">
        <v>33</v>
      </c>
      <c r="F34" s="204"/>
      <c r="G34" s="204"/>
      <c r="H34" s="204"/>
      <c r="I34" s="204"/>
      <c r="J34" s="204"/>
      <c r="K34" s="204"/>
      <c r="L34" s="204"/>
    </row>
    <row r="35" spans="1:12">
      <c r="A35" s="300" t="s">
        <v>183</v>
      </c>
      <c r="B35" s="202">
        <v>34</v>
      </c>
      <c r="C35" s="203" t="s">
        <v>217</v>
      </c>
      <c r="D35" s="3" t="s">
        <v>217</v>
      </c>
      <c r="E35" s="3">
        <v>34</v>
      </c>
      <c r="F35" s="204"/>
      <c r="G35" s="204"/>
      <c r="H35" s="204"/>
      <c r="I35" s="204"/>
      <c r="J35" s="204"/>
      <c r="K35" s="204"/>
      <c r="L35" s="204"/>
    </row>
    <row r="36" spans="1:12">
      <c r="A36" s="301"/>
      <c r="B36" s="202">
        <v>35</v>
      </c>
      <c r="C36" s="203" t="s">
        <v>190</v>
      </c>
      <c r="D36" s="3" t="s">
        <v>190</v>
      </c>
      <c r="E36" s="3">
        <v>35</v>
      </c>
      <c r="F36" s="204"/>
      <c r="G36" s="204"/>
      <c r="H36" s="204"/>
      <c r="I36" s="204"/>
      <c r="J36" s="204"/>
      <c r="K36" s="204"/>
      <c r="L36" s="204"/>
    </row>
    <row r="37" spans="1:12">
      <c r="A37" s="301"/>
      <c r="B37" s="202">
        <v>36</v>
      </c>
      <c r="C37" s="203" t="s">
        <v>166</v>
      </c>
      <c r="D37" s="3" t="s">
        <v>166</v>
      </c>
      <c r="E37" s="3">
        <v>36</v>
      </c>
      <c r="F37" s="204"/>
      <c r="G37" s="204"/>
      <c r="H37" s="204"/>
      <c r="I37" s="204"/>
      <c r="J37" s="204"/>
      <c r="K37" s="204"/>
      <c r="L37" s="204"/>
    </row>
    <row r="38" spans="1:12">
      <c r="A38" s="301"/>
      <c r="B38" s="202">
        <v>37</v>
      </c>
      <c r="C38" s="203" t="s">
        <v>177</v>
      </c>
      <c r="D38" s="3" t="s">
        <v>177</v>
      </c>
      <c r="E38" s="3">
        <v>37</v>
      </c>
      <c r="F38" s="204"/>
      <c r="G38" s="204"/>
      <c r="H38" s="204"/>
      <c r="I38" s="204"/>
      <c r="J38" s="204"/>
      <c r="K38" s="204"/>
      <c r="L38" s="204"/>
    </row>
    <row r="39" spans="1:12">
      <c r="A39" s="301"/>
      <c r="B39" s="202">
        <v>38</v>
      </c>
      <c r="C39" s="203" t="s">
        <v>178</v>
      </c>
      <c r="D39" s="3" t="s">
        <v>178</v>
      </c>
      <c r="E39" s="3">
        <v>38</v>
      </c>
      <c r="F39" s="204"/>
      <c r="G39" s="204"/>
      <c r="H39" s="204"/>
      <c r="I39" s="204"/>
      <c r="J39" s="204"/>
      <c r="K39" s="204"/>
      <c r="L39" s="204"/>
    </row>
    <row r="40" spans="1:12">
      <c r="A40" s="301"/>
      <c r="B40" s="202">
        <v>39</v>
      </c>
      <c r="C40" s="203" t="s">
        <v>179</v>
      </c>
      <c r="D40" s="3" t="s">
        <v>179</v>
      </c>
      <c r="E40" s="3">
        <v>39</v>
      </c>
      <c r="F40" s="204"/>
      <c r="G40" s="204"/>
      <c r="H40" s="204"/>
      <c r="I40" s="204"/>
      <c r="J40" s="204"/>
      <c r="K40" s="204"/>
      <c r="L40" s="204"/>
    </row>
    <row r="41" spans="1:12">
      <c r="A41" s="301"/>
      <c r="B41" s="202">
        <v>40</v>
      </c>
      <c r="C41" s="203" t="s">
        <v>165</v>
      </c>
      <c r="D41" s="3" t="s">
        <v>165</v>
      </c>
      <c r="E41" s="3">
        <v>40</v>
      </c>
      <c r="F41" s="204"/>
      <c r="G41" s="204"/>
      <c r="H41" s="204"/>
      <c r="I41" s="204"/>
      <c r="J41" s="204"/>
      <c r="K41" s="204"/>
      <c r="L41" s="204"/>
    </row>
    <row r="42" spans="1:12">
      <c r="A42" s="301"/>
      <c r="B42" s="202">
        <v>41</v>
      </c>
      <c r="C42" s="203" t="s">
        <v>167</v>
      </c>
      <c r="D42" s="3" t="s">
        <v>167</v>
      </c>
      <c r="E42" s="3">
        <v>41</v>
      </c>
      <c r="F42" s="204"/>
      <c r="G42" s="204"/>
      <c r="H42" s="204"/>
      <c r="I42" s="204"/>
      <c r="J42" s="204"/>
      <c r="K42" s="204"/>
      <c r="L42" s="204"/>
    </row>
    <row r="43" spans="1:12">
      <c r="A43" s="301"/>
      <c r="B43" s="202">
        <v>42</v>
      </c>
      <c r="C43" s="203" t="s">
        <v>168</v>
      </c>
      <c r="D43" s="3" t="s">
        <v>168</v>
      </c>
      <c r="E43" s="3">
        <v>42</v>
      </c>
      <c r="F43" s="204"/>
      <c r="G43" s="204"/>
      <c r="H43" s="204"/>
      <c r="I43" s="204"/>
      <c r="J43" s="204"/>
      <c r="K43" s="204"/>
      <c r="L43" s="204"/>
    </row>
    <row r="44" spans="1:12">
      <c r="A44" s="301"/>
      <c r="B44" s="202">
        <v>43</v>
      </c>
      <c r="C44" s="203" t="s">
        <v>180</v>
      </c>
      <c r="D44" s="3" t="s">
        <v>180</v>
      </c>
      <c r="E44" s="3">
        <v>43</v>
      </c>
      <c r="F44" s="204"/>
      <c r="G44" s="204"/>
      <c r="H44" s="204"/>
      <c r="I44" s="204"/>
      <c r="J44" s="204"/>
      <c r="K44" s="204"/>
      <c r="L44" s="204"/>
    </row>
    <row r="45" spans="1:12">
      <c r="A45" s="301"/>
      <c r="B45" s="202">
        <v>44</v>
      </c>
      <c r="C45" s="203" t="s">
        <v>169</v>
      </c>
      <c r="D45" s="3" t="s">
        <v>169</v>
      </c>
      <c r="E45" s="3">
        <v>44</v>
      </c>
      <c r="F45" s="204"/>
      <c r="G45" s="204"/>
      <c r="H45" s="204"/>
      <c r="I45" s="204"/>
      <c r="J45" s="204"/>
      <c r="K45" s="204"/>
      <c r="L45" s="204"/>
    </row>
    <row r="46" spans="1:12">
      <c r="A46" s="300" t="s">
        <v>141</v>
      </c>
      <c r="B46" s="202">
        <v>45</v>
      </c>
      <c r="C46" s="203" t="s">
        <v>215</v>
      </c>
      <c r="D46" s="3" t="s">
        <v>215</v>
      </c>
      <c r="E46" s="3">
        <v>45</v>
      </c>
      <c r="F46" s="204"/>
      <c r="G46" s="204"/>
      <c r="H46" s="204"/>
      <c r="I46" s="204"/>
      <c r="J46" s="204"/>
      <c r="K46" s="204"/>
      <c r="L46" s="204"/>
    </row>
    <row r="47" spans="1:12">
      <c r="A47" s="301"/>
      <c r="B47" s="202">
        <v>46</v>
      </c>
      <c r="C47" s="203" t="s">
        <v>213</v>
      </c>
      <c r="D47" s="3" t="s">
        <v>213</v>
      </c>
      <c r="E47" s="3">
        <v>46</v>
      </c>
      <c r="F47" s="204"/>
      <c r="G47" s="204"/>
      <c r="H47" s="204"/>
      <c r="I47" s="204"/>
      <c r="J47" s="204"/>
      <c r="K47" s="204"/>
      <c r="L47" s="204"/>
    </row>
    <row r="48" spans="1:12">
      <c r="A48" s="301"/>
      <c r="B48" s="202">
        <v>47</v>
      </c>
      <c r="C48" s="203" t="s">
        <v>232</v>
      </c>
      <c r="D48" s="3" t="s">
        <v>232</v>
      </c>
      <c r="E48" s="3">
        <v>47</v>
      </c>
      <c r="F48" s="204"/>
      <c r="G48" s="204"/>
      <c r="H48" s="204"/>
      <c r="I48" s="204"/>
      <c r="J48" s="204"/>
      <c r="K48" s="204"/>
      <c r="L48" s="204"/>
    </row>
    <row r="49" spans="1:12">
      <c r="A49" s="303"/>
      <c r="B49" s="202">
        <v>48</v>
      </c>
      <c r="C49" s="203" t="s">
        <v>236</v>
      </c>
      <c r="D49" s="3" t="s">
        <v>236</v>
      </c>
      <c r="E49" s="3">
        <v>48</v>
      </c>
      <c r="F49" s="204"/>
      <c r="G49" s="204"/>
      <c r="H49" s="204"/>
      <c r="I49" s="204"/>
      <c r="J49" s="204"/>
      <c r="K49" s="204"/>
      <c r="L49" s="204"/>
    </row>
    <row r="50" spans="1:12">
      <c r="A50" s="300" t="s">
        <v>237</v>
      </c>
      <c r="B50" s="202">
        <v>49</v>
      </c>
      <c r="C50" s="203" t="s">
        <v>226</v>
      </c>
      <c r="D50" s="3" t="s">
        <v>226</v>
      </c>
      <c r="E50" s="3">
        <v>49</v>
      </c>
      <c r="F50" s="204"/>
      <c r="G50" s="204"/>
      <c r="H50" s="204"/>
      <c r="I50" s="204"/>
      <c r="J50" s="204"/>
      <c r="K50" s="204"/>
      <c r="L50" s="204"/>
    </row>
    <row r="51" spans="1:12">
      <c r="A51" s="301"/>
      <c r="B51" s="202">
        <v>50</v>
      </c>
      <c r="C51" s="203" t="s">
        <v>225</v>
      </c>
      <c r="D51" s="3" t="s">
        <v>225</v>
      </c>
      <c r="E51" s="3">
        <v>50</v>
      </c>
      <c r="F51" s="204"/>
      <c r="G51" s="204"/>
      <c r="H51" s="204"/>
      <c r="I51" s="204"/>
      <c r="J51" s="204"/>
      <c r="K51" s="204"/>
      <c r="L51" s="204"/>
    </row>
    <row r="52" spans="1:12">
      <c r="A52" s="301"/>
      <c r="B52" s="202">
        <v>51</v>
      </c>
      <c r="C52" s="203" t="s">
        <v>224</v>
      </c>
      <c r="D52" s="3" t="s">
        <v>224</v>
      </c>
      <c r="E52" s="3">
        <v>51</v>
      </c>
      <c r="F52" s="204"/>
      <c r="G52" s="204"/>
      <c r="H52" s="204"/>
      <c r="I52" s="204"/>
      <c r="J52" s="204"/>
      <c r="K52" s="204"/>
      <c r="L52" s="204"/>
    </row>
    <row r="53" spans="1:12">
      <c r="A53" s="301"/>
      <c r="B53" s="202">
        <v>52</v>
      </c>
      <c r="C53" s="203" t="s">
        <v>228</v>
      </c>
      <c r="D53" s="3" t="s">
        <v>228</v>
      </c>
      <c r="E53" s="3">
        <v>52</v>
      </c>
      <c r="F53" s="204"/>
      <c r="G53" s="204"/>
      <c r="H53" s="204"/>
      <c r="I53" s="204"/>
      <c r="J53" s="204"/>
      <c r="K53" s="204"/>
      <c r="L53" s="204"/>
    </row>
    <row r="54" spans="1:12">
      <c r="A54" s="301"/>
      <c r="B54" s="202">
        <v>53</v>
      </c>
      <c r="C54" s="203" t="s">
        <v>205</v>
      </c>
      <c r="D54" s="3" t="s">
        <v>205</v>
      </c>
      <c r="E54" s="3">
        <v>53</v>
      </c>
      <c r="F54" s="204"/>
      <c r="G54" s="204"/>
      <c r="H54" s="204"/>
      <c r="I54" s="204"/>
      <c r="J54" s="204"/>
      <c r="K54" s="204"/>
      <c r="L54" s="204"/>
    </row>
    <row r="55" spans="1:12">
      <c r="A55" s="303"/>
      <c r="B55" s="202">
        <v>54</v>
      </c>
      <c r="C55" s="203" t="s">
        <v>233</v>
      </c>
      <c r="D55" s="3" t="s">
        <v>233</v>
      </c>
      <c r="E55" s="3">
        <v>54</v>
      </c>
      <c r="F55" s="204"/>
      <c r="G55" s="204"/>
      <c r="H55" s="204"/>
      <c r="I55" s="204"/>
      <c r="J55" s="204"/>
      <c r="K55" s="204"/>
      <c r="L55" s="204"/>
    </row>
    <row r="56" spans="1:12" ht="12.6" customHeight="1">
      <c r="A56" s="296" t="s">
        <v>238</v>
      </c>
      <c r="B56" s="202">
        <v>55</v>
      </c>
      <c r="C56" s="203" t="s">
        <v>206</v>
      </c>
      <c r="D56" s="3" t="s">
        <v>206</v>
      </c>
      <c r="E56" s="3">
        <v>55</v>
      </c>
      <c r="F56" s="204"/>
      <c r="G56" s="204"/>
      <c r="H56" s="204"/>
      <c r="I56" s="204"/>
      <c r="J56" s="204"/>
      <c r="K56" s="204"/>
      <c r="L56" s="204"/>
    </row>
    <row r="57" spans="1:12">
      <c r="A57" s="297"/>
      <c r="B57" s="202">
        <v>56</v>
      </c>
      <c r="C57" s="203" t="s">
        <v>207</v>
      </c>
      <c r="D57" s="3" t="s">
        <v>207</v>
      </c>
      <c r="E57" s="3">
        <v>56</v>
      </c>
      <c r="F57" s="204"/>
      <c r="G57" s="204"/>
      <c r="H57" s="204"/>
      <c r="I57" s="204"/>
      <c r="J57" s="204"/>
      <c r="K57" s="204"/>
      <c r="L57" s="204"/>
    </row>
    <row r="58" spans="1:12">
      <c r="A58" s="297"/>
      <c r="B58" s="202">
        <v>57</v>
      </c>
      <c r="C58" s="203" t="s">
        <v>230</v>
      </c>
      <c r="D58" s="3" t="s">
        <v>230</v>
      </c>
      <c r="E58" s="3">
        <v>57</v>
      </c>
      <c r="F58" s="204"/>
      <c r="G58" s="204"/>
      <c r="H58" s="204"/>
      <c r="I58" s="204"/>
      <c r="J58" s="204"/>
      <c r="K58" s="204"/>
      <c r="L58" s="204"/>
    </row>
    <row r="59" spans="1:12">
      <c r="A59" s="297"/>
      <c r="B59" s="202">
        <v>58</v>
      </c>
      <c r="C59" s="203" t="s">
        <v>234</v>
      </c>
      <c r="D59" s="3" t="s">
        <v>234</v>
      </c>
      <c r="E59" s="3">
        <v>58</v>
      </c>
      <c r="F59" s="204"/>
      <c r="G59" s="204"/>
      <c r="H59" s="204"/>
      <c r="I59" s="204"/>
      <c r="J59" s="204"/>
      <c r="K59" s="204"/>
      <c r="L59" s="204"/>
    </row>
    <row r="60" spans="1:12">
      <c r="A60" s="297"/>
      <c r="B60" s="202">
        <v>59</v>
      </c>
      <c r="C60" s="203" t="s">
        <v>231</v>
      </c>
      <c r="D60" s="3" t="s">
        <v>231</v>
      </c>
      <c r="E60" s="3">
        <v>59</v>
      </c>
      <c r="F60" s="204"/>
      <c r="G60" s="204"/>
      <c r="H60" s="204"/>
      <c r="I60" s="204"/>
      <c r="J60" s="204"/>
      <c r="K60" s="204"/>
      <c r="L60" s="204"/>
    </row>
    <row r="61" spans="1:12">
      <c r="A61" s="297"/>
      <c r="B61" s="202">
        <v>60</v>
      </c>
      <c r="C61" s="203" t="s">
        <v>191</v>
      </c>
      <c r="D61" s="3" t="s">
        <v>191</v>
      </c>
      <c r="E61" s="3">
        <v>60</v>
      </c>
      <c r="F61" s="204"/>
      <c r="G61" s="204"/>
      <c r="H61" s="204"/>
      <c r="I61" s="204"/>
      <c r="J61" s="204"/>
      <c r="K61" s="204"/>
      <c r="L61" s="204"/>
    </row>
    <row r="62" spans="1:12">
      <c r="A62" s="302"/>
      <c r="B62" s="202">
        <v>61</v>
      </c>
      <c r="C62" s="203" t="s">
        <v>93</v>
      </c>
      <c r="D62" s="3" t="s">
        <v>93</v>
      </c>
      <c r="E62" s="3">
        <v>61</v>
      </c>
      <c r="F62" s="204"/>
      <c r="G62" s="204"/>
      <c r="H62" s="204"/>
      <c r="I62" s="204"/>
      <c r="J62" s="204"/>
      <c r="K62" s="204"/>
      <c r="L62" s="204"/>
    </row>
    <row r="63" spans="1:12">
      <c r="A63" s="298" t="s">
        <v>142</v>
      </c>
      <c r="B63" s="202">
        <v>62</v>
      </c>
      <c r="C63" s="203" t="s">
        <v>229</v>
      </c>
      <c r="D63" s="3" t="s">
        <v>229</v>
      </c>
      <c r="E63" s="3">
        <v>62</v>
      </c>
      <c r="F63" s="204"/>
      <c r="G63" s="204"/>
      <c r="H63" s="204"/>
      <c r="I63" s="204"/>
      <c r="J63" s="204"/>
      <c r="K63" s="204"/>
      <c r="L63" s="204"/>
    </row>
    <row r="64" spans="1:12">
      <c r="A64" s="298"/>
      <c r="B64" s="202">
        <v>63</v>
      </c>
      <c r="C64" s="203" t="s">
        <v>128</v>
      </c>
      <c r="D64" s="3" t="s">
        <v>128</v>
      </c>
      <c r="E64" s="3">
        <v>63</v>
      </c>
      <c r="F64" s="204"/>
      <c r="G64" s="204"/>
      <c r="H64" s="204"/>
      <c r="I64" s="204"/>
      <c r="J64" s="204"/>
      <c r="K64" s="204"/>
      <c r="L64" s="204"/>
    </row>
  </sheetData>
  <autoFilter ref="D1:M65" xr:uid="{DBECACE9-DEFD-4D1C-8455-027E3820AAFA}">
    <sortState xmlns:xlrd2="http://schemas.microsoft.com/office/spreadsheetml/2017/richdata2" ref="D12:M58">
      <sortCondition ref="E1:E65"/>
    </sortState>
  </autoFilter>
  <mergeCells count="11">
    <mergeCell ref="A2:A7"/>
    <mergeCell ref="A63:A64"/>
    <mergeCell ref="A8:A10"/>
    <mergeCell ref="A33:A34"/>
    <mergeCell ref="A11:A16"/>
    <mergeCell ref="A35:A45"/>
    <mergeCell ref="A17:A19"/>
    <mergeCell ref="A20:A32"/>
    <mergeCell ref="A46:A49"/>
    <mergeCell ref="A50:A55"/>
    <mergeCell ref="A56:A62"/>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B1:AS41"/>
  <sheetViews>
    <sheetView zoomScale="85" zoomScaleNormal="85" zoomScaleSheetLayoutView="100" workbookViewId="0">
      <pane ySplit="7" topLeftCell="A29" activePane="bottomLeft" state="frozen"/>
      <selection pane="bottomLeft" activeCell="G51" sqref="G51"/>
    </sheetView>
  </sheetViews>
  <sheetFormatPr defaultColWidth="9.21875" defaultRowHeight="14.7" customHeight="1" outlineLevelRow="1" outlineLevelCol="1"/>
  <cols>
    <col min="1" max="1" width="16.77734375" style="51" customWidth="1"/>
    <col min="2" max="2" width="16.21875" style="51" customWidth="1"/>
    <col min="3" max="3" width="22.77734375" style="51" bestFit="1" customWidth="1"/>
    <col min="4" max="4" width="30.77734375" style="107" customWidth="1"/>
    <col min="5" max="5" width="34.44140625" style="107" customWidth="1" outlineLevel="1"/>
    <col min="6" max="6" width="36.21875" style="251" customWidth="1" outlineLevel="1"/>
    <col min="7" max="7" width="34.21875" style="251" customWidth="1" outlineLevel="1"/>
    <col min="8" max="8" width="5.21875" style="79" customWidth="1" outlineLevel="1"/>
    <col min="9" max="9" width="8.44140625" style="51" customWidth="1" outlineLevel="1"/>
    <col min="10" max="11" width="10.21875" style="51" customWidth="1" outlineLevel="1"/>
    <col min="12" max="12" width="11.5546875" style="51" customWidth="1" outlineLevel="1"/>
    <col min="13" max="13" width="8.77734375" style="51" customWidth="1"/>
    <col min="14" max="14" width="14.44140625" style="51" bestFit="1" customWidth="1"/>
    <col min="15" max="20" width="8.77734375" style="51" hidden="1" customWidth="1"/>
    <col min="21" max="21" width="39.21875" style="51" customWidth="1"/>
    <col min="22" max="22" width="34.77734375" style="51" customWidth="1"/>
    <col min="23" max="23" width="8.5546875" style="79" customWidth="1"/>
    <col min="24" max="24" width="6.44140625" style="117" customWidth="1"/>
    <col min="25" max="27" width="7.21875" style="117" customWidth="1"/>
    <col min="28" max="32" width="7.21875" style="117" hidden="1" customWidth="1" outlineLevel="1"/>
    <col min="33" max="33" width="8.5546875" style="79" customWidth="1" collapsed="1"/>
    <col min="34" max="34" width="8.5546875" style="79" customWidth="1"/>
    <col min="35" max="35" width="7.77734375" style="79" customWidth="1"/>
    <col min="36" max="42" width="8.77734375" style="95" customWidth="1"/>
    <col min="43" max="43" width="31.5546875" style="95" customWidth="1"/>
    <col min="44" max="44" width="36" style="95" customWidth="1"/>
    <col min="45" max="16384" width="9.21875" style="51"/>
  </cols>
  <sheetData>
    <row r="1" spans="2:45" s="187" customFormat="1" ht="12">
      <c r="B1" s="209">
        <v>1</v>
      </c>
      <c r="C1" s="209">
        <v>2</v>
      </c>
      <c r="D1" s="209">
        <v>3</v>
      </c>
      <c r="E1" s="209">
        <v>4</v>
      </c>
      <c r="F1" s="248">
        <v>5</v>
      </c>
      <c r="G1" s="209">
        <v>6</v>
      </c>
      <c r="H1" s="248">
        <v>23</v>
      </c>
      <c r="I1" s="209">
        <v>24</v>
      </c>
      <c r="J1" s="248">
        <v>25</v>
      </c>
      <c r="K1" s="209">
        <v>26</v>
      </c>
      <c r="L1" s="248">
        <v>27</v>
      </c>
      <c r="M1" s="209">
        <v>28</v>
      </c>
      <c r="N1" s="248">
        <v>29</v>
      </c>
      <c r="O1" s="209">
        <v>30</v>
      </c>
      <c r="P1" s="248">
        <v>31</v>
      </c>
      <c r="Q1" s="209">
        <v>32</v>
      </c>
      <c r="R1" s="248">
        <v>33</v>
      </c>
      <c r="S1" s="248">
        <v>33</v>
      </c>
      <c r="T1" s="248">
        <v>33</v>
      </c>
      <c r="U1" s="209">
        <v>34</v>
      </c>
      <c r="V1" s="248">
        <v>35</v>
      </c>
      <c r="W1" s="248">
        <v>9</v>
      </c>
      <c r="X1" s="248">
        <v>7</v>
      </c>
      <c r="Y1" s="209">
        <v>8</v>
      </c>
      <c r="Z1" s="209">
        <v>8</v>
      </c>
      <c r="AA1" s="209">
        <v>8</v>
      </c>
      <c r="AB1" s="209">
        <v>8</v>
      </c>
      <c r="AC1" s="209">
        <v>8</v>
      </c>
      <c r="AD1" s="209">
        <v>8</v>
      </c>
      <c r="AE1" s="209">
        <v>8</v>
      </c>
      <c r="AF1" s="209">
        <v>8</v>
      </c>
      <c r="AG1" s="209">
        <v>10</v>
      </c>
      <c r="AH1" s="248">
        <v>11</v>
      </c>
      <c r="AI1" s="209">
        <v>12</v>
      </c>
      <c r="AJ1" s="209">
        <v>14</v>
      </c>
      <c r="AK1" s="248">
        <v>15</v>
      </c>
      <c r="AL1" s="209">
        <v>16</v>
      </c>
      <c r="AM1" s="248">
        <v>17</v>
      </c>
      <c r="AN1" s="209">
        <v>18</v>
      </c>
      <c r="AO1" s="248">
        <v>19</v>
      </c>
      <c r="AP1" s="209">
        <v>20</v>
      </c>
      <c r="AQ1" s="248">
        <v>21</v>
      </c>
      <c r="AR1" s="209">
        <v>22</v>
      </c>
      <c r="AS1" s="209"/>
    </row>
    <row r="2" spans="2:45" ht="25.8">
      <c r="B2" s="102" t="s">
        <v>15</v>
      </c>
      <c r="C2" s="197" t="s">
        <v>252</v>
      </c>
      <c r="D2" s="104"/>
      <c r="E2" s="91"/>
      <c r="F2" s="249"/>
      <c r="G2" s="249"/>
      <c r="H2" s="88"/>
      <c r="I2" s="88"/>
      <c r="J2" s="88"/>
      <c r="K2" s="88"/>
      <c r="L2" s="88"/>
      <c r="M2" s="115" t="s">
        <v>134</v>
      </c>
      <c r="N2" s="115"/>
      <c r="O2" s="116" t="s">
        <v>19</v>
      </c>
      <c r="P2" s="116" t="s">
        <v>133</v>
      </c>
      <c r="Q2" s="116" t="s">
        <v>21</v>
      </c>
      <c r="R2" s="116" t="s">
        <v>21</v>
      </c>
      <c r="S2" s="116" t="s">
        <v>21</v>
      </c>
      <c r="T2" s="116" t="s">
        <v>21</v>
      </c>
      <c r="U2" s="92"/>
      <c r="W2" s="88"/>
      <c r="X2" s="114" t="s">
        <v>131</v>
      </c>
      <c r="Y2" s="114"/>
      <c r="Z2" s="114"/>
      <c r="AA2" s="114"/>
      <c r="AB2" s="114"/>
      <c r="AC2" s="114"/>
      <c r="AD2" s="114"/>
      <c r="AE2" s="114"/>
      <c r="AF2" s="114"/>
      <c r="AG2" s="88"/>
      <c r="AH2" s="88"/>
      <c r="AI2" s="88"/>
      <c r="AJ2" s="90"/>
      <c r="AK2" s="90"/>
      <c r="AL2" s="90"/>
      <c r="AM2" s="90"/>
      <c r="AN2" s="90"/>
      <c r="AO2" s="90"/>
      <c r="AP2" s="90"/>
      <c r="AQ2" s="90"/>
      <c r="AR2" s="90"/>
    </row>
    <row r="3" spans="2:45" ht="25.8">
      <c r="B3" s="102" t="s">
        <v>16</v>
      </c>
      <c r="C3" s="197">
        <v>2026</v>
      </c>
      <c r="D3" s="104"/>
      <c r="E3" s="91"/>
      <c r="F3" s="249"/>
      <c r="G3" s="249"/>
      <c r="H3" s="88"/>
      <c r="I3" s="88"/>
      <c r="J3" s="88"/>
      <c r="K3" s="88"/>
      <c r="L3" s="88"/>
      <c r="M3" s="88"/>
      <c r="N3" s="88"/>
      <c r="O3" s="88"/>
      <c r="P3" s="89"/>
      <c r="Q3" s="89"/>
      <c r="R3" s="89"/>
      <c r="S3" s="89"/>
      <c r="T3" s="89"/>
      <c r="U3" s="92"/>
      <c r="W3" s="88"/>
      <c r="X3" s="114" t="s">
        <v>132</v>
      </c>
      <c r="Y3" s="114"/>
      <c r="Z3" s="114"/>
      <c r="AA3" s="114"/>
      <c r="AB3" s="114"/>
      <c r="AC3" s="114"/>
      <c r="AD3" s="114"/>
      <c r="AE3" s="114"/>
      <c r="AF3" s="114"/>
      <c r="AG3" s="88"/>
      <c r="AH3" s="88"/>
      <c r="AI3" s="88"/>
      <c r="AJ3" s="90"/>
      <c r="AK3" s="90"/>
      <c r="AL3" s="90"/>
      <c r="AM3" s="90"/>
      <c r="AN3" s="90"/>
      <c r="AO3" s="90"/>
      <c r="AP3" s="90"/>
      <c r="AQ3" s="90"/>
      <c r="AR3" s="90"/>
    </row>
    <row r="4" spans="2:45" ht="25.8">
      <c r="B4" s="102" t="s">
        <v>154</v>
      </c>
      <c r="C4" s="207">
        <v>45974</v>
      </c>
      <c r="D4" s="104"/>
      <c r="E4" s="91"/>
      <c r="F4" s="249"/>
      <c r="G4" s="249"/>
      <c r="H4" s="88"/>
      <c r="I4" s="88"/>
      <c r="J4" s="88"/>
      <c r="K4" s="88"/>
      <c r="L4" s="88"/>
      <c r="M4" s="88"/>
      <c r="N4" s="88"/>
      <c r="O4" s="88"/>
      <c r="P4" s="89"/>
      <c r="Q4" s="89"/>
      <c r="R4" s="89"/>
      <c r="S4" s="89"/>
      <c r="T4" s="89"/>
      <c r="U4" s="92"/>
      <c r="W4" s="88"/>
      <c r="X4" s="114" t="s">
        <v>19</v>
      </c>
      <c r="Y4" s="114"/>
      <c r="Z4" s="114"/>
      <c r="AA4" s="114"/>
      <c r="AB4" s="114"/>
      <c r="AC4" s="114"/>
      <c r="AD4" s="114"/>
      <c r="AE4" s="114"/>
      <c r="AF4" s="114"/>
      <c r="AG4" s="88"/>
      <c r="AH4" s="88"/>
      <c r="AI4" s="88"/>
      <c r="AJ4" s="90"/>
      <c r="AK4" s="90"/>
      <c r="AL4" s="90"/>
      <c r="AM4" s="90"/>
      <c r="AN4" s="90"/>
      <c r="AO4" s="90"/>
      <c r="AP4" s="90"/>
      <c r="AQ4" s="90"/>
      <c r="AR4" s="90"/>
    </row>
    <row r="5" spans="2:45" s="93" customFormat="1" ht="25.8">
      <c r="D5" s="105"/>
      <c r="E5" s="108"/>
      <c r="F5" s="250"/>
      <c r="G5" s="250"/>
      <c r="H5" s="110"/>
      <c r="I5" s="94" t="s">
        <v>235</v>
      </c>
      <c r="J5" s="94"/>
      <c r="K5" s="94"/>
      <c r="L5" s="88"/>
      <c r="M5" s="304" t="s">
        <v>126</v>
      </c>
      <c r="N5" s="304"/>
      <c r="O5" s="304"/>
      <c r="P5" s="304"/>
      <c r="Q5" s="304"/>
      <c r="R5" s="304"/>
      <c r="S5" s="304"/>
      <c r="T5" s="304"/>
      <c r="U5" s="111"/>
      <c r="V5" s="111"/>
      <c r="W5" s="110"/>
      <c r="X5" s="118"/>
      <c r="Y5" s="118"/>
      <c r="Z5" s="118"/>
      <c r="AA5" s="118"/>
      <c r="AB5" s="118"/>
      <c r="AC5" s="118"/>
      <c r="AD5" s="118"/>
      <c r="AE5" s="118"/>
      <c r="AF5" s="118"/>
      <c r="AG5" s="110"/>
      <c r="AH5" s="110"/>
      <c r="AI5" s="110"/>
      <c r="AJ5" s="111"/>
      <c r="AK5" s="111"/>
      <c r="AL5" s="111"/>
      <c r="AM5" s="111"/>
      <c r="AN5" s="111"/>
      <c r="AO5" s="111"/>
      <c r="AP5" s="230"/>
      <c r="AQ5" s="230"/>
      <c r="AR5" s="230"/>
      <c r="AS5" s="111"/>
    </row>
    <row r="6" spans="2:45" s="95" customFormat="1" ht="18">
      <c r="B6" s="96" t="s">
        <v>111</v>
      </c>
      <c r="C6" s="96" t="s">
        <v>112</v>
      </c>
      <c r="D6" s="98"/>
      <c r="E6" s="98"/>
      <c r="F6" s="251"/>
      <c r="G6" s="251"/>
      <c r="H6" s="110"/>
      <c r="L6" s="164" t="str">
        <f>prov_cd</f>
        <v>ON</v>
      </c>
      <c r="M6" s="305" t="s">
        <v>127</v>
      </c>
      <c r="N6" s="305"/>
      <c r="O6" s="305"/>
      <c r="P6" s="305"/>
      <c r="Q6" s="305"/>
      <c r="R6" s="305"/>
      <c r="S6" s="305"/>
      <c r="T6" s="305"/>
      <c r="W6" s="97"/>
      <c r="X6" s="309" t="s">
        <v>239</v>
      </c>
      <c r="Y6" s="309"/>
      <c r="Z6" s="309"/>
      <c r="AA6" s="309"/>
      <c r="AB6" s="309"/>
      <c r="AC6" s="272"/>
      <c r="AD6" s="272"/>
      <c r="AE6" s="272"/>
      <c r="AF6" s="272"/>
      <c r="AG6" s="310" t="s">
        <v>241</v>
      </c>
      <c r="AH6" s="311" t="s">
        <v>242</v>
      </c>
      <c r="AI6" s="313" t="s">
        <v>118</v>
      </c>
      <c r="AJ6" s="306" t="s">
        <v>243</v>
      </c>
      <c r="AK6" s="307"/>
      <c r="AL6" s="307"/>
      <c r="AM6" s="307"/>
      <c r="AN6" s="307"/>
      <c r="AO6" s="307"/>
      <c r="AP6" s="308"/>
      <c r="AQ6" s="230"/>
      <c r="AR6" s="230"/>
    </row>
    <row r="7" spans="2:45" s="98" customFormat="1" ht="36">
      <c r="B7" s="99" t="s">
        <v>106</v>
      </c>
      <c r="C7" s="99" t="s">
        <v>10</v>
      </c>
      <c r="D7" s="100" t="s">
        <v>108</v>
      </c>
      <c r="E7" s="100" t="s">
        <v>109</v>
      </c>
      <c r="F7" s="252" t="s">
        <v>110</v>
      </c>
      <c r="G7" s="252" t="s">
        <v>107</v>
      </c>
      <c r="H7" s="161" t="s">
        <v>12</v>
      </c>
      <c r="I7" s="162" t="s">
        <v>164</v>
      </c>
      <c r="J7" s="161" t="s">
        <v>17</v>
      </c>
      <c r="K7" s="161" t="s">
        <v>113</v>
      </c>
      <c r="L7" s="161" t="s">
        <v>115</v>
      </c>
      <c r="M7" s="163"/>
      <c r="N7" s="163" t="s">
        <v>255</v>
      </c>
      <c r="O7" s="163"/>
      <c r="P7" s="163"/>
      <c r="Q7" s="163"/>
      <c r="R7" s="163"/>
      <c r="S7" s="163"/>
      <c r="T7" s="163"/>
      <c r="U7" s="165" t="s">
        <v>116</v>
      </c>
      <c r="V7" s="165" t="s">
        <v>117</v>
      </c>
      <c r="W7" s="231" t="s">
        <v>114</v>
      </c>
      <c r="X7" s="268" t="s">
        <v>240</v>
      </c>
      <c r="Y7" s="268" t="s">
        <v>244</v>
      </c>
      <c r="Z7" s="268" t="s">
        <v>245</v>
      </c>
      <c r="AA7" s="268" t="s">
        <v>246</v>
      </c>
      <c r="AB7" s="268" t="s">
        <v>247</v>
      </c>
      <c r="AC7" s="268" t="s">
        <v>248</v>
      </c>
      <c r="AD7" s="268" t="s">
        <v>249</v>
      </c>
      <c r="AE7" s="268" t="s">
        <v>250</v>
      </c>
      <c r="AF7" s="268" t="s">
        <v>251</v>
      </c>
      <c r="AG7" s="310"/>
      <c r="AH7" s="312"/>
      <c r="AI7" s="314"/>
      <c r="AJ7" s="269" t="s">
        <v>120</v>
      </c>
      <c r="AK7" s="269" t="s">
        <v>121</v>
      </c>
      <c r="AL7" s="269" t="s">
        <v>122</v>
      </c>
      <c r="AM7" s="269" t="s">
        <v>123</v>
      </c>
      <c r="AN7" s="269" t="s">
        <v>124</v>
      </c>
      <c r="AO7" s="269" t="s">
        <v>125</v>
      </c>
      <c r="AP7" s="270"/>
      <c r="AQ7" s="234" t="s">
        <v>149</v>
      </c>
      <c r="AR7" s="155" t="s">
        <v>150</v>
      </c>
    </row>
    <row r="8" spans="2:45" ht="61.2">
      <c r="B8" s="237" t="s">
        <v>253</v>
      </c>
      <c r="C8" s="106" t="str">
        <f>B8</f>
        <v>26PRE-PRO-PK</v>
      </c>
      <c r="D8" s="291" t="s">
        <v>254</v>
      </c>
      <c r="E8" s="106" t="s">
        <v>188</v>
      </c>
      <c r="F8" s="109" t="s">
        <v>327</v>
      </c>
      <c r="G8" s="109" t="s">
        <v>340</v>
      </c>
      <c r="H8" s="285">
        <f>SUM(H24+H25)</f>
        <v>0.2</v>
      </c>
      <c r="I8" s="256"/>
      <c r="J8" s="154">
        <f>SUM(J24+J25)</f>
        <v>267</v>
      </c>
      <c r="K8" s="154">
        <f>SUM(K24+K25)</f>
        <v>447</v>
      </c>
      <c r="L8" s="246">
        <f t="shared" ref="L8" si="0">K8+(H8*VLOOKUP(prov_cd,rate_table,2,FALSE))</f>
        <v>477</v>
      </c>
      <c r="M8" s="177"/>
      <c r="N8" s="177" t="s">
        <v>18</v>
      </c>
      <c r="O8" s="177"/>
      <c r="P8" s="243"/>
      <c r="Q8" s="177"/>
      <c r="R8" s="177"/>
      <c r="S8" s="177"/>
      <c r="T8" s="177"/>
      <c r="U8" s="241"/>
      <c r="V8" s="241"/>
      <c r="W8" s="232"/>
      <c r="X8" s="242" t="s">
        <v>131</v>
      </c>
      <c r="Y8" s="266" t="s">
        <v>19</v>
      </c>
      <c r="Z8" s="266" t="s">
        <v>19</v>
      </c>
      <c r="AA8" s="266" t="s">
        <v>19</v>
      </c>
      <c r="AB8" s="266"/>
      <c r="AC8" s="266"/>
      <c r="AD8" s="266"/>
      <c r="AE8" s="266"/>
      <c r="AF8" s="266"/>
      <c r="AG8" s="271"/>
      <c r="AH8" s="271"/>
      <c r="AI8" s="177" t="s">
        <v>18</v>
      </c>
      <c r="AJ8" s="177"/>
      <c r="AK8" s="177"/>
      <c r="AL8" s="177" t="s">
        <v>18</v>
      </c>
      <c r="AM8" s="177"/>
      <c r="AN8" s="177"/>
      <c r="AO8" s="177"/>
      <c r="AP8" s="177"/>
      <c r="AQ8" s="235"/>
      <c r="AR8" s="247" t="s">
        <v>338</v>
      </c>
    </row>
    <row r="9" spans="2:45" ht="15.6">
      <c r="B9" s="239"/>
      <c r="C9" s="106"/>
      <c r="D9" s="292"/>
      <c r="E9" s="106"/>
      <c r="F9" s="290"/>
      <c r="G9" s="253"/>
      <c r="H9" s="198"/>
      <c r="I9" s="256"/>
      <c r="J9" s="154"/>
      <c r="K9" s="157"/>
      <c r="L9" s="246"/>
      <c r="M9" s="177"/>
      <c r="N9" s="177"/>
      <c r="O9" s="177"/>
      <c r="P9" s="243"/>
      <c r="Q9" s="177"/>
      <c r="R9" s="177"/>
      <c r="S9" s="177"/>
      <c r="T9" s="177"/>
      <c r="U9" s="241"/>
      <c r="V9" s="241"/>
      <c r="W9" s="232"/>
      <c r="X9" s="242"/>
      <c r="Y9" s="266"/>
      <c r="Z9" s="266"/>
      <c r="AA9" s="266"/>
      <c r="AB9" s="266"/>
      <c r="AC9" s="266"/>
      <c r="AD9" s="266"/>
      <c r="AE9" s="266"/>
      <c r="AF9" s="266"/>
      <c r="AG9" s="271"/>
      <c r="AH9" s="271"/>
      <c r="AI9" s="177"/>
      <c r="AJ9" s="177"/>
      <c r="AK9" s="177"/>
      <c r="AL9" s="177"/>
      <c r="AM9" s="177"/>
      <c r="AN9" s="177"/>
      <c r="AO9" s="177"/>
      <c r="AP9" s="177"/>
      <c r="AQ9" s="235"/>
      <c r="AR9" s="247"/>
    </row>
    <row r="10" spans="2:45" ht="9.6" customHeight="1">
      <c r="B10" s="191"/>
      <c r="C10" s="191"/>
      <c r="D10" s="293"/>
      <c r="E10" s="293"/>
      <c r="F10" s="254"/>
      <c r="G10" s="254"/>
      <c r="H10" s="194"/>
      <c r="I10" s="194"/>
      <c r="J10" s="195"/>
      <c r="K10" s="192"/>
      <c r="L10" s="196"/>
      <c r="M10" s="192"/>
      <c r="N10" s="192"/>
      <c r="O10" s="192"/>
      <c r="P10" s="192"/>
      <c r="Q10" s="192"/>
      <c r="R10" s="192"/>
      <c r="S10" s="192"/>
      <c r="T10" s="192"/>
      <c r="U10" s="193"/>
      <c r="V10" s="193"/>
      <c r="W10" s="193"/>
      <c r="X10" s="193"/>
      <c r="Y10" s="193"/>
      <c r="Z10" s="193"/>
      <c r="AA10" s="193"/>
      <c r="AB10" s="193"/>
      <c r="AC10" s="193"/>
      <c r="AD10" s="193"/>
      <c r="AE10" s="193"/>
      <c r="AF10" s="193"/>
      <c r="AG10" s="265"/>
      <c r="AH10" s="265"/>
      <c r="AI10" s="233"/>
      <c r="AJ10" s="194"/>
      <c r="AK10" s="194"/>
      <c r="AL10" s="194"/>
      <c r="AM10" s="194"/>
      <c r="AN10" s="194"/>
      <c r="AO10" s="194"/>
      <c r="AP10" s="194"/>
      <c r="AQ10" s="236"/>
      <c r="AR10" s="236"/>
      <c r="AS10" s="191"/>
    </row>
    <row r="11" spans="2:45" ht="30" customHeight="1">
      <c r="B11" s="101" t="s">
        <v>173</v>
      </c>
      <c r="C11" s="101" t="str">
        <f>B11</f>
        <v>08W42-TG7-301A</v>
      </c>
      <c r="D11" s="101" t="s">
        <v>94</v>
      </c>
      <c r="E11" s="106" t="s">
        <v>184</v>
      </c>
      <c r="F11" s="109" t="s">
        <v>171</v>
      </c>
      <c r="G11" s="109" t="s">
        <v>172</v>
      </c>
      <c r="H11" s="103">
        <v>0.2</v>
      </c>
      <c r="I11" s="256"/>
      <c r="J11" s="154">
        <f>VLOOKUP(B11,'[1]MASTER PART LIST'!$B:$C,2,FALSE)</f>
        <v>85</v>
      </c>
      <c r="K11" s="157">
        <f>VLOOKUP(B11,'[1]MASTER PART LIST'!$B:$D,3,FALSE)</f>
        <v>140</v>
      </c>
      <c r="L11" s="157">
        <f t="shared" ref="L11" si="1">K11+(H11*VLOOKUP(prov_cd,rate_table,2,FALSE))</f>
        <v>170</v>
      </c>
      <c r="M11" s="177"/>
      <c r="N11" s="177" t="s">
        <v>18</v>
      </c>
      <c r="O11" s="177"/>
      <c r="P11" s="177"/>
      <c r="Q11" s="177"/>
      <c r="R11" s="177"/>
      <c r="S11" s="177"/>
      <c r="T11" s="177"/>
      <c r="U11" s="241"/>
      <c r="V11" s="241"/>
      <c r="W11" s="232">
        <v>135</v>
      </c>
      <c r="X11" s="242" t="s">
        <v>131</v>
      </c>
      <c r="Y11" s="266"/>
      <c r="Z11" s="266"/>
      <c r="AA11" s="266"/>
      <c r="AB11" s="266"/>
      <c r="AC11" s="266"/>
      <c r="AD11" s="266"/>
      <c r="AE11" s="266"/>
      <c r="AF11" s="266"/>
      <c r="AG11" s="177"/>
      <c r="AH11" s="271"/>
      <c r="AI11" s="177"/>
      <c r="AJ11" s="177" t="s">
        <v>18</v>
      </c>
      <c r="AK11" s="243"/>
      <c r="AL11" s="177"/>
      <c r="AM11" s="243"/>
      <c r="AN11" s="177"/>
      <c r="AO11" s="177"/>
      <c r="AP11" s="177"/>
      <c r="AQ11" s="235"/>
      <c r="AR11" s="235"/>
    </row>
    <row r="12" spans="2:45" ht="30" customHeight="1">
      <c r="B12" s="101" t="s">
        <v>259</v>
      </c>
      <c r="C12" s="101" t="str">
        <f>B12</f>
        <v>08W19-36W-100</v>
      </c>
      <c r="D12" s="101" t="s">
        <v>260</v>
      </c>
      <c r="E12" s="253" t="s">
        <v>360</v>
      </c>
      <c r="F12" s="109" t="s">
        <v>334</v>
      </c>
      <c r="G12" s="109" t="s">
        <v>335</v>
      </c>
      <c r="H12" s="103">
        <v>1.6</v>
      </c>
      <c r="I12" s="256"/>
      <c r="J12" s="289">
        <f>VLOOKUP(B12,'[1]MASTER PART LIST'!$B:$C,2,FALSE)*4</f>
        <v>1920</v>
      </c>
      <c r="K12" s="288">
        <f>VLOOKUP(B12,'[1]MASTER PART LIST'!$B:$D,3,FALSE)*4</f>
        <v>3180</v>
      </c>
      <c r="L12" s="157">
        <f>K12+(H12*VLOOKUP(prov_cd,rate_table,2,FALSE))</f>
        <v>3420</v>
      </c>
      <c r="M12" s="177"/>
      <c r="N12" s="177" t="s">
        <v>21</v>
      </c>
      <c r="O12" s="177"/>
      <c r="P12" s="177"/>
      <c r="Q12" s="177"/>
      <c r="R12" s="177"/>
      <c r="S12" s="177"/>
      <c r="T12" s="177"/>
      <c r="U12" s="241" t="s">
        <v>198</v>
      </c>
      <c r="V12" s="241" t="s">
        <v>199</v>
      </c>
      <c r="W12" s="232">
        <v>132</v>
      </c>
      <c r="X12" s="242" t="s">
        <v>131</v>
      </c>
      <c r="Y12" s="266"/>
      <c r="Z12" s="266"/>
      <c r="AA12" s="266"/>
      <c r="AB12" s="266"/>
      <c r="AC12" s="266"/>
      <c r="AD12" s="266"/>
      <c r="AE12" s="266"/>
      <c r="AF12" s="266"/>
      <c r="AG12" s="177" t="s">
        <v>18</v>
      </c>
      <c r="AH12" s="271"/>
      <c r="AI12" s="177"/>
      <c r="AJ12" s="177"/>
      <c r="AK12" s="243"/>
      <c r="AL12" s="177"/>
      <c r="AM12" s="243"/>
      <c r="AN12" s="177"/>
      <c r="AO12" s="177"/>
      <c r="AP12" s="177"/>
      <c r="AQ12" s="235"/>
      <c r="AR12" s="255"/>
    </row>
    <row r="13" spans="2:45" ht="10.199999999999999" customHeight="1">
      <c r="B13" s="191"/>
      <c r="C13" s="191"/>
      <c r="D13" s="293"/>
      <c r="E13" s="293"/>
      <c r="F13" s="254"/>
      <c r="G13" s="254"/>
      <c r="H13" s="194"/>
      <c r="I13" s="194"/>
      <c r="J13" s="194"/>
      <c r="K13" s="192"/>
      <c r="L13" s="196"/>
      <c r="M13" s="192"/>
      <c r="N13" s="192"/>
      <c r="O13" s="192"/>
      <c r="P13" s="192"/>
      <c r="Q13" s="192"/>
      <c r="R13" s="192"/>
      <c r="S13" s="192"/>
      <c r="T13" s="192"/>
      <c r="U13" s="193"/>
      <c r="V13" s="193"/>
      <c r="W13" s="193"/>
      <c r="X13" s="193"/>
      <c r="Y13" s="193"/>
      <c r="Z13" s="193"/>
      <c r="AA13" s="193"/>
      <c r="AB13" s="193"/>
      <c r="AC13" s="193"/>
      <c r="AD13" s="193"/>
      <c r="AE13" s="193"/>
      <c r="AF13" s="193"/>
      <c r="AG13" s="194"/>
      <c r="AH13" s="194"/>
      <c r="AI13" s="194"/>
      <c r="AJ13" s="194"/>
      <c r="AK13" s="194"/>
      <c r="AL13" s="194"/>
      <c r="AM13" s="194"/>
      <c r="AN13" s="194"/>
      <c r="AO13" s="194"/>
      <c r="AP13" s="194"/>
      <c r="AQ13" s="236"/>
      <c r="AR13" s="236"/>
      <c r="AS13" s="191"/>
    </row>
    <row r="14" spans="2:45" ht="40.799999999999997">
      <c r="B14" s="101" t="s">
        <v>261</v>
      </c>
      <c r="C14" s="101" t="str">
        <f t="shared" ref="C14" si="2">B14</f>
        <v>08F20-36W-100</v>
      </c>
      <c r="D14" s="101" t="s">
        <v>262</v>
      </c>
      <c r="E14" s="253" t="s">
        <v>352</v>
      </c>
      <c r="F14" s="109" t="s">
        <v>333</v>
      </c>
      <c r="G14" s="109" t="s">
        <v>350</v>
      </c>
      <c r="H14" s="158">
        <v>1</v>
      </c>
      <c r="I14" s="256"/>
      <c r="J14" s="154">
        <f>VLOOKUP(B14,'[1]MASTER PART LIST'!$B:$C,2,FALSE)</f>
        <v>215</v>
      </c>
      <c r="K14" s="157">
        <f>VLOOKUP(B14,'[1]MASTER PART LIST'!$B:$D,3,FALSE)</f>
        <v>358</v>
      </c>
      <c r="L14" s="157">
        <f t="shared" ref="L14:L21" si="3">K14+(H14*VLOOKUP(prov_cd,rate_table,2,FALSE))</f>
        <v>508</v>
      </c>
      <c r="M14" s="177"/>
      <c r="N14" s="177" t="s">
        <v>18</v>
      </c>
      <c r="O14" s="177"/>
      <c r="P14" s="177"/>
      <c r="Q14" s="177"/>
      <c r="R14" s="177"/>
      <c r="S14" s="177"/>
      <c r="T14" s="177"/>
      <c r="U14" s="109"/>
      <c r="V14" s="241"/>
      <c r="W14" s="232"/>
      <c r="X14" s="242" t="s">
        <v>131</v>
      </c>
      <c r="Y14" s="266"/>
      <c r="Z14" s="266"/>
      <c r="AA14" s="266"/>
      <c r="AB14" s="266"/>
      <c r="AC14" s="266"/>
      <c r="AD14" s="266"/>
      <c r="AE14" s="266"/>
      <c r="AF14" s="266"/>
      <c r="AG14" s="177"/>
      <c r="AH14" s="271"/>
      <c r="AI14" s="177"/>
      <c r="AJ14" s="177"/>
      <c r="AK14" s="243"/>
      <c r="AL14" s="177"/>
      <c r="AM14" s="243"/>
      <c r="AN14" s="177" t="s">
        <v>18</v>
      </c>
      <c r="AO14" s="177"/>
      <c r="AP14" s="177"/>
      <c r="AQ14" s="235"/>
      <c r="AR14" s="255"/>
    </row>
    <row r="15" spans="2:45" ht="20.399999999999999">
      <c r="B15" s="101" t="s">
        <v>263</v>
      </c>
      <c r="C15" s="101" t="s">
        <v>263</v>
      </c>
      <c r="D15" s="101" t="s">
        <v>264</v>
      </c>
      <c r="E15" s="253" t="s">
        <v>353</v>
      </c>
      <c r="F15" s="109" t="s">
        <v>332</v>
      </c>
      <c r="G15" s="109" t="s">
        <v>351</v>
      </c>
      <c r="H15" s="158">
        <v>1</v>
      </c>
      <c r="I15" s="256"/>
      <c r="J15" s="154">
        <f>VLOOKUP(B15,'[1]MASTER PART LIST'!$B:$C,2,FALSE)</f>
        <v>321</v>
      </c>
      <c r="K15" s="157">
        <f>VLOOKUP(B15,'[1]MASTER PART LIST'!$B:$D,3,FALSE)</f>
        <v>535</v>
      </c>
      <c r="L15" s="157">
        <f t="shared" si="3"/>
        <v>685</v>
      </c>
      <c r="M15" s="177"/>
      <c r="N15" s="177" t="s">
        <v>18</v>
      </c>
      <c r="O15" s="177"/>
      <c r="P15" s="177"/>
      <c r="Q15" s="177"/>
      <c r="R15" s="177"/>
      <c r="S15" s="177"/>
      <c r="T15" s="177"/>
      <c r="U15" s="241"/>
      <c r="V15" s="241"/>
      <c r="W15" s="232"/>
      <c r="X15" s="242" t="s">
        <v>131</v>
      </c>
      <c r="Y15" s="266"/>
      <c r="Z15" s="266"/>
      <c r="AA15" s="266"/>
      <c r="AB15" s="266"/>
      <c r="AC15" s="266"/>
      <c r="AD15" s="266"/>
      <c r="AE15" s="266"/>
      <c r="AF15" s="266"/>
      <c r="AG15" s="271"/>
      <c r="AH15" s="271"/>
      <c r="AI15" s="177"/>
      <c r="AJ15" s="177"/>
      <c r="AK15" s="243"/>
      <c r="AL15" s="177"/>
      <c r="AM15" s="243"/>
      <c r="AN15" s="177" t="s">
        <v>18</v>
      </c>
      <c r="AO15" s="177"/>
      <c r="AP15" s="177"/>
      <c r="AQ15" s="235"/>
      <c r="AR15" s="255"/>
    </row>
    <row r="16" spans="2:45" ht="30.6">
      <c r="B16" s="101" t="s">
        <v>265</v>
      </c>
      <c r="C16" s="101" t="s">
        <v>265</v>
      </c>
      <c r="D16" s="101" t="s">
        <v>266</v>
      </c>
      <c r="E16" s="253" t="s">
        <v>354</v>
      </c>
      <c r="F16" s="109" t="s">
        <v>323</v>
      </c>
      <c r="G16" s="109" t="s">
        <v>324</v>
      </c>
      <c r="H16" s="158">
        <v>1.2</v>
      </c>
      <c r="I16" s="256"/>
      <c r="J16" s="154">
        <f>VLOOKUP(B16,'[1]MASTER PART LIST'!$B:$C,2,FALSE)</f>
        <v>465</v>
      </c>
      <c r="K16" s="157">
        <f>VLOOKUP(B16,'[1]MASTER PART LIST'!$B:$D,3,FALSE)</f>
        <v>775</v>
      </c>
      <c r="L16" s="157">
        <f t="shared" si="3"/>
        <v>955</v>
      </c>
      <c r="M16" s="177"/>
      <c r="N16" s="177" t="s">
        <v>18</v>
      </c>
      <c r="O16" s="177"/>
      <c r="P16" s="177"/>
      <c r="Q16" s="177"/>
      <c r="R16" s="177"/>
      <c r="S16" s="177"/>
      <c r="T16" s="177"/>
      <c r="U16" s="241"/>
      <c r="V16" s="241"/>
      <c r="W16" s="232"/>
      <c r="X16" s="242" t="s">
        <v>131</v>
      </c>
      <c r="Y16" s="266"/>
      <c r="Z16" s="266"/>
      <c r="AA16" s="266"/>
      <c r="AB16" s="266"/>
      <c r="AC16" s="266"/>
      <c r="AD16" s="266"/>
      <c r="AE16" s="266"/>
      <c r="AF16" s="266"/>
      <c r="AG16" s="271"/>
      <c r="AH16" s="271"/>
      <c r="AI16" s="177"/>
      <c r="AJ16" s="177"/>
      <c r="AK16" s="243"/>
      <c r="AL16" s="177"/>
      <c r="AM16" s="243"/>
      <c r="AN16" s="177" t="s">
        <v>18</v>
      </c>
      <c r="AO16" s="177"/>
      <c r="AP16" s="177"/>
      <c r="AQ16" s="235"/>
      <c r="AR16" s="255"/>
    </row>
    <row r="17" spans="2:45" ht="20.399999999999999">
      <c r="B17" s="101" t="s">
        <v>316</v>
      </c>
      <c r="C17" s="101" t="str">
        <f t="shared" ref="C17:C18" si="4">B17</f>
        <v>08R06-36W-110</v>
      </c>
      <c r="D17" s="101" t="s">
        <v>315</v>
      </c>
      <c r="E17" s="253" t="s">
        <v>355</v>
      </c>
      <c r="F17" s="109" t="s">
        <v>322</v>
      </c>
      <c r="G17" s="109" t="s">
        <v>345</v>
      </c>
      <c r="H17" s="158">
        <v>0.6</v>
      </c>
      <c r="I17" s="256"/>
      <c r="J17" s="154">
        <f>VLOOKUP(B17,'[1]MASTER PART LIST'!$B:$C,2,FALSE)</f>
        <v>73</v>
      </c>
      <c r="K17" s="157">
        <f>VLOOKUP(B17,'[1]MASTER PART LIST'!$B:$D,3,FALSE)</f>
        <v>120</v>
      </c>
      <c r="L17" s="157">
        <f t="shared" si="3"/>
        <v>210</v>
      </c>
      <c r="M17" s="177"/>
      <c r="N17" s="177" t="s">
        <v>18</v>
      </c>
      <c r="O17" s="177"/>
      <c r="P17" s="177"/>
      <c r="Q17" s="177"/>
      <c r="R17" s="177"/>
      <c r="S17" s="177"/>
      <c r="T17" s="177"/>
      <c r="U17" s="241"/>
      <c r="V17" s="241"/>
      <c r="W17" s="232"/>
      <c r="X17" s="242" t="s">
        <v>131</v>
      </c>
      <c r="Y17" s="266"/>
      <c r="Z17" s="266"/>
      <c r="AA17" s="266"/>
      <c r="AB17" s="266"/>
      <c r="AC17" s="266"/>
      <c r="AD17" s="266"/>
      <c r="AE17" s="266"/>
      <c r="AF17" s="266"/>
      <c r="AG17" s="271"/>
      <c r="AH17" s="271"/>
      <c r="AI17" s="177"/>
      <c r="AJ17" s="177"/>
      <c r="AK17" s="243"/>
      <c r="AL17" s="177"/>
      <c r="AM17" s="243"/>
      <c r="AN17" s="177" t="s">
        <v>18</v>
      </c>
      <c r="AO17" s="177"/>
      <c r="AP17" s="177"/>
      <c r="AQ17" s="235"/>
      <c r="AR17" s="255"/>
    </row>
    <row r="18" spans="2:45" ht="51">
      <c r="B18" s="101" t="s">
        <v>267</v>
      </c>
      <c r="C18" s="101" t="str">
        <f t="shared" si="4"/>
        <v>08R04-36W-100</v>
      </c>
      <c r="D18" s="101" t="s">
        <v>268</v>
      </c>
      <c r="E18" s="106" t="s">
        <v>209</v>
      </c>
      <c r="F18" s="109" t="s">
        <v>269</v>
      </c>
      <c r="G18" s="109" t="s">
        <v>270</v>
      </c>
      <c r="H18" s="158">
        <v>0.3</v>
      </c>
      <c r="I18" s="256"/>
      <c r="J18" s="154">
        <f>VLOOKUP(B18,'[1]MASTER PART LIST'!$B:$C,2,FALSE)</f>
        <v>201</v>
      </c>
      <c r="K18" s="157">
        <f>VLOOKUP(B18,'[1]MASTER PART LIST'!$B:$D,3,FALSE)</f>
        <v>335</v>
      </c>
      <c r="L18" s="157">
        <f t="shared" si="3"/>
        <v>380</v>
      </c>
      <c r="M18" s="177"/>
      <c r="N18" s="177" t="s">
        <v>18</v>
      </c>
      <c r="O18" s="177"/>
      <c r="P18" s="177"/>
      <c r="Q18" s="177"/>
      <c r="R18" s="177"/>
      <c r="S18" s="177"/>
      <c r="T18" s="177"/>
      <c r="U18" s="241"/>
      <c r="V18" s="241"/>
      <c r="W18" s="232"/>
      <c r="X18" s="242" t="s">
        <v>131</v>
      </c>
      <c r="Y18" s="266"/>
      <c r="Z18" s="266"/>
      <c r="AA18" s="266"/>
      <c r="AB18" s="266"/>
      <c r="AC18" s="266"/>
      <c r="AD18" s="266"/>
      <c r="AE18" s="266"/>
      <c r="AF18" s="266"/>
      <c r="AG18" s="271"/>
      <c r="AH18" s="271"/>
      <c r="AI18" s="177"/>
      <c r="AJ18" s="177"/>
      <c r="AK18" s="243"/>
      <c r="AL18" s="177" t="s">
        <v>18</v>
      </c>
      <c r="AM18" s="243"/>
      <c r="AN18" s="177"/>
      <c r="AO18" s="177"/>
      <c r="AP18" s="177"/>
      <c r="AQ18" s="235"/>
      <c r="AR18" s="255"/>
    </row>
    <row r="19" spans="2:45" ht="40.799999999999997">
      <c r="B19" s="101" t="s">
        <v>271</v>
      </c>
      <c r="C19" s="101" t="str">
        <f>B19</f>
        <v>08P00-36W-100</v>
      </c>
      <c r="D19" s="101" t="s">
        <v>312</v>
      </c>
      <c r="E19" s="253" t="s">
        <v>356</v>
      </c>
      <c r="F19" s="109" t="s">
        <v>321</v>
      </c>
      <c r="G19" s="109" t="s">
        <v>346</v>
      </c>
      <c r="H19" s="158">
        <v>0.4</v>
      </c>
      <c r="I19" s="256"/>
      <c r="J19" s="154">
        <f>VLOOKUP(B19,'[1]MASTER PART LIST'!$B:$C,2,FALSE)</f>
        <v>105</v>
      </c>
      <c r="K19" s="157">
        <f>VLOOKUP(B19,'[1]MASTER PART LIST'!$B:$D,3,FALSE)</f>
        <v>175</v>
      </c>
      <c r="L19" s="157">
        <f t="shared" si="3"/>
        <v>235</v>
      </c>
      <c r="M19" s="177"/>
      <c r="N19" s="177" t="s">
        <v>18</v>
      </c>
      <c r="O19" s="177"/>
      <c r="P19" s="177"/>
      <c r="Q19" s="177"/>
      <c r="R19" s="177"/>
      <c r="S19" s="177"/>
      <c r="T19" s="177"/>
      <c r="U19" s="241"/>
      <c r="V19" s="241"/>
      <c r="W19" s="232"/>
      <c r="X19" s="242" t="s">
        <v>131</v>
      </c>
      <c r="Y19" s="266"/>
      <c r="Z19" s="266"/>
      <c r="AA19" s="266"/>
      <c r="AB19" s="266"/>
      <c r="AC19" s="266"/>
      <c r="AD19" s="266"/>
      <c r="AE19" s="266"/>
      <c r="AF19" s="266"/>
      <c r="AG19" s="271"/>
      <c r="AH19" s="271"/>
      <c r="AI19" s="177"/>
      <c r="AJ19" s="177"/>
      <c r="AK19" s="243"/>
      <c r="AL19" s="177" t="s">
        <v>18</v>
      </c>
      <c r="AM19" s="243"/>
      <c r="AN19" s="177"/>
      <c r="AO19" s="177"/>
      <c r="AP19" s="177"/>
      <c r="AQ19" s="235"/>
      <c r="AR19" s="255"/>
    </row>
    <row r="20" spans="2:45" ht="51">
      <c r="B20" s="101" t="s">
        <v>272</v>
      </c>
      <c r="C20" s="101" t="str">
        <f t="shared" ref="C20" si="5">B20</f>
        <v>08P48-36W-100A</v>
      </c>
      <c r="D20" s="101" t="s">
        <v>273</v>
      </c>
      <c r="E20" s="253" t="s">
        <v>357</v>
      </c>
      <c r="F20" s="109" t="s">
        <v>331</v>
      </c>
      <c r="G20" s="109" t="s">
        <v>347</v>
      </c>
      <c r="H20" s="158">
        <v>0.2</v>
      </c>
      <c r="I20" s="256"/>
      <c r="J20" s="154">
        <f>VLOOKUP(B20,'[1]MASTER PART LIST'!$B:$C,2,FALSE)</f>
        <v>71</v>
      </c>
      <c r="K20" s="157">
        <f>VLOOKUP(B20,'[1]MASTER PART LIST'!$B:$D,3,FALSE)</f>
        <v>118</v>
      </c>
      <c r="L20" s="157">
        <f t="shared" si="3"/>
        <v>148</v>
      </c>
      <c r="M20" s="177"/>
      <c r="N20" s="177" t="s">
        <v>18</v>
      </c>
      <c r="O20" s="177"/>
      <c r="P20" s="177"/>
      <c r="Q20" s="177"/>
      <c r="R20" s="177"/>
      <c r="S20" s="177"/>
      <c r="T20" s="177"/>
      <c r="U20" s="241"/>
      <c r="V20" s="241"/>
      <c r="W20" s="232"/>
      <c r="X20" s="242" t="s">
        <v>131</v>
      </c>
      <c r="Y20" s="266"/>
      <c r="Z20" s="266"/>
      <c r="AA20" s="266"/>
      <c r="AB20" s="266"/>
      <c r="AC20" s="266"/>
      <c r="AD20" s="266"/>
      <c r="AE20" s="266"/>
      <c r="AF20" s="266"/>
      <c r="AG20" s="271"/>
      <c r="AH20" s="271"/>
      <c r="AI20" s="177"/>
      <c r="AJ20" s="177"/>
      <c r="AK20" s="243"/>
      <c r="AL20" s="177" t="s">
        <v>18</v>
      </c>
      <c r="AM20" s="243"/>
      <c r="AN20" s="177"/>
      <c r="AO20" s="177"/>
      <c r="AP20" s="177"/>
      <c r="AQ20" s="235"/>
      <c r="AR20" s="255"/>
    </row>
    <row r="21" spans="2:45" ht="51">
      <c r="B21" s="101" t="s">
        <v>274</v>
      </c>
      <c r="C21" s="101" t="str">
        <f>B21</f>
        <v>08P48-36W-100</v>
      </c>
      <c r="D21" s="101" t="s">
        <v>275</v>
      </c>
      <c r="E21" s="253" t="s">
        <v>358</v>
      </c>
      <c r="F21" s="109" t="s">
        <v>330</v>
      </c>
      <c r="G21" s="109" t="s">
        <v>348</v>
      </c>
      <c r="H21" s="158">
        <v>0.7</v>
      </c>
      <c r="I21" s="256"/>
      <c r="J21" s="154">
        <f>VLOOKUP(B21,'[1]MASTER PART LIST'!$B:$C,2,FALSE)</f>
        <v>185</v>
      </c>
      <c r="K21" s="157">
        <f>VLOOKUP(B21,'[1]MASTER PART LIST'!$B:$D,3,FALSE)</f>
        <v>308</v>
      </c>
      <c r="L21" s="157">
        <f t="shared" si="3"/>
        <v>413</v>
      </c>
      <c r="M21" s="177"/>
      <c r="N21" s="177" t="s">
        <v>18</v>
      </c>
      <c r="O21" s="177"/>
      <c r="P21" s="177"/>
      <c r="Q21" s="177"/>
      <c r="R21" s="177"/>
      <c r="S21" s="177"/>
      <c r="T21" s="177"/>
      <c r="U21" s="241" t="s">
        <v>319</v>
      </c>
      <c r="V21" s="241" t="s">
        <v>361</v>
      </c>
      <c r="W21" s="232"/>
      <c r="X21" s="242" t="s">
        <v>131</v>
      </c>
      <c r="Y21" s="266"/>
      <c r="Z21" s="266"/>
      <c r="AA21" s="266"/>
      <c r="AB21" s="266"/>
      <c r="AC21" s="266"/>
      <c r="AD21" s="266"/>
      <c r="AE21" s="266"/>
      <c r="AF21" s="266"/>
      <c r="AG21" s="271"/>
      <c r="AH21" s="271"/>
      <c r="AI21" s="177"/>
      <c r="AJ21" s="177"/>
      <c r="AK21" s="243"/>
      <c r="AL21" s="177" t="s">
        <v>18</v>
      </c>
      <c r="AM21" s="243"/>
      <c r="AN21" s="177"/>
      <c r="AO21" s="177"/>
      <c r="AP21" s="177"/>
      <c r="AQ21" s="235"/>
      <c r="AR21" s="255"/>
    </row>
    <row r="22" spans="2:45" ht="40.799999999999997">
      <c r="B22" s="101" t="s">
        <v>311</v>
      </c>
      <c r="C22" s="101" t="str">
        <f>B22</f>
        <v>08P34-36W-100</v>
      </c>
      <c r="D22" s="101" t="s">
        <v>310</v>
      </c>
      <c r="E22" s="253" t="s">
        <v>359</v>
      </c>
      <c r="F22" s="109" t="s">
        <v>320</v>
      </c>
      <c r="G22" s="109" t="s">
        <v>349</v>
      </c>
      <c r="H22" s="158">
        <v>0</v>
      </c>
      <c r="I22" s="256"/>
      <c r="J22" s="154">
        <f>VLOOKUP(B22,'[1]MASTER PART LIST'!$B:$C,2,FALSE)</f>
        <v>305</v>
      </c>
      <c r="K22" s="157">
        <f>VLOOKUP(B22,'[1]MASTER PART LIST'!$B:$D,3,FALSE)</f>
        <v>510</v>
      </c>
      <c r="L22" s="157">
        <f t="shared" ref="L22" si="6">K22+(H22*VLOOKUP(prov_cd,rate_table,2,FALSE))</f>
        <v>510</v>
      </c>
      <c r="M22" s="177"/>
      <c r="N22" s="177" t="s">
        <v>18</v>
      </c>
      <c r="O22" s="177"/>
      <c r="P22" s="177"/>
      <c r="Q22" s="177"/>
      <c r="R22" s="177"/>
      <c r="S22" s="177"/>
      <c r="T22" s="177"/>
      <c r="U22" s="241"/>
      <c r="V22" s="241"/>
      <c r="W22" s="232"/>
      <c r="X22" s="242" t="s">
        <v>131</v>
      </c>
      <c r="Y22" s="266" t="s">
        <v>19</v>
      </c>
      <c r="Z22" s="266" t="s">
        <v>19</v>
      </c>
      <c r="AA22" s="266" t="s">
        <v>19</v>
      </c>
      <c r="AB22" s="266"/>
      <c r="AC22" s="266"/>
      <c r="AD22" s="266"/>
      <c r="AE22" s="266"/>
      <c r="AF22" s="266"/>
      <c r="AG22" s="271"/>
      <c r="AH22" s="271"/>
      <c r="AI22" s="177"/>
      <c r="AJ22" s="177"/>
      <c r="AK22" s="243"/>
      <c r="AL22" s="177" t="s">
        <v>18</v>
      </c>
      <c r="AM22" s="243"/>
      <c r="AN22" s="177"/>
      <c r="AO22" s="177"/>
      <c r="AP22" s="177"/>
      <c r="AQ22" s="235"/>
      <c r="AR22" s="255"/>
    </row>
    <row r="23" spans="2:45" ht="7.95" customHeight="1">
      <c r="B23" s="191"/>
      <c r="C23" s="191"/>
      <c r="D23" s="293"/>
      <c r="E23" s="293"/>
      <c r="F23" s="254"/>
      <c r="G23" s="254"/>
      <c r="H23" s="194"/>
      <c r="I23" s="194"/>
      <c r="J23" s="194"/>
      <c r="K23" s="192"/>
      <c r="L23" s="196"/>
      <c r="M23" s="192"/>
      <c r="N23" s="192"/>
      <c r="O23" s="192"/>
      <c r="P23" s="192"/>
      <c r="Q23" s="192"/>
      <c r="R23" s="192"/>
      <c r="S23" s="192"/>
      <c r="T23" s="192"/>
      <c r="U23" s="193"/>
      <c r="V23" s="193"/>
      <c r="W23" s="193"/>
      <c r="X23" s="193"/>
      <c r="Y23" s="193"/>
      <c r="Z23" s="193"/>
      <c r="AA23" s="193"/>
      <c r="AB23" s="193"/>
      <c r="AC23" s="193"/>
      <c r="AD23" s="193"/>
      <c r="AE23" s="193"/>
      <c r="AF23" s="193"/>
      <c r="AG23" s="194"/>
      <c r="AH23" s="194"/>
      <c r="AI23" s="194"/>
      <c r="AJ23" s="194"/>
      <c r="AK23" s="194"/>
      <c r="AL23" s="194"/>
      <c r="AM23" s="194"/>
      <c r="AN23" s="194"/>
      <c r="AO23" s="194"/>
      <c r="AP23" s="194"/>
      <c r="AQ23" s="236"/>
      <c r="AR23" s="236"/>
      <c r="AS23" s="191"/>
    </row>
    <row r="24" spans="2:45" ht="30" customHeight="1">
      <c r="B24" s="101" t="s">
        <v>276</v>
      </c>
      <c r="C24" s="101" t="str">
        <f>B24</f>
        <v>08P17-36W-110</v>
      </c>
      <c r="D24" s="101" t="s">
        <v>277</v>
      </c>
      <c r="E24" s="101" t="s">
        <v>278</v>
      </c>
      <c r="F24" s="109" t="s">
        <v>279</v>
      </c>
      <c r="G24" s="109" t="s">
        <v>280</v>
      </c>
      <c r="H24" s="103">
        <v>0.1</v>
      </c>
      <c r="I24" s="256"/>
      <c r="J24" s="154">
        <f>VLOOKUP(B24,'[1]MASTER PART LIST'!$B:$C,2,FALSE)</f>
        <v>152</v>
      </c>
      <c r="K24" s="157">
        <f>VLOOKUP(B24,'[1]MASTER PART LIST'!$B:$D,3,FALSE)</f>
        <v>255</v>
      </c>
      <c r="L24" s="157">
        <f t="shared" ref="L24:L25" si="7">K24+(H24*VLOOKUP(prov_cd,rate_table,2,FALSE))</f>
        <v>270</v>
      </c>
      <c r="M24" s="177"/>
      <c r="N24" s="177" t="s">
        <v>18</v>
      </c>
      <c r="O24" s="177"/>
      <c r="P24" s="177"/>
      <c r="Q24" s="177"/>
      <c r="R24" s="177"/>
      <c r="S24" s="177"/>
      <c r="T24" s="177"/>
      <c r="U24" s="109"/>
      <c r="V24" s="109"/>
      <c r="W24" s="232"/>
      <c r="X24" s="242" t="s">
        <v>131</v>
      </c>
      <c r="Y24" s="266" t="s">
        <v>19</v>
      </c>
      <c r="Z24" s="266" t="s">
        <v>19</v>
      </c>
      <c r="AA24" s="266" t="s">
        <v>19</v>
      </c>
      <c r="AB24" s="266"/>
      <c r="AC24" s="266"/>
      <c r="AD24" s="266"/>
      <c r="AE24" s="266"/>
      <c r="AF24" s="266"/>
      <c r="AG24" s="271"/>
      <c r="AH24" s="271"/>
      <c r="AI24" s="166"/>
      <c r="AJ24" s="243"/>
      <c r="AK24" s="243"/>
      <c r="AL24" s="177" t="s">
        <v>18</v>
      </c>
      <c r="AM24" s="177"/>
      <c r="AN24" s="177"/>
      <c r="AO24" s="177"/>
      <c r="AP24" s="177"/>
      <c r="AQ24" s="235"/>
      <c r="AR24" s="247" t="s">
        <v>339</v>
      </c>
    </row>
    <row r="25" spans="2:45" ht="30" customHeight="1">
      <c r="B25" s="101" t="s">
        <v>281</v>
      </c>
      <c r="C25" s="101" t="str">
        <f t="shared" ref="C25:C32" si="8">B25</f>
        <v>08U45-36W-100</v>
      </c>
      <c r="D25" s="101" t="s">
        <v>282</v>
      </c>
      <c r="E25" s="101" t="s">
        <v>283</v>
      </c>
      <c r="F25" s="109" t="s">
        <v>284</v>
      </c>
      <c r="G25" s="109" t="s">
        <v>285</v>
      </c>
      <c r="H25" s="103">
        <v>0.1</v>
      </c>
      <c r="I25" s="256"/>
      <c r="J25" s="154">
        <f>VLOOKUP(B25,'[1]MASTER PART LIST'!$B:$C,2,FALSE)</f>
        <v>115</v>
      </c>
      <c r="K25" s="157">
        <f>VLOOKUP(B25,'[1]MASTER PART LIST'!$B:$D,3,FALSE)</f>
        <v>192</v>
      </c>
      <c r="L25" s="157">
        <f t="shared" si="7"/>
        <v>207</v>
      </c>
      <c r="M25" s="177"/>
      <c r="N25" s="177" t="s">
        <v>18</v>
      </c>
      <c r="O25" s="177"/>
      <c r="P25" s="177"/>
      <c r="Q25" s="177"/>
      <c r="R25" s="177"/>
      <c r="S25" s="177"/>
      <c r="T25" s="177"/>
      <c r="U25" s="109"/>
      <c r="V25" s="109"/>
      <c r="W25" s="232"/>
      <c r="X25" s="242" t="s">
        <v>131</v>
      </c>
      <c r="Y25" s="266" t="s">
        <v>19</v>
      </c>
      <c r="Z25" s="266" t="s">
        <v>19</v>
      </c>
      <c r="AA25" s="266" t="s">
        <v>19</v>
      </c>
      <c r="AB25" s="266"/>
      <c r="AC25" s="266"/>
      <c r="AD25" s="266"/>
      <c r="AE25" s="266"/>
      <c r="AF25" s="266"/>
      <c r="AG25" s="271"/>
      <c r="AH25" s="271"/>
      <c r="AI25" s="166"/>
      <c r="AJ25" s="243"/>
      <c r="AK25" s="243"/>
      <c r="AL25" s="177" t="s">
        <v>18</v>
      </c>
      <c r="AM25" s="177"/>
      <c r="AN25" s="177"/>
      <c r="AO25" s="177"/>
      <c r="AP25" s="177"/>
      <c r="AQ25" s="235"/>
      <c r="AR25" s="247" t="s">
        <v>339</v>
      </c>
    </row>
    <row r="26" spans="2:45" ht="30" customHeight="1">
      <c r="B26" s="101" t="s">
        <v>286</v>
      </c>
      <c r="C26" s="101" t="str">
        <f t="shared" si="8"/>
        <v>08U35-36W-100</v>
      </c>
      <c r="D26" s="101" t="s">
        <v>290</v>
      </c>
      <c r="E26" s="106" t="s">
        <v>287</v>
      </c>
      <c r="F26" s="109" t="s">
        <v>288</v>
      </c>
      <c r="G26" s="109" t="s">
        <v>289</v>
      </c>
      <c r="H26" s="103">
        <v>0.1</v>
      </c>
      <c r="I26" s="256"/>
      <c r="J26" s="154">
        <f>VLOOKUP(B26,'[1]MASTER PART LIST'!$B:$C,2,FALSE)</f>
        <v>156</v>
      </c>
      <c r="K26" s="157">
        <f>VLOOKUP(B26,'[1]MASTER PART LIST'!$B:$D,3,FALSE)</f>
        <v>260</v>
      </c>
      <c r="L26" s="157">
        <f t="shared" ref="L26" si="9">K26+(H26*VLOOKUP(prov_cd,rate_table,2,FALSE))</f>
        <v>275</v>
      </c>
      <c r="M26" s="177"/>
      <c r="N26" s="177" t="s">
        <v>18</v>
      </c>
      <c r="O26" s="177"/>
      <c r="P26" s="177"/>
      <c r="Q26" s="177"/>
      <c r="R26" s="177"/>
      <c r="S26" s="177"/>
      <c r="T26" s="177"/>
      <c r="U26" s="109"/>
      <c r="V26" s="109"/>
      <c r="W26" s="232"/>
      <c r="X26" s="242" t="s">
        <v>131</v>
      </c>
      <c r="Y26" s="266" t="s">
        <v>19</v>
      </c>
      <c r="Z26" s="266" t="s">
        <v>19</v>
      </c>
      <c r="AA26" s="266" t="s">
        <v>19</v>
      </c>
      <c r="AB26" s="266"/>
      <c r="AC26" s="266"/>
      <c r="AD26" s="266"/>
      <c r="AE26" s="266"/>
      <c r="AF26" s="266"/>
      <c r="AG26" s="271"/>
      <c r="AH26" s="271"/>
      <c r="AI26" s="166"/>
      <c r="AJ26" s="243"/>
      <c r="AK26" s="243"/>
      <c r="AL26" s="177" t="s">
        <v>18</v>
      </c>
      <c r="AM26" s="177"/>
      <c r="AN26" s="177"/>
      <c r="AO26" s="177"/>
      <c r="AP26" s="177"/>
      <c r="AQ26" s="235"/>
      <c r="AR26" s="247"/>
    </row>
    <row r="27" spans="2:45" ht="30" customHeight="1">
      <c r="B27" s="101" t="s">
        <v>291</v>
      </c>
      <c r="C27" s="101" t="str">
        <f t="shared" si="8"/>
        <v>08P30-36W-100</v>
      </c>
      <c r="D27" s="101" t="s">
        <v>292</v>
      </c>
      <c r="E27" s="101" t="s">
        <v>293</v>
      </c>
      <c r="F27" s="109" t="s">
        <v>294</v>
      </c>
      <c r="G27" s="109" t="s">
        <v>295</v>
      </c>
      <c r="H27" s="103">
        <v>0.2</v>
      </c>
      <c r="I27" s="256"/>
      <c r="J27" s="154">
        <f>VLOOKUP(B27,'[1]MASTER PART LIST'!$B:$C,2,FALSE)</f>
        <v>172</v>
      </c>
      <c r="K27" s="157">
        <f>VLOOKUP(B27,'[1]MASTER PART LIST'!$B:$D,3,FALSE)</f>
        <v>285</v>
      </c>
      <c r="L27" s="157">
        <f t="shared" ref="L27" si="10">K27+(H27*VLOOKUP(prov_cd,rate_table,2,FALSE))</f>
        <v>315</v>
      </c>
      <c r="M27" s="177"/>
      <c r="N27" s="177" t="s">
        <v>18</v>
      </c>
      <c r="O27" s="177"/>
      <c r="P27" s="177"/>
      <c r="Q27" s="177"/>
      <c r="R27" s="177"/>
      <c r="S27" s="177"/>
      <c r="T27" s="177"/>
      <c r="U27" s="109"/>
      <c r="V27" s="109"/>
      <c r="W27" s="232"/>
      <c r="X27" s="242" t="s">
        <v>131</v>
      </c>
      <c r="Y27" s="266" t="s">
        <v>19</v>
      </c>
      <c r="Z27" s="266" t="s">
        <v>19</v>
      </c>
      <c r="AA27" s="266" t="s">
        <v>19</v>
      </c>
      <c r="AB27" s="266"/>
      <c r="AC27" s="266"/>
      <c r="AD27" s="266"/>
      <c r="AE27" s="266"/>
      <c r="AF27" s="266"/>
      <c r="AG27" s="271"/>
      <c r="AH27" s="271"/>
      <c r="AI27" s="166"/>
      <c r="AJ27" s="243"/>
      <c r="AK27" s="243"/>
      <c r="AL27" s="177" t="s">
        <v>18</v>
      </c>
      <c r="AM27" s="177"/>
      <c r="AN27" s="177"/>
      <c r="AO27" s="177"/>
      <c r="AP27" s="177"/>
      <c r="AQ27" s="235"/>
      <c r="AR27" s="247"/>
    </row>
    <row r="28" spans="2:45" ht="51">
      <c r="B28" s="101" t="s">
        <v>296</v>
      </c>
      <c r="C28" s="101" t="str">
        <f t="shared" si="8"/>
        <v>08E12-36W-100</v>
      </c>
      <c r="D28" s="101" t="s">
        <v>297</v>
      </c>
      <c r="E28" s="101" t="s">
        <v>298</v>
      </c>
      <c r="F28" s="109" t="s">
        <v>328</v>
      </c>
      <c r="G28" s="109" t="s">
        <v>343</v>
      </c>
      <c r="H28" s="103">
        <v>1</v>
      </c>
      <c r="I28" s="256"/>
      <c r="J28" s="154">
        <f>VLOOKUP(B28,'[1]MASTER PART LIST'!$B:$C,2,FALSE)</f>
        <v>280</v>
      </c>
      <c r="K28" s="157">
        <f>VLOOKUP(B28,'[1]MASTER PART LIST'!$B:$D,3,FALSE)</f>
        <v>467</v>
      </c>
      <c r="L28" s="157">
        <f t="shared" ref="L28" si="11">K28+(H28*VLOOKUP(prov_cd,rate_table,2,FALSE))</f>
        <v>617</v>
      </c>
      <c r="M28" s="177"/>
      <c r="N28" s="177" t="s">
        <v>18</v>
      </c>
      <c r="O28" s="177"/>
      <c r="P28" s="177"/>
      <c r="Q28" s="177"/>
      <c r="R28" s="177"/>
      <c r="S28" s="177"/>
      <c r="T28" s="177"/>
      <c r="U28" s="109"/>
      <c r="V28" s="109"/>
      <c r="W28" s="232"/>
      <c r="X28" s="242" t="s">
        <v>131</v>
      </c>
      <c r="Y28" s="266" t="s">
        <v>19</v>
      </c>
      <c r="Z28" s="266" t="s">
        <v>19</v>
      </c>
      <c r="AA28" s="266" t="s">
        <v>19</v>
      </c>
      <c r="AB28" s="266"/>
      <c r="AC28" s="266"/>
      <c r="AD28" s="266"/>
      <c r="AE28" s="266"/>
      <c r="AF28" s="266"/>
      <c r="AG28" s="271"/>
      <c r="AH28" s="271"/>
      <c r="AI28" s="166"/>
      <c r="AJ28" s="243"/>
      <c r="AK28" s="243"/>
      <c r="AL28" s="177"/>
      <c r="AM28" s="177" t="s">
        <v>18</v>
      </c>
      <c r="AN28" s="177"/>
      <c r="AO28" s="177"/>
      <c r="AP28" s="177"/>
      <c r="AQ28" s="235"/>
      <c r="AR28" s="247"/>
    </row>
    <row r="29" spans="2:45" ht="51">
      <c r="B29" s="101" t="s">
        <v>299</v>
      </c>
      <c r="C29" s="101" t="str">
        <f t="shared" si="8"/>
        <v>08E16-36W-100</v>
      </c>
      <c r="D29" s="101" t="s">
        <v>300</v>
      </c>
      <c r="E29" s="101" t="s">
        <v>301</v>
      </c>
      <c r="F29" s="109" t="s">
        <v>329</v>
      </c>
      <c r="G29" s="109" t="s">
        <v>344</v>
      </c>
      <c r="H29" s="103">
        <v>1.7</v>
      </c>
      <c r="I29" s="256"/>
      <c r="J29" s="154">
        <f>VLOOKUP(B29,'[1]MASTER PART LIST'!$B:$C,2,FALSE)</f>
        <v>200</v>
      </c>
      <c r="K29" s="157">
        <f>VLOOKUP(B29,'[1]MASTER PART LIST'!$B:$D,3,FALSE)</f>
        <v>330</v>
      </c>
      <c r="L29" s="157">
        <f t="shared" ref="L29:L30" si="12">K29+(H29*VLOOKUP(prov_cd,rate_table,2,FALSE))</f>
        <v>585</v>
      </c>
      <c r="M29" s="177"/>
      <c r="N29" s="177" t="s">
        <v>18</v>
      </c>
      <c r="O29" s="177"/>
      <c r="P29" s="177"/>
      <c r="Q29" s="177"/>
      <c r="R29" s="177"/>
      <c r="S29" s="177"/>
      <c r="T29" s="177"/>
      <c r="U29" s="109" t="s">
        <v>341</v>
      </c>
      <c r="V29" s="109" t="s">
        <v>342</v>
      </c>
      <c r="W29" s="232"/>
      <c r="X29" s="242" t="s">
        <v>131</v>
      </c>
      <c r="Y29" s="266" t="s">
        <v>19</v>
      </c>
      <c r="Z29" s="266" t="s">
        <v>19</v>
      </c>
      <c r="AA29" s="266" t="s">
        <v>19</v>
      </c>
      <c r="AB29" s="266"/>
      <c r="AC29" s="266"/>
      <c r="AD29" s="266"/>
      <c r="AE29" s="266"/>
      <c r="AF29" s="266"/>
      <c r="AG29" s="271"/>
      <c r="AH29" s="271"/>
      <c r="AI29" s="166"/>
      <c r="AJ29" s="243"/>
      <c r="AK29" s="243"/>
      <c r="AL29" s="177"/>
      <c r="AM29" s="177" t="s">
        <v>18</v>
      </c>
      <c r="AN29" s="177"/>
      <c r="AO29" s="177"/>
      <c r="AP29" s="177"/>
      <c r="AQ29" s="235"/>
      <c r="AR29" s="247"/>
    </row>
    <row r="30" spans="2:45" ht="30" customHeight="1">
      <c r="B30" s="101" t="s">
        <v>302</v>
      </c>
      <c r="C30" s="101" t="str">
        <f t="shared" si="8"/>
        <v>08V27-36W-100</v>
      </c>
      <c r="D30" s="101" t="s">
        <v>303</v>
      </c>
      <c r="E30" s="101" t="s">
        <v>304</v>
      </c>
      <c r="F30" s="109" t="s">
        <v>325</v>
      </c>
      <c r="G30" s="109" t="s">
        <v>326</v>
      </c>
      <c r="H30" s="103">
        <v>1.2</v>
      </c>
      <c r="I30" s="256"/>
      <c r="J30" s="154">
        <f>VLOOKUP(B30,'[1]MASTER PART LIST'!$B:$C,2,FALSE)</f>
        <v>183</v>
      </c>
      <c r="K30" s="157">
        <f>VLOOKUP(B30,'[1]MASTER PART LIST'!$B:$D,3,FALSE)</f>
        <v>305</v>
      </c>
      <c r="L30" s="157">
        <f t="shared" si="12"/>
        <v>485</v>
      </c>
      <c r="M30" s="177"/>
      <c r="N30" s="177" t="s">
        <v>18</v>
      </c>
      <c r="O30" s="177"/>
      <c r="P30" s="177"/>
      <c r="Q30" s="177"/>
      <c r="R30" s="177"/>
      <c r="S30" s="177"/>
      <c r="T30" s="177"/>
      <c r="U30" s="109"/>
      <c r="V30" s="109"/>
      <c r="W30" s="232"/>
      <c r="X30" s="242" t="s">
        <v>131</v>
      </c>
      <c r="Y30" s="266" t="s">
        <v>19</v>
      </c>
      <c r="Z30" s="266" t="s">
        <v>19</v>
      </c>
      <c r="AA30" s="266" t="s">
        <v>19</v>
      </c>
      <c r="AB30" s="266"/>
      <c r="AC30" s="266"/>
      <c r="AD30" s="266"/>
      <c r="AE30" s="266"/>
      <c r="AF30" s="266"/>
      <c r="AG30" s="271"/>
      <c r="AH30" s="271"/>
      <c r="AI30" s="166"/>
      <c r="AJ30" s="243"/>
      <c r="AK30" s="243"/>
      <c r="AL30" s="177"/>
      <c r="AM30" s="177" t="s">
        <v>18</v>
      </c>
      <c r="AN30" s="177"/>
      <c r="AO30" s="177"/>
      <c r="AP30" s="177"/>
      <c r="AQ30" s="235"/>
      <c r="AR30" s="247"/>
    </row>
    <row r="31" spans="2:45" ht="30" customHeight="1">
      <c r="B31" s="101" t="s">
        <v>318</v>
      </c>
      <c r="C31" s="101" t="str">
        <f t="shared" si="8"/>
        <v>08T44-36W-300</v>
      </c>
      <c r="D31" s="101" t="s">
        <v>181</v>
      </c>
      <c r="E31" s="101" t="s">
        <v>305</v>
      </c>
      <c r="F31" s="109" t="s">
        <v>306</v>
      </c>
      <c r="G31" s="109" t="s">
        <v>307</v>
      </c>
      <c r="H31" s="103">
        <v>1.4</v>
      </c>
      <c r="I31" s="256"/>
      <c r="J31" s="154">
        <f>VLOOKUP(B31,'[1]MASTER PART LIST'!$B:$C,2,FALSE)</f>
        <v>193</v>
      </c>
      <c r="K31" s="157">
        <f>VLOOKUP(B31,'[1]MASTER PART LIST'!$B:$D,3,FALSE)</f>
        <v>322</v>
      </c>
      <c r="L31" s="157">
        <f t="shared" ref="L31:L32" si="13">K31+(H31*VLOOKUP(prov_cd,rate_table,2,FALSE))</f>
        <v>532</v>
      </c>
      <c r="M31" s="177"/>
      <c r="N31" s="177" t="s">
        <v>18</v>
      </c>
      <c r="O31" s="177"/>
      <c r="P31" s="177"/>
      <c r="Q31" s="177"/>
      <c r="R31" s="177"/>
      <c r="S31" s="177"/>
      <c r="T31" s="177"/>
      <c r="U31" s="109"/>
      <c r="V31" s="109"/>
      <c r="W31" s="232"/>
      <c r="X31" s="242"/>
      <c r="Y31" s="266" t="s">
        <v>19</v>
      </c>
      <c r="Z31" s="266" t="s">
        <v>19</v>
      </c>
      <c r="AA31" s="266" t="s">
        <v>19</v>
      </c>
      <c r="AB31" s="266"/>
      <c r="AC31" s="266"/>
      <c r="AD31" s="266"/>
      <c r="AE31" s="266"/>
      <c r="AF31" s="266"/>
      <c r="AG31" s="271"/>
      <c r="AH31" s="271"/>
      <c r="AI31" s="166"/>
      <c r="AJ31" s="243"/>
      <c r="AK31" s="177" t="s">
        <v>18</v>
      </c>
      <c r="AL31" s="177"/>
      <c r="AM31" s="177"/>
      <c r="AN31" s="177"/>
      <c r="AO31" s="177"/>
      <c r="AP31" s="177"/>
      <c r="AQ31" s="235"/>
      <c r="AR31" s="247"/>
    </row>
    <row r="32" spans="2:45" ht="30" customHeight="1">
      <c r="B32" s="101" t="s">
        <v>26</v>
      </c>
      <c r="C32" s="101" t="str">
        <f t="shared" si="8"/>
        <v>31670-BMS-004H</v>
      </c>
      <c r="D32" s="101" t="s">
        <v>185</v>
      </c>
      <c r="E32" s="101" t="s">
        <v>308</v>
      </c>
      <c r="F32" s="109" t="s">
        <v>137</v>
      </c>
      <c r="G32" s="109" t="s">
        <v>309</v>
      </c>
      <c r="H32" s="103">
        <v>0</v>
      </c>
      <c r="I32" s="256"/>
      <c r="J32" s="154">
        <f>VLOOKUP(B32,'[1]MASTER PART LIST'!$B:$C,2,FALSE)</f>
        <v>91</v>
      </c>
      <c r="K32" s="157">
        <f>VLOOKUP(B32,'[1]MASTER PART LIST'!$B:$D,3,FALSE)</f>
        <v>152</v>
      </c>
      <c r="L32" s="157">
        <f t="shared" si="13"/>
        <v>152</v>
      </c>
      <c r="M32" s="177"/>
      <c r="N32" s="177" t="s">
        <v>18</v>
      </c>
      <c r="O32" s="177"/>
      <c r="P32" s="177"/>
      <c r="Q32" s="177"/>
      <c r="R32" s="177"/>
      <c r="S32" s="177"/>
      <c r="T32" s="177"/>
      <c r="U32" s="109"/>
      <c r="V32" s="109"/>
      <c r="W32" s="232"/>
      <c r="X32" s="242"/>
      <c r="Y32" s="266" t="s">
        <v>19</v>
      </c>
      <c r="Z32" s="266" t="s">
        <v>19</v>
      </c>
      <c r="AA32" s="266" t="s">
        <v>19</v>
      </c>
      <c r="AB32" s="266"/>
      <c r="AC32" s="266"/>
      <c r="AD32" s="266"/>
      <c r="AE32" s="266"/>
      <c r="AF32" s="266"/>
      <c r="AG32" s="271"/>
      <c r="AH32" s="271"/>
      <c r="AI32" s="166"/>
      <c r="AJ32" s="243"/>
      <c r="AK32" s="177" t="s">
        <v>18</v>
      </c>
      <c r="AL32" s="177"/>
      <c r="AM32" s="177"/>
      <c r="AN32" s="177"/>
      <c r="AO32" s="177"/>
      <c r="AP32" s="177"/>
      <c r="AQ32" s="235"/>
      <c r="AR32" s="247"/>
    </row>
    <row r="33" spans="2:45" ht="9" customHeight="1">
      <c r="B33" s="191"/>
      <c r="C33" s="191"/>
      <c r="D33" s="293"/>
      <c r="E33" s="293"/>
      <c r="F33" s="254"/>
      <c r="G33" s="254"/>
      <c r="H33" s="194"/>
      <c r="I33" s="194"/>
      <c r="J33" s="194"/>
      <c r="K33" s="192"/>
      <c r="L33" s="196"/>
      <c r="M33" s="192"/>
      <c r="N33" s="192"/>
      <c r="O33" s="192"/>
      <c r="P33" s="192"/>
      <c r="Q33" s="192"/>
      <c r="R33" s="192"/>
      <c r="S33" s="192"/>
      <c r="T33" s="192"/>
      <c r="U33" s="193"/>
      <c r="V33" s="193"/>
      <c r="W33" s="193"/>
      <c r="X33" s="193"/>
      <c r="Y33" s="193"/>
      <c r="Z33" s="193"/>
      <c r="AA33" s="193"/>
      <c r="AB33" s="193"/>
      <c r="AC33" s="193"/>
      <c r="AD33" s="193"/>
      <c r="AE33" s="193"/>
      <c r="AF33" s="193"/>
      <c r="AG33" s="194"/>
      <c r="AH33" s="194"/>
      <c r="AI33" s="194"/>
      <c r="AJ33" s="194"/>
      <c r="AK33" s="194"/>
      <c r="AL33" s="194"/>
      <c r="AM33" s="194"/>
      <c r="AN33" s="194"/>
      <c r="AO33" s="194"/>
      <c r="AP33" s="194"/>
      <c r="AQ33" s="236"/>
      <c r="AR33" s="236"/>
      <c r="AS33" s="191"/>
    </row>
    <row r="34" spans="2:45" ht="48">
      <c r="B34" s="179" t="s">
        <v>129</v>
      </c>
      <c r="C34" s="180" t="str">
        <f>B35</f>
        <v>TUCH-NH937P-A1</v>
      </c>
      <c r="D34" s="106" t="s">
        <v>128</v>
      </c>
      <c r="E34" s="106" t="s">
        <v>130</v>
      </c>
      <c r="F34" s="253" t="s">
        <v>135</v>
      </c>
      <c r="G34" s="253" t="s">
        <v>136</v>
      </c>
      <c r="H34" s="160">
        <f>H35</f>
        <v>0</v>
      </c>
      <c r="I34" s="256"/>
      <c r="J34" s="159">
        <f>J36</f>
        <v>13</v>
      </c>
      <c r="K34" s="159">
        <f>K36</f>
        <v>21.5</v>
      </c>
      <c r="L34" s="157">
        <f t="shared" ref="L34:L40" si="14">K34+(H34*VLOOKUP(prov_cd,rate_table,2,FALSE))</f>
        <v>21.5</v>
      </c>
      <c r="M34" s="245"/>
      <c r="N34" s="245" t="s">
        <v>18</v>
      </c>
      <c r="O34" s="245"/>
      <c r="P34" s="245"/>
      <c r="Q34" s="245"/>
      <c r="R34" s="245"/>
      <c r="S34" s="245"/>
      <c r="T34" s="245"/>
      <c r="U34" s="109"/>
      <c r="V34" s="109"/>
      <c r="W34" s="232">
        <v>425</v>
      </c>
      <c r="X34" s="119"/>
      <c r="Y34" s="266" t="s">
        <v>19</v>
      </c>
      <c r="Z34" s="266" t="s">
        <v>19</v>
      </c>
      <c r="AA34" s="266" t="s">
        <v>19</v>
      </c>
      <c r="AB34" s="267"/>
      <c r="AC34" s="267"/>
      <c r="AD34" s="267"/>
      <c r="AE34" s="267"/>
      <c r="AF34" s="267"/>
      <c r="AG34" s="271"/>
      <c r="AH34" s="271"/>
      <c r="AI34" s="177"/>
      <c r="AJ34" s="177"/>
      <c r="AK34" s="177"/>
      <c r="AL34" s="177"/>
      <c r="AM34" s="177"/>
      <c r="AN34" s="177"/>
      <c r="AO34" s="177" t="s">
        <v>18</v>
      </c>
      <c r="AP34" s="177"/>
      <c r="AQ34" s="235"/>
      <c r="AR34" s="235"/>
    </row>
    <row r="35" spans="2:45" ht="15.6" outlineLevel="1">
      <c r="B35" s="180" t="s">
        <v>317</v>
      </c>
      <c r="C35" s="103" t="s">
        <v>19</v>
      </c>
      <c r="D35" s="106" t="s">
        <v>362</v>
      </c>
      <c r="E35" s="106" t="s">
        <v>363</v>
      </c>
      <c r="F35" s="254"/>
      <c r="G35" s="254"/>
      <c r="H35" s="158">
        <v>0</v>
      </c>
      <c r="I35" s="256"/>
      <c r="J35" s="154">
        <f>VLOOKUP(B35,'[1]MASTER PART LIST'!$B:$C,2,FALSE)</f>
        <v>13</v>
      </c>
      <c r="K35" s="157">
        <f>VLOOKUP(B35,'[1]MASTER PART LIST'!$B:$D,3,FALSE)</f>
        <v>21.5</v>
      </c>
      <c r="L35" s="157">
        <f t="shared" si="14"/>
        <v>21.5</v>
      </c>
      <c r="M35" s="177"/>
      <c r="N35" s="177" t="s">
        <v>18</v>
      </c>
      <c r="O35" s="177"/>
      <c r="P35" s="177"/>
      <c r="Q35" s="177"/>
      <c r="R35" s="177"/>
      <c r="S35" s="177"/>
      <c r="T35" s="177"/>
      <c r="U35" s="109"/>
      <c r="V35" s="280"/>
      <c r="W35" s="193"/>
      <c r="X35" s="193"/>
      <c r="Y35" s="193"/>
      <c r="Z35" s="193"/>
      <c r="AA35" s="193"/>
      <c r="AB35" s="193"/>
      <c r="AC35" s="193"/>
      <c r="AD35" s="193"/>
      <c r="AE35" s="193"/>
      <c r="AF35" s="193"/>
      <c r="AG35" s="193"/>
      <c r="AH35" s="193"/>
      <c r="AI35" s="193"/>
      <c r="AJ35" s="120"/>
      <c r="AK35" s="120"/>
      <c r="AL35" s="120"/>
      <c r="AM35" s="120"/>
      <c r="AN35" s="120"/>
      <c r="AO35" s="120"/>
      <c r="AP35" s="120"/>
      <c r="AQ35" s="235"/>
      <c r="AR35" s="235"/>
    </row>
    <row r="36" spans="2:45" ht="15.6" outlineLevel="1">
      <c r="B36" s="180" t="s">
        <v>158</v>
      </c>
      <c r="C36" s="103" t="s">
        <v>19</v>
      </c>
      <c r="D36" s="106" t="s">
        <v>54</v>
      </c>
      <c r="E36" s="106" t="s">
        <v>97</v>
      </c>
      <c r="F36" s="254"/>
      <c r="G36" s="254"/>
      <c r="H36" s="158">
        <v>0</v>
      </c>
      <c r="I36" s="256"/>
      <c r="J36" s="154">
        <f>VLOOKUP(B36,'[1]MASTER PART LIST'!$B:$C,2,FALSE)</f>
        <v>13</v>
      </c>
      <c r="K36" s="157">
        <f>VLOOKUP(B36,'[1]MASTER PART LIST'!$B:$D,3,FALSE)</f>
        <v>21.5</v>
      </c>
      <c r="L36" s="157">
        <f>K36+(H36*VLOOKUP(prov_cd,rate_table,2,FALSE))</f>
        <v>21.5</v>
      </c>
      <c r="M36" s="177"/>
      <c r="N36" s="177" t="s">
        <v>18</v>
      </c>
      <c r="O36" s="177"/>
      <c r="P36" s="243"/>
      <c r="Q36" s="177"/>
      <c r="R36" s="177"/>
      <c r="S36" s="177"/>
      <c r="T36" s="177"/>
      <c r="U36" s="109"/>
      <c r="V36" s="109"/>
      <c r="W36" s="193"/>
      <c r="X36" s="193"/>
      <c r="Y36" s="193"/>
      <c r="Z36" s="193"/>
      <c r="AA36" s="193"/>
      <c r="AB36" s="193"/>
      <c r="AC36" s="193"/>
      <c r="AD36" s="193"/>
      <c r="AE36" s="193"/>
      <c r="AF36" s="193"/>
      <c r="AG36" s="193"/>
      <c r="AH36" s="193"/>
      <c r="AI36" s="193"/>
      <c r="AJ36" s="120"/>
      <c r="AK36" s="120"/>
      <c r="AL36" s="120"/>
      <c r="AM36" s="120"/>
      <c r="AN36" s="120"/>
      <c r="AO36" s="120"/>
      <c r="AP36" s="120"/>
      <c r="AQ36" s="235"/>
      <c r="AR36" s="235"/>
    </row>
    <row r="37" spans="2:45" ht="15.6" outlineLevel="1">
      <c r="B37" s="180" t="s">
        <v>258</v>
      </c>
      <c r="C37" s="103" t="s">
        <v>19</v>
      </c>
      <c r="D37" s="106" t="s">
        <v>256</v>
      </c>
      <c r="E37" s="106" t="s">
        <v>257</v>
      </c>
      <c r="F37" s="254"/>
      <c r="G37" s="254"/>
      <c r="H37" s="158">
        <v>0</v>
      </c>
      <c r="I37" s="256"/>
      <c r="J37" s="154">
        <f>VLOOKUP(B37,'[1]MASTER PART LIST'!$B:$C,2,FALSE)</f>
        <v>13</v>
      </c>
      <c r="K37" s="157">
        <f>VLOOKUP(B37,'[1]MASTER PART LIST'!$B:$D,3,FALSE)</f>
        <v>21.5</v>
      </c>
      <c r="L37" s="157">
        <f>K37+(H37*VLOOKUP(prov_cd,rate_table,2,FALSE))</f>
        <v>21.5</v>
      </c>
      <c r="M37" s="177"/>
      <c r="N37" s="177" t="s">
        <v>18</v>
      </c>
      <c r="O37" s="243"/>
      <c r="P37" s="243"/>
      <c r="Q37" s="177"/>
      <c r="R37" s="177"/>
      <c r="S37" s="177"/>
      <c r="T37" s="177"/>
      <c r="U37" s="109"/>
      <c r="V37" s="109"/>
      <c r="W37" s="193"/>
      <c r="X37" s="193"/>
      <c r="Y37" s="193"/>
      <c r="Z37" s="193"/>
      <c r="AA37" s="193"/>
      <c r="AB37" s="193"/>
      <c r="AC37" s="193"/>
      <c r="AD37" s="193"/>
      <c r="AE37" s="193"/>
      <c r="AF37" s="193"/>
      <c r="AG37" s="193"/>
      <c r="AH37" s="193"/>
      <c r="AI37" s="193"/>
      <c r="AJ37" s="120"/>
      <c r="AK37" s="120"/>
      <c r="AL37" s="120"/>
      <c r="AM37" s="120"/>
      <c r="AN37" s="120"/>
      <c r="AO37" s="120"/>
      <c r="AP37" s="120"/>
      <c r="AQ37" s="235"/>
      <c r="AR37" s="235"/>
    </row>
    <row r="38" spans="2:45" ht="15.6">
      <c r="B38" s="101" t="s">
        <v>60</v>
      </c>
      <c r="C38" s="244" t="s">
        <v>182</v>
      </c>
      <c r="D38" s="106" t="s">
        <v>22</v>
      </c>
      <c r="E38" s="106" t="s">
        <v>88</v>
      </c>
      <c r="F38" s="253"/>
      <c r="G38" s="253"/>
      <c r="H38" s="158">
        <v>0</v>
      </c>
      <c r="I38" s="256"/>
      <c r="J38" s="154">
        <f>VLOOKUP(B38,'[1]MASTER PART LIST'!$B:$C,2,FALSE)</f>
        <v>9.5</v>
      </c>
      <c r="K38" s="157">
        <f>VLOOKUP(B38,'[1]MASTER PART LIST'!$B:$D,3,FALSE)</f>
        <v>15.75</v>
      </c>
      <c r="L38" s="157">
        <f t="shared" si="14"/>
        <v>15.75</v>
      </c>
      <c r="M38" s="177"/>
      <c r="N38" s="177" t="s">
        <v>18</v>
      </c>
      <c r="O38" s="177"/>
      <c r="P38" s="177"/>
      <c r="Q38" s="177"/>
      <c r="R38" s="177"/>
      <c r="S38" s="177"/>
      <c r="T38" s="177"/>
      <c r="U38" s="109" t="s">
        <v>161</v>
      </c>
      <c r="V38" s="109" t="s">
        <v>163</v>
      </c>
      <c r="W38" s="193"/>
      <c r="X38" s="193"/>
      <c r="Y38" s="193"/>
      <c r="Z38" s="193"/>
      <c r="AA38" s="193"/>
      <c r="AB38" s="193"/>
      <c r="AC38" s="193"/>
      <c r="AD38" s="193"/>
      <c r="AE38" s="193"/>
      <c r="AF38" s="193"/>
      <c r="AG38" s="193"/>
      <c r="AH38" s="193"/>
      <c r="AI38" s="193"/>
      <c r="AJ38" s="120"/>
      <c r="AK38" s="120"/>
      <c r="AL38" s="120"/>
      <c r="AM38" s="120"/>
      <c r="AN38" s="120"/>
      <c r="AO38" s="120"/>
      <c r="AP38" s="120"/>
      <c r="AQ38" s="235"/>
      <c r="AR38" s="235"/>
    </row>
    <row r="39" spans="2:45" ht="15.6">
      <c r="B39" s="101" t="s">
        <v>59</v>
      </c>
      <c r="C39" s="244" t="s">
        <v>182</v>
      </c>
      <c r="D39" s="106" t="s">
        <v>23</v>
      </c>
      <c r="E39" s="106" t="s">
        <v>89</v>
      </c>
      <c r="F39" s="253"/>
      <c r="G39" s="253"/>
      <c r="H39" s="158">
        <v>0</v>
      </c>
      <c r="I39" s="256"/>
      <c r="J39" s="154">
        <f>VLOOKUP(B39,'[1]MASTER PART LIST'!$B:$C,2,FALSE)</f>
        <v>2.4500000000000002</v>
      </c>
      <c r="K39" s="157">
        <f>VLOOKUP(B39,'[1]MASTER PART LIST'!$B:$D,3,FALSE)</f>
        <v>4</v>
      </c>
      <c r="L39" s="157">
        <f t="shared" si="14"/>
        <v>4</v>
      </c>
      <c r="M39" s="177"/>
      <c r="N39" s="177" t="s">
        <v>18</v>
      </c>
      <c r="O39" s="177"/>
      <c r="P39" s="177"/>
      <c r="Q39" s="177"/>
      <c r="R39" s="177"/>
      <c r="S39" s="177"/>
      <c r="T39" s="177"/>
      <c r="U39" s="109" t="s">
        <v>161</v>
      </c>
      <c r="V39" s="109" t="s">
        <v>163</v>
      </c>
      <c r="W39" s="193"/>
      <c r="X39" s="193"/>
      <c r="Y39" s="193"/>
      <c r="Z39" s="193"/>
      <c r="AA39" s="193"/>
      <c r="AB39" s="193"/>
      <c r="AC39" s="193"/>
      <c r="AD39" s="193"/>
      <c r="AE39" s="193"/>
      <c r="AF39" s="193"/>
      <c r="AG39" s="193"/>
      <c r="AH39" s="193"/>
      <c r="AI39" s="193"/>
      <c r="AJ39" s="120"/>
      <c r="AK39" s="120"/>
      <c r="AL39" s="120"/>
      <c r="AM39" s="120"/>
      <c r="AN39" s="120"/>
      <c r="AO39" s="120"/>
      <c r="AP39" s="120"/>
      <c r="AQ39" s="235"/>
      <c r="AR39" s="235"/>
    </row>
    <row r="40" spans="2:45" ht="27.6">
      <c r="B40" s="101" t="s">
        <v>58</v>
      </c>
      <c r="C40" s="244" t="s">
        <v>182</v>
      </c>
      <c r="D40" s="106" t="s">
        <v>24</v>
      </c>
      <c r="E40" s="106" t="s">
        <v>96</v>
      </c>
      <c r="F40" s="253"/>
      <c r="G40" s="253"/>
      <c r="H40" s="158">
        <v>0</v>
      </c>
      <c r="I40" s="256"/>
      <c r="J40" s="154">
        <f>VLOOKUP(B40,'[1]MASTER PART LIST'!$B:$C,2,FALSE)</f>
        <v>13.75</v>
      </c>
      <c r="K40" s="157">
        <f>VLOOKUP(B40,'[1]MASTER PART LIST'!$B:$D,3,FALSE)</f>
        <v>23</v>
      </c>
      <c r="L40" s="157">
        <f t="shared" si="14"/>
        <v>23</v>
      </c>
      <c r="M40" s="177"/>
      <c r="N40" s="177" t="s">
        <v>18</v>
      </c>
      <c r="O40" s="177"/>
      <c r="P40" s="177"/>
      <c r="Q40" s="177"/>
      <c r="R40" s="177"/>
      <c r="S40" s="177"/>
      <c r="T40" s="177"/>
      <c r="U40" s="109" t="s">
        <v>160</v>
      </c>
      <c r="V40" s="109" t="s">
        <v>162</v>
      </c>
      <c r="W40" s="193"/>
      <c r="X40" s="193"/>
      <c r="Y40" s="193"/>
      <c r="Z40" s="193"/>
      <c r="AA40" s="193"/>
      <c r="AB40" s="193"/>
      <c r="AC40" s="193"/>
      <c r="AD40" s="193"/>
      <c r="AE40" s="193"/>
      <c r="AF40" s="193"/>
      <c r="AG40" s="193"/>
      <c r="AH40" s="193"/>
      <c r="AI40" s="193"/>
      <c r="AJ40" s="120"/>
      <c r="AK40" s="120"/>
      <c r="AL40" s="120"/>
      <c r="AM40" s="120"/>
      <c r="AN40" s="120"/>
      <c r="AO40" s="120"/>
      <c r="AP40" s="120"/>
      <c r="AQ40" s="235"/>
      <c r="AR40" s="235"/>
    </row>
    <row r="41" spans="2:45" ht="14.4"/>
  </sheetData>
  <mergeCells count="7">
    <mergeCell ref="M5:T5"/>
    <mergeCell ref="M6:T6"/>
    <mergeCell ref="AJ6:AP6"/>
    <mergeCell ref="X6:AB6"/>
    <mergeCell ref="AG6:AG7"/>
    <mergeCell ref="AH6:AH7"/>
    <mergeCell ref="AI6:AI7"/>
  </mergeCells>
  <phoneticPr fontId="50" type="noConversion"/>
  <conditionalFormatting sqref="AG2:AH5 AG8:AH10 AH11:AH12 AH14 AG24:AH32 AG15:AH22 AG34:AH1048576 W2:W1048576">
    <cfRule type="duplicateValues" dxfId="8" priority="21"/>
  </conditionalFormatting>
  <dataValidations count="1">
    <dataValidation type="list" allowBlank="1" showInputMessage="1" showErrorMessage="1" sqref="X14:AF22 X34:AF34 X11:AF12 X8:AF9 X24:AF32" xr:uid="{DD807CBA-51A8-46CA-937A-B9007E1CD9B1}">
      <formula1>$X$2:$X$5</formula1>
    </dataValidation>
  </dataValidations>
  <printOptions horizontalCentered="1"/>
  <pageMargins left="0.23622047244094491" right="0.23622047244094491" top="0.39370078740157483" bottom="0.39370078740157483" header="0.31496062992125984" footer="0.31496062992125984"/>
  <pageSetup scale="26"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zoomScaleNormal="100" workbookViewId="0">
      <selection activeCell="C7" sqref="C7:M7"/>
    </sheetView>
  </sheetViews>
  <sheetFormatPr defaultColWidth="9.21875" defaultRowHeight="13.2"/>
  <cols>
    <col min="1" max="1" width="41" style="28" customWidth="1"/>
    <col min="2" max="3" width="14.21875" style="28" customWidth="1"/>
    <col min="4" max="16384" width="9.21875" style="28"/>
  </cols>
  <sheetData>
    <row r="1" spans="1:12" ht="47.4" thickBot="1">
      <c r="A1" s="87" t="s">
        <v>105</v>
      </c>
      <c r="B1" s="86" t="s">
        <v>6</v>
      </c>
      <c r="C1" s="31"/>
      <c r="G1" s="29"/>
      <c r="H1" s="29"/>
      <c r="I1" s="29"/>
      <c r="J1" s="29"/>
      <c r="K1" s="29"/>
    </row>
    <row r="2" spans="1:12">
      <c r="A2" s="33"/>
      <c r="C2" s="31"/>
      <c r="F2" s="30"/>
      <c r="G2" s="34"/>
      <c r="H2" s="34"/>
      <c r="I2" s="34"/>
      <c r="J2" s="34"/>
      <c r="K2" s="34"/>
      <c r="L2" s="31"/>
    </row>
    <row r="3" spans="1:12" ht="13.8" thickBot="1">
      <c r="A3" s="33"/>
      <c r="B3" s="34"/>
      <c r="C3" s="39"/>
      <c r="E3" s="32"/>
      <c r="F3" s="30"/>
      <c r="G3" s="34"/>
      <c r="H3" s="34"/>
      <c r="I3" s="34"/>
      <c r="J3" s="34"/>
      <c r="K3" s="34"/>
      <c r="L3" s="31"/>
    </row>
    <row r="4" spans="1:12" ht="15" thickBot="1">
      <c r="A4" s="33"/>
      <c r="B4" s="38" t="s">
        <v>27</v>
      </c>
      <c r="C4" s="40"/>
      <c r="F4" s="30"/>
      <c r="G4" s="34"/>
      <c r="H4" s="34"/>
      <c r="I4" s="34"/>
      <c r="J4" s="34"/>
      <c r="K4" s="34"/>
      <c r="L4" s="31"/>
    </row>
    <row r="5" spans="1:12" ht="14.4">
      <c r="B5" s="38" t="s">
        <v>104</v>
      </c>
      <c r="C5" s="40"/>
      <c r="F5" s="30"/>
      <c r="G5" s="34"/>
      <c r="H5" s="34"/>
      <c r="I5" s="34"/>
      <c r="J5" s="34"/>
      <c r="K5" s="34"/>
      <c r="L5" s="31"/>
    </row>
    <row r="6" spans="1:12" ht="13.8">
      <c r="A6" s="30"/>
      <c r="B6" s="36" t="s">
        <v>0</v>
      </c>
      <c r="C6" s="41">
        <v>162</v>
      </c>
      <c r="D6" s="31"/>
      <c r="F6" s="30"/>
      <c r="G6" s="34"/>
      <c r="H6" s="34"/>
      <c r="I6" s="34"/>
      <c r="J6" s="34"/>
      <c r="K6" s="34"/>
      <c r="L6" s="31"/>
    </row>
    <row r="7" spans="1:12" ht="13.8">
      <c r="A7" s="30"/>
      <c r="B7" s="36" t="s">
        <v>1</v>
      </c>
      <c r="C7" s="41">
        <v>168</v>
      </c>
      <c r="D7" s="31"/>
      <c r="F7" s="30"/>
      <c r="G7" s="34"/>
      <c r="H7" s="34"/>
      <c r="I7" s="34"/>
      <c r="J7" s="34"/>
      <c r="K7" s="34"/>
      <c r="L7" s="31"/>
    </row>
    <row r="8" spans="1:12" ht="13.8">
      <c r="A8" s="30"/>
      <c r="B8" s="36" t="s">
        <v>2</v>
      </c>
      <c r="C8" s="41">
        <v>155</v>
      </c>
      <c r="D8" s="31"/>
      <c r="F8" s="30"/>
      <c r="G8" s="34"/>
      <c r="H8" s="34"/>
      <c r="I8" s="34"/>
      <c r="J8" s="34"/>
      <c r="K8" s="34"/>
      <c r="L8" s="31"/>
    </row>
    <row r="9" spans="1:12" ht="13.8">
      <c r="A9" s="30"/>
      <c r="B9" s="36" t="s">
        <v>3</v>
      </c>
      <c r="C9" s="41">
        <v>130</v>
      </c>
      <c r="D9" s="31"/>
      <c r="F9" s="30"/>
      <c r="G9" s="34"/>
      <c r="H9" s="34"/>
      <c r="I9" s="34"/>
      <c r="J9" s="34"/>
      <c r="K9" s="34"/>
      <c r="L9" s="31"/>
    </row>
    <row r="10" spans="1:12" ht="13.8">
      <c r="A10" s="30"/>
      <c r="B10" s="36" t="s">
        <v>4</v>
      </c>
      <c r="C10" s="41">
        <v>130</v>
      </c>
      <c r="D10" s="31"/>
      <c r="F10" s="30"/>
      <c r="G10" s="34"/>
      <c r="H10" s="34"/>
      <c r="I10" s="34"/>
      <c r="J10" s="34"/>
      <c r="K10" s="34"/>
      <c r="L10" s="31"/>
    </row>
    <row r="11" spans="1:12" ht="14.4" thickBot="1">
      <c r="A11" s="30"/>
      <c r="B11" s="36" t="s">
        <v>5</v>
      </c>
      <c r="C11" s="41">
        <v>130</v>
      </c>
      <c r="D11" s="31"/>
      <c r="F11" s="30"/>
      <c r="G11" s="34"/>
      <c r="H11" s="34"/>
      <c r="I11" s="34"/>
      <c r="J11" s="34"/>
      <c r="K11" s="34"/>
      <c r="L11" s="31"/>
    </row>
    <row r="12" spans="1:12" ht="14.4" thickBot="1">
      <c r="A12" s="30"/>
      <c r="B12" s="36" t="s">
        <v>6</v>
      </c>
      <c r="C12" s="41">
        <v>150</v>
      </c>
      <c r="D12" s="31"/>
      <c r="F12" s="45" t="str">
        <f>prov_cd</f>
        <v>ON</v>
      </c>
      <c r="G12" s="34"/>
      <c r="H12" s="34"/>
      <c r="I12" s="34"/>
      <c r="J12" s="34"/>
      <c r="K12" s="34"/>
      <c r="L12" s="31"/>
    </row>
    <row r="13" spans="1:12" ht="13.8">
      <c r="A13" s="30"/>
      <c r="B13" s="36" t="s">
        <v>55</v>
      </c>
      <c r="C13" s="41">
        <v>125</v>
      </c>
      <c r="D13" s="31"/>
      <c r="F13" s="30"/>
      <c r="G13" s="34"/>
      <c r="H13" s="34"/>
      <c r="I13" s="34"/>
      <c r="J13" s="34"/>
      <c r="K13" s="34"/>
      <c r="L13" s="31"/>
    </row>
    <row r="14" spans="1:12" ht="13.8">
      <c r="A14" s="30"/>
      <c r="B14" s="36" t="s">
        <v>7</v>
      </c>
      <c r="C14" s="41">
        <v>140</v>
      </c>
      <c r="D14" s="31"/>
      <c r="F14" s="30"/>
      <c r="G14" s="34"/>
      <c r="H14" s="34"/>
      <c r="I14" s="34"/>
      <c r="J14" s="34"/>
      <c r="K14" s="34"/>
      <c r="L14" s="31"/>
    </row>
    <row r="15" spans="1:12" ht="13.8">
      <c r="A15" s="30"/>
      <c r="B15" s="36" t="s">
        <v>8</v>
      </c>
      <c r="C15" s="41">
        <v>155</v>
      </c>
      <c r="D15" s="31"/>
      <c r="F15" s="30"/>
      <c r="G15" s="34"/>
      <c r="H15" s="34"/>
      <c r="I15" s="34"/>
      <c r="J15" s="34"/>
      <c r="K15" s="34"/>
      <c r="L15" s="31"/>
    </row>
    <row r="16" spans="1:12" ht="14.4" thickBot="1">
      <c r="A16" s="30"/>
      <c r="B16" s="37" t="s">
        <v>9</v>
      </c>
      <c r="C16" s="42">
        <v>168</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c r="F19" s="30"/>
      <c r="G19" s="34"/>
      <c r="H19" s="34"/>
      <c r="I19" s="34"/>
      <c r="J19" s="34"/>
      <c r="K19" s="34"/>
      <c r="L19" s="31"/>
    </row>
    <row r="20" spans="1:12">
      <c r="B20" s="287" t="s">
        <v>154</v>
      </c>
      <c r="C20" s="315">
        <f>'26MY_PRELUDE_DATA'!C4</f>
        <v>45974</v>
      </c>
      <c r="F20" s="30"/>
      <c r="G20" s="34"/>
      <c r="H20" s="34"/>
      <c r="I20" s="34"/>
      <c r="J20" s="34"/>
      <c r="K20" s="34"/>
      <c r="L20" s="31"/>
    </row>
    <row r="21" spans="1:12">
      <c r="B21" s="287" t="s">
        <v>101</v>
      </c>
      <c r="C21" s="316"/>
      <c r="F21" s="30"/>
      <c r="G21" s="34"/>
      <c r="H21" s="34"/>
      <c r="I21" s="34"/>
      <c r="J21" s="34"/>
      <c r="K21" s="34"/>
      <c r="L21" s="31"/>
    </row>
    <row r="22" spans="1:12">
      <c r="F22" s="30"/>
      <c r="G22" s="34"/>
      <c r="H22" s="34"/>
      <c r="I22" s="34"/>
      <c r="J22" s="34"/>
      <c r="K22" s="34"/>
      <c r="L22" s="31"/>
    </row>
    <row r="23" spans="1:12">
      <c r="B23" s="32" t="s">
        <v>28</v>
      </c>
      <c r="F23" s="30"/>
      <c r="G23" s="34"/>
      <c r="H23" s="34"/>
      <c r="I23" s="34"/>
      <c r="J23" s="34"/>
      <c r="K23" s="34"/>
      <c r="L23" s="31"/>
    </row>
    <row r="24" spans="1:12">
      <c r="B24" s="32" t="s">
        <v>90</v>
      </c>
      <c r="F24" s="30"/>
      <c r="G24" s="34"/>
      <c r="H24" s="34"/>
      <c r="I24" s="34"/>
      <c r="J24" s="34"/>
      <c r="K24" s="34"/>
      <c r="L24" s="31"/>
    </row>
    <row r="25" spans="1:12">
      <c r="F25" s="30"/>
      <c r="G25" s="34"/>
      <c r="H25" s="34"/>
      <c r="I25" s="34"/>
      <c r="J25" s="34"/>
      <c r="K25" s="34"/>
      <c r="L25" s="31"/>
    </row>
    <row r="26" spans="1:12">
      <c r="A26" s="113"/>
      <c r="F26" s="30"/>
      <c r="G26" s="34"/>
      <c r="H26" s="34"/>
      <c r="I26" s="34"/>
      <c r="J26" s="34"/>
      <c r="K26" s="34"/>
      <c r="L26" s="31"/>
    </row>
    <row r="27" spans="1:12">
      <c r="A27" s="113"/>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mergeCells count="1">
    <mergeCell ref="C20:C21"/>
  </mergeCells>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B2:T86"/>
  <sheetViews>
    <sheetView tabSelected="1" view="pageBreakPreview" zoomScale="85" zoomScaleNormal="60" zoomScaleSheetLayoutView="85" workbookViewId="0">
      <selection activeCell="B1" sqref="B1:B1048576"/>
    </sheetView>
  </sheetViews>
  <sheetFormatPr defaultColWidth="9.21875" defaultRowHeight="13.8" outlineLevelCol="1"/>
  <cols>
    <col min="1" max="1" width="9.21875" style="46"/>
    <col min="2" max="2" width="15.5546875" style="264" hidden="1" customWidth="1"/>
    <col min="3" max="3" width="34.21875" style="46" customWidth="1"/>
    <col min="4" max="4" width="20.77734375" style="46" customWidth="1"/>
    <col min="5" max="5" width="15.21875" style="46" customWidth="1" outlineLevel="1"/>
    <col min="6" max="6" width="14.77734375" style="46" customWidth="1"/>
    <col min="7" max="7" width="9.77734375" style="46" customWidth="1"/>
    <col min="8" max="8" width="15.44140625" style="46" customWidth="1"/>
    <col min="9" max="9" width="10.5546875" style="46" hidden="1" customWidth="1"/>
    <col min="10" max="10" width="12.21875" style="46" customWidth="1"/>
    <col min="11" max="16" width="10.5546875" style="46" hidden="1" customWidth="1"/>
    <col min="17" max="17" width="64.21875" style="46" customWidth="1"/>
    <col min="18" max="18" width="9.21875" style="46" customWidth="1"/>
    <col min="19" max="16384" width="9.21875" style="46"/>
  </cols>
  <sheetData>
    <row r="2" spans="2:20" ht="35.25" customHeight="1">
      <c r="B2" s="257" t="s">
        <v>147</v>
      </c>
      <c r="C2" s="150" t="s">
        <v>67</v>
      </c>
      <c r="D2" s="150"/>
      <c r="E2" s="147"/>
      <c r="F2" s="15"/>
      <c r="G2" s="121"/>
      <c r="H2" s="122"/>
      <c r="I2" s="122"/>
      <c r="J2" s="122"/>
      <c r="K2" s="137"/>
      <c r="L2" s="138"/>
      <c r="M2" s="137"/>
      <c r="N2" s="137"/>
      <c r="O2" s="137"/>
      <c r="P2" s="137"/>
      <c r="Q2" s="137"/>
    </row>
    <row r="3" spans="2:20" ht="30" customHeight="1">
      <c r="B3" s="257"/>
      <c r="C3" s="151" t="s">
        <v>15</v>
      </c>
      <c r="D3" s="152" t="str">
        <f>'26MY_PRELUDE_DATA'!C2</f>
        <v>Prelude</v>
      </c>
      <c r="E3" s="148"/>
      <c r="F3" s="2"/>
      <c r="G3" s="121"/>
      <c r="H3" s="122"/>
      <c r="I3" s="122"/>
      <c r="J3" s="122"/>
      <c r="K3" s="139"/>
      <c r="M3" s="140"/>
      <c r="N3" s="137"/>
      <c r="O3" s="140"/>
      <c r="P3" s="140"/>
      <c r="Q3" s="137"/>
    </row>
    <row r="4" spans="2:20" ht="30" customHeight="1">
      <c r="B4" s="257"/>
      <c r="C4" s="151" t="s">
        <v>16</v>
      </c>
      <c r="D4" s="152">
        <f>'26MY_PRELUDE_DATA'!C3</f>
        <v>2026</v>
      </c>
      <c r="E4" s="148"/>
      <c r="F4" s="2"/>
      <c r="G4" s="121"/>
      <c r="H4" s="122"/>
      <c r="I4" s="122"/>
      <c r="J4" s="122"/>
      <c r="K4" s="137"/>
      <c r="L4" s="141"/>
      <c r="M4" s="137"/>
      <c r="N4" s="137"/>
      <c r="O4" s="137"/>
      <c r="P4" s="137"/>
      <c r="Q4" s="137"/>
    </row>
    <row r="5" spans="2:20">
      <c r="B5" s="257"/>
      <c r="C5" s="149" t="s">
        <v>143</v>
      </c>
      <c r="D5" s="149"/>
      <c r="E5" s="112"/>
      <c r="F5" s="112"/>
      <c r="G5" s="112"/>
      <c r="H5" s="112"/>
      <c r="I5" s="112"/>
      <c r="J5" s="112"/>
      <c r="K5" s="112"/>
      <c r="L5" s="112"/>
      <c r="M5" s="112"/>
      <c r="N5" s="112"/>
      <c r="O5" s="112"/>
      <c r="P5" s="112"/>
      <c r="Q5" s="142"/>
    </row>
    <row r="6" spans="2:20">
      <c r="B6" s="257"/>
      <c r="C6" s="131" t="s">
        <v>144</v>
      </c>
      <c r="D6" s="131"/>
      <c r="E6" s="131"/>
      <c r="F6" s="131"/>
      <c r="G6" s="131"/>
      <c r="H6" s="131"/>
      <c r="I6" s="131"/>
      <c r="J6" s="131"/>
      <c r="K6" s="131"/>
      <c r="L6" s="131"/>
      <c r="M6" s="131"/>
      <c r="N6" s="112"/>
      <c r="O6" s="131"/>
      <c r="P6" s="131"/>
      <c r="Q6" s="142"/>
    </row>
    <row r="7" spans="2:20">
      <c r="B7" s="257"/>
      <c r="C7" s="131" t="s">
        <v>145</v>
      </c>
      <c r="D7" s="131"/>
      <c r="E7" s="131"/>
      <c r="F7" s="131"/>
      <c r="G7" s="131"/>
      <c r="H7" s="131"/>
      <c r="I7" s="131"/>
      <c r="J7" s="131"/>
      <c r="K7" s="131"/>
      <c r="L7" s="131"/>
      <c r="M7" s="131"/>
      <c r="N7" s="112"/>
      <c r="O7" s="131"/>
      <c r="P7" s="131"/>
      <c r="Q7" s="142"/>
    </row>
    <row r="8" spans="2:20">
      <c r="B8" s="257"/>
      <c r="C8" s="131" t="s">
        <v>146</v>
      </c>
      <c r="D8" s="131"/>
      <c r="E8" s="131"/>
      <c r="F8" s="131"/>
      <c r="G8" s="131"/>
      <c r="H8" s="132"/>
      <c r="I8" s="131"/>
      <c r="J8" s="131"/>
      <c r="K8" s="131"/>
      <c r="L8" s="131"/>
      <c r="M8" s="131"/>
      <c r="N8" s="112"/>
      <c r="O8" s="131"/>
      <c r="P8" s="131"/>
      <c r="Q8" s="142"/>
    </row>
    <row r="9" spans="2:20">
      <c r="B9" s="257"/>
      <c r="C9" s="134"/>
      <c r="D9" s="134"/>
      <c r="E9" s="134"/>
      <c r="F9" s="134"/>
      <c r="G9" s="134"/>
      <c r="H9" s="134"/>
      <c r="I9" s="134"/>
      <c r="J9" s="134"/>
      <c r="K9" s="134"/>
      <c r="L9" s="134"/>
      <c r="M9" s="134"/>
      <c r="N9" s="135"/>
      <c r="O9" s="134"/>
      <c r="P9" s="134"/>
      <c r="Q9" s="153"/>
    </row>
    <row r="10" spans="2:20" ht="14.4">
      <c r="B10" s="257"/>
      <c r="C10" s="51"/>
      <c r="D10" s="51"/>
      <c r="E10" s="51"/>
      <c r="F10" s="51"/>
      <c r="G10" s="51"/>
      <c r="H10" s="144" t="s">
        <v>56</v>
      </c>
      <c r="I10" s="51"/>
      <c r="J10" s="51"/>
      <c r="K10" s="51"/>
      <c r="L10" s="51"/>
      <c r="M10" s="51"/>
      <c r="N10" s="51"/>
      <c r="O10" s="51"/>
      <c r="P10" s="51"/>
      <c r="Q10" s="143"/>
    </row>
    <row r="11" spans="2:20" ht="18">
      <c r="B11" s="257"/>
      <c r="C11" s="145" t="s">
        <v>66</v>
      </c>
      <c r="D11" s="146"/>
      <c r="E11" s="125"/>
      <c r="F11" s="125"/>
      <c r="G11" s="124"/>
      <c r="H11" s="171" t="str">
        <f>prov_cd</f>
        <v>ON</v>
      </c>
      <c r="I11" s="170"/>
      <c r="J11" s="51"/>
      <c r="K11" s="51"/>
      <c r="L11" s="51"/>
      <c r="M11" s="51"/>
      <c r="N11" s="51"/>
      <c r="O11" s="51"/>
      <c r="P11" s="51"/>
      <c r="Q11" s="51"/>
    </row>
    <row r="12" spans="2:20" ht="14.4">
      <c r="B12" s="257"/>
      <c r="C12" s="317" t="s">
        <v>57</v>
      </c>
      <c r="D12" s="317" t="s">
        <v>10</v>
      </c>
      <c r="E12" s="317" t="s">
        <v>17</v>
      </c>
      <c r="F12" s="317" t="s">
        <v>11</v>
      </c>
      <c r="G12" s="317" t="s">
        <v>12</v>
      </c>
      <c r="H12" s="322" t="s">
        <v>13</v>
      </c>
      <c r="I12" s="317" t="s">
        <v>25</v>
      </c>
      <c r="J12" s="317"/>
      <c r="K12" s="317"/>
      <c r="L12" s="317"/>
      <c r="M12" s="317"/>
      <c r="N12" s="317"/>
      <c r="O12" s="275"/>
      <c r="P12" s="275"/>
      <c r="Q12" s="317" t="s">
        <v>14</v>
      </c>
    </row>
    <row r="13" spans="2:20" ht="29.1" customHeight="1">
      <c r="B13" s="257"/>
      <c r="C13" s="317"/>
      <c r="D13" s="317"/>
      <c r="E13" s="317"/>
      <c r="F13" s="317"/>
      <c r="G13" s="317"/>
      <c r="H13" s="322"/>
      <c r="I13" s="186">
        <f>'26MY_PRELUDE_DATA'!M$7</f>
        <v>0</v>
      </c>
      <c r="J13" s="186" t="str">
        <f>'26MY_PRELUDE_DATA'!N$7</f>
        <v>PRELUDE FHEV</v>
      </c>
      <c r="K13" s="186">
        <f>'26MY_PRELUDE_DATA'!O$7</f>
        <v>0</v>
      </c>
      <c r="L13" s="186">
        <f>'26MY_PRELUDE_DATA'!P$7</f>
        <v>0</v>
      </c>
      <c r="M13" s="186">
        <f>'26MY_PRELUDE_DATA'!Q$7</f>
        <v>0</v>
      </c>
      <c r="N13" s="186">
        <f>'26MY_PRELUDE_DATA'!R$7</f>
        <v>0</v>
      </c>
      <c r="O13" s="186">
        <f>'26MY_PRELUDE_DATA'!S$7</f>
        <v>0</v>
      </c>
      <c r="P13" s="186">
        <f>'26MY_PRELUDE_DATA'!T$7</f>
        <v>0</v>
      </c>
      <c r="Q13" s="317"/>
    </row>
    <row r="14" spans="2:20" s="126" customFormat="1" ht="18">
      <c r="B14" s="258" t="s">
        <v>253</v>
      </c>
      <c r="C14" s="185" t="str">
        <f>VLOOKUP(B14,'26MY_PRELUDE_DATA'!B:V,3,FALSE)</f>
        <v>Protection Package</v>
      </c>
      <c r="D14" s="238" t="str">
        <f>B14</f>
        <v>26PRE-PRO-PK</v>
      </c>
      <c r="E14" s="323">
        <f>VLOOKUP(B14,'26MY_PRELUDE_DATA'!B:V,9,FALSE)</f>
        <v>267</v>
      </c>
      <c r="F14" s="323">
        <f>VLOOKUP(B14,'26MY_PRELUDE_DATA'!B:V,10,FALSE)</f>
        <v>447</v>
      </c>
      <c r="G14" s="325">
        <f>VLOOKUP(B14,'26MY_PRELUDE_DATA'!B:V,7,FALSE)</f>
        <v>0.2</v>
      </c>
      <c r="H14" s="320">
        <f>VLOOKUP(B14,'26MY_PRELUDE_DATA'!B:V,11,FALSE)</f>
        <v>477</v>
      </c>
      <c r="I14" s="329">
        <f>VLOOKUP($B14,'26MY_PRELUDE_DATA'!$B:$V,12,FALSE)</f>
        <v>0</v>
      </c>
      <c r="J14" s="329" t="str">
        <f>VLOOKUP($B14,'26MY_PRELUDE_DATA'!$B:$V,13,FALSE)</f>
        <v>•</v>
      </c>
      <c r="K14" s="329">
        <f>VLOOKUP(B14,'26MY_PRELUDE_DATA'!B:V,14,FALSE)</f>
        <v>0</v>
      </c>
      <c r="L14" s="329">
        <f>VLOOKUP(B14,'26MY_PRELUDE_DATA'!B:V,15,FALSE)</f>
        <v>0</v>
      </c>
      <c r="M14" s="329">
        <f>VLOOKUP(B14,'26MY_PRELUDE_DATA'!B:V,16,FALSE)</f>
        <v>0</v>
      </c>
      <c r="N14" s="329">
        <f>VLOOKUP($B14,'26MY_PRELUDE_DATA'!$B:$V,17,FALSE)</f>
        <v>0</v>
      </c>
      <c r="O14" s="329">
        <f>VLOOKUP($B14,'26MY_PRELUDE_DATA'!$B:$V,18,FALSE)</f>
        <v>0</v>
      </c>
      <c r="P14" s="329">
        <f>VLOOKUP($B14,'26MY_PRELUDE_DATA'!$B:$V,19,FALSE)</f>
        <v>0</v>
      </c>
      <c r="Q14" s="318" t="str">
        <f>IF(VLOOKUP(B14,'26MY_PRELUDE_DATA'!B:V,20,FALSE)="","",VLOOKUP(B14,'26MY_PRELUDE_DATA'!B:V,20,FALSE))</f>
        <v/>
      </c>
      <c r="R14" s="93"/>
      <c r="S14" s="93"/>
      <c r="T14" s="93"/>
    </row>
    <row r="15" spans="2:20" s="127" customFormat="1" ht="14.4">
      <c r="B15" s="259" t="s">
        <v>276</v>
      </c>
      <c r="C15" s="181" t="str">
        <f>VLOOKUP(B15,'26MY_PRELUDE_DATA'!B:V,3,FALSE)</f>
        <v>All Season Floor Mats</v>
      </c>
      <c r="D15" s="208" t="str">
        <f>B15</f>
        <v>08P17-36W-110</v>
      </c>
      <c r="E15" s="324"/>
      <c r="F15" s="324"/>
      <c r="G15" s="326"/>
      <c r="H15" s="321"/>
      <c r="I15" s="330"/>
      <c r="J15" s="330"/>
      <c r="K15" s="330"/>
      <c r="L15" s="330"/>
      <c r="M15" s="330"/>
      <c r="N15" s="330"/>
      <c r="O15" s="330"/>
      <c r="P15" s="330"/>
      <c r="Q15" s="327"/>
      <c r="R15" s="95"/>
      <c r="S15" s="95"/>
      <c r="T15" s="95"/>
    </row>
    <row r="16" spans="2:20" s="127" customFormat="1" ht="14.4">
      <c r="B16" s="259" t="s">
        <v>281</v>
      </c>
      <c r="C16" s="181" t="str">
        <f>VLOOKUP(B16,'26MY_PRELUDE_DATA'!B:V,3,FALSE)</f>
        <v>Cargo Tray</v>
      </c>
      <c r="D16" s="208" t="str">
        <f>B16</f>
        <v>08U45-36W-100</v>
      </c>
      <c r="E16" s="332"/>
      <c r="F16" s="332"/>
      <c r="G16" s="333"/>
      <c r="H16" s="328"/>
      <c r="I16" s="331"/>
      <c r="J16" s="331"/>
      <c r="K16" s="331"/>
      <c r="L16" s="331"/>
      <c r="M16" s="331"/>
      <c r="N16" s="331"/>
      <c r="O16" s="331"/>
      <c r="P16" s="331"/>
      <c r="Q16" s="319"/>
      <c r="R16" s="95"/>
      <c r="S16" s="95"/>
      <c r="T16" s="95"/>
    </row>
    <row r="17" spans="2:20" s="128" customFormat="1" ht="15" customHeight="1">
      <c r="B17" s="260"/>
      <c r="C17" s="125"/>
      <c r="D17" s="125"/>
      <c r="E17" s="125"/>
      <c r="F17" s="125"/>
      <c r="G17" s="124"/>
      <c r="H17" s="125"/>
      <c r="I17" s="125"/>
      <c r="J17" s="125"/>
      <c r="K17" s="125"/>
      <c r="L17" s="125"/>
      <c r="M17" s="125"/>
      <c r="N17" s="125"/>
      <c r="O17" s="125"/>
      <c r="P17" s="125"/>
      <c r="Q17" s="125"/>
    </row>
    <row r="18" spans="2:20" s="126" customFormat="1" ht="18">
      <c r="B18" s="258"/>
      <c r="C18" s="145" t="s">
        <v>65</v>
      </c>
      <c r="D18" s="145"/>
      <c r="E18" s="136"/>
      <c r="F18" s="136"/>
      <c r="G18" s="136"/>
      <c r="H18" s="136"/>
      <c r="I18" s="136"/>
      <c r="J18" s="136"/>
      <c r="K18" s="136"/>
      <c r="L18" s="136"/>
      <c r="M18" s="136"/>
      <c r="N18" s="136"/>
      <c r="O18" s="136"/>
      <c r="P18" s="136"/>
      <c r="Q18" s="136"/>
    </row>
    <row r="19" spans="2:20" s="127" customFormat="1" ht="15" customHeight="1">
      <c r="B19" s="258"/>
      <c r="C19" s="317" t="s">
        <v>57</v>
      </c>
      <c r="D19" s="317" t="s">
        <v>10</v>
      </c>
      <c r="E19" s="317" t="s">
        <v>17</v>
      </c>
      <c r="F19" s="317" t="s">
        <v>11</v>
      </c>
      <c r="G19" s="317" t="s">
        <v>12</v>
      </c>
      <c r="H19" s="322" t="s">
        <v>13</v>
      </c>
      <c r="I19" s="317" t="s">
        <v>25</v>
      </c>
      <c r="J19" s="317"/>
      <c r="K19" s="317"/>
      <c r="L19" s="317"/>
      <c r="M19" s="317"/>
      <c r="N19" s="317"/>
      <c r="O19" s="275"/>
      <c r="P19" s="275"/>
      <c r="Q19" s="317" t="s">
        <v>14</v>
      </c>
    </row>
    <row r="20" spans="2:20" s="127" customFormat="1" ht="29.1" customHeight="1">
      <c r="B20" s="261"/>
      <c r="C20" s="317"/>
      <c r="D20" s="317"/>
      <c r="E20" s="317"/>
      <c r="F20" s="317"/>
      <c r="G20" s="317"/>
      <c r="H20" s="322"/>
      <c r="I20" s="186">
        <f>'26MY_PRELUDE_DATA'!M$7</f>
        <v>0</v>
      </c>
      <c r="J20" s="186" t="str">
        <f>'26MY_PRELUDE_DATA'!N$7</f>
        <v>PRELUDE FHEV</v>
      </c>
      <c r="K20" s="186">
        <f>'26MY_PRELUDE_DATA'!O$7</f>
        <v>0</v>
      </c>
      <c r="L20" s="186">
        <f>'26MY_PRELUDE_DATA'!P$7</f>
        <v>0</v>
      </c>
      <c r="M20" s="186">
        <f>'26MY_PRELUDE_DATA'!Q$7</f>
        <v>0</v>
      </c>
      <c r="N20" s="186">
        <f>'26MY_PRELUDE_DATA'!R$7</f>
        <v>0</v>
      </c>
      <c r="O20" s="186">
        <f>'26MY_PRELUDE_DATA'!S$7</f>
        <v>0</v>
      </c>
      <c r="P20" s="186">
        <f>'26MY_PRELUDE_DATA'!T$7</f>
        <v>0</v>
      </c>
      <c r="Q20" s="317"/>
    </row>
    <row r="21" spans="2:20" s="128" customFormat="1" ht="15" customHeight="1">
      <c r="B21" s="260" t="s">
        <v>259</v>
      </c>
      <c r="C21" s="169" t="str">
        <f>VLOOKUP(B21,'26MY_PRELUDE_DATA'!B:V,3,FALSE)</f>
        <v>19" Alloy Wheel</v>
      </c>
      <c r="D21" s="78" t="str">
        <f t="shared" ref="D21:D22" si="0">B21</f>
        <v>08W19-36W-100</v>
      </c>
      <c r="E21" s="273">
        <f>VLOOKUP(B21,'26MY_PRELUDE_DATA'!B:V,9,FALSE)</f>
        <v>1920</v>
      </c>
      <c r="F21" s="273">
        <f>VLOOKUP(B21,'26MY_PRELUDE_DATA'!B:V,10,FALSE)</f>
        <v>3180</v>
      </c>
      <c r="G21" s="276">
        <f>VLOOKUP(B21,'26MY_PRELUDE_DATA'!B:V,7,FALSE)</f>
        <v>1.6</v>
      </c>
      <c r="H21" s="274">
        <f>VLOOKUP(B21,'26MY_PRELUDE_DATA'!B:V,11,FALSE)</f>
        <v>3420</v>
      </c>
      <c r="I21" s="277">
        <f>VLOOKUP($B21,'26MY_PRELUDE_DATA'!$B:$V,12,FALSE)</f>
        <v>0</v>
      </c>
      <c r="J21" s="277" t="str">
        <f>VLOOKUP($B21,'26MY_PRELUDE_DATA'!$B:$V,13,FALSE)</f>
        <v>E</v>
      </c>
      <c r="K21" s="277">
        <f>VLOOKUP(B21,'26MY_PRELUDE_DATA'!B:V,14,FALSE)</f>
        <v>0</v>
      </c>
      <c r="L21" s="277">
        <f>VLOOKUP(B21,'26MY_PRELUDE_DATA'!B:V,15,FALSE)</f>
        <v>0</v>
      </c>
      <c r="M21" s="277">
        <f>VLOOKUP(B21,'26MY_PRELUDE_DATA'!B:V,16,FALSE)</f>
        <v>0</v>
      </c>
      <c r="N21" s="277">
        <f>VLOOKUP($B21,'26MY_PRELUDE_DATA'!$B:$V,17,FALSE)</f>
        <v>0</v>
      </c>
      <c r="O21" s="277">
        <f>VLOOKUP($B21,'26MY_PRELUDE_DATA'!$B:$V,18,FALSE)</f>
        <v>0</v>
      </c>
      <c r="P21" s="277">
        <f>VLOOKUP($B21,'26MY_PRELUDE_DATA'!$B:$V,19,FALSE)</f>
        <v>0</v>
      </c>
      <c r="Q21" s="240" t="str">
        <f>IF(VLOOKUP(B21,'26MY_PRELUDE_DATA'!B:V,20,FALSE)="","",VLOOKUP(B21,'26MY_PRELUDE_DATA'!B:V,20,FALSE))</f>
        <v>Priced as a set of 4 wheels.  Tires sold separately.</v>
      </c>
    </row>
    <row r="22" spans="2:20" s="128" customFormat="1" ht="14.4">
      <c r="B22" s="260" t="s">
        <v>173</v>
      </c>
      <c r="C22" s="169" t="str">
        <f>VLOOKUP(B22,'26MY_PRELUDE_DATA'!B:V,3,FALSE)</f>
        <v>Wheel Locks - Black</v>
      </c>
      <c r="D22" s="78" t="str">
        <f t="shared" si="0"/>
        <v>08W42-TG7-301A</v>
      </c>
      <c r="E22" s="273">
        <f>VLOOKUP(B22,'26MY_PRELUDE_DATA'!B:V,9,FALSE)</f>
        <v>85</v>
      </c>
      <c r="F22" s="273">
        <f>VLOOKUP(B22,'26MY_PRELUDE_DATA'!B:V,10,FALSE)</f>
        <v>140</v>
      </c>
      <c r="G22" s="276">
        <f>VLOOKUP(B22,'26MY_PRELUDE_DATA'!B:V,7,FALSE)</f>
        <v>0.2</v>
      </c>
      <c r="H22" s="274">
        <f>VLOOKUP(B22,'26MY_PRELUDE_DATA'!B:V,11,FALSE)</f>
        <v>170</v>
      </c>
      <c r="I22" s="277">
        <f>VLOOKUP($B22,'26MY_PRELUDE_DATA'!$B:$V,12,FALSE)</f>
        <v>0</v>
      </c>
      <c r="J22" s="277" t="str">
        <f>VLOOKUP($B22,'26MY_PRELUDE_DATA'!$B:$V,13,FALSE)</f>
        <v>•</v>
      </c>
      <c r="K22" s="277">
        <f>VLOOKUP(B22,'26MY_PRELUDE_DATA'!B:V,14,FALSE)</f>
        <v>0</v>
      </c>
      <c r="L22" s="277">
        <f>VLOOKUP(B22,'26MY_PRELUDE_DATA'!B:V,15,FALSE)</f>
        <v>0</v>
      </c>
      <c r="M22" s="277">
        <f>VLOOKUP(B22,'26MY_PRELUDE_DATA'!B:V,16,FALSE)</f>
        <v>0</v>
      </c>
      <c r="N22" s="277">
        <f>VLOOKUP($B22,'26MY_PRELUDE_DATA'!$B:$V,17,FALSE)</f>
        <v>0</v>
      </c>
      <c r="O22" s="277">
        <f>VLOOKUP($B22,'26MY_PRELUDE_DATA'!$B:$V,18,FALSE)</f>
        <v>0</v>
      </c>
      <c r="P22" s="277">
        <f>VLOOKUP($B22,'26MY_PRELUDE_DATA'!$B:$V,19,FALSE)</f>
        <v>0</v>
      </c>
      <c r="Q22" s="240" t="str">
        <f>IF(VLOOKUP(B22,'26MY_PRELUDE_DATA'!B:V,20,FALSE)="","",VLOOKUP(B22,'26MY_PRELUDE_DATA'!B:V,20,FALSE))</f>
        <v/>
      </c>
    </row>
    <row r="23" spans="2:20" s="128" customFormat="1" ht="10.5" customHeight="1">
      <c r="B23" s="260"/>
      <c r="C23" s="20"/>
      <c r="D23" s="172"/>
      <c r="E23" s="173"/>
      <c r="F23" s="173"/>
      <c r="G23" s="174"/>
      <c r="H23" s="175"/>
      <c r="I23" s="90"/>
      <c r="J23" s="95"/>
      <c r="K23" s="90"/>
      <c r="L23" s="90"/>
      <c r="M23" s="90"/>
      <c r="N23" s="90"/>
      <c r="O23" s="90"/>
      <c r="P23" s="90"/>
      <c r="Q23" s="176"/>
    </row>
    <row r="24" spans="2:20" s="126" customFormat="1" ht="18">
      <c r="B24" s="262"/>
      <c r="C24" s="145" t="s">
        <v>64</v>
      </c>
      <c r="D24" s="145"/>
      <c r="E24" s="136"/>
      <c r="F24" s="136"/>
      <c r="G24" s="136"/>
      <c r="H24" s="136"/>
      <c r="I24" s="136"/>
      <c r="J24" s="90"/>
      <c r="K24" s="136"/>
      <c r="L24" s="136"/>
      <c r="M24" s="136"/>
      <c r="N24" s="136"/>
      <c r="O24" s="136"/>
      <c r="P24" s="136"/>
      <c r="Q24" s="136"/>
      <c r="T24" s="167"/>
    </row>
    <row r="25" spans="2:20" s="127" customFormat="1" ht="15" customHeight="1">
      <c r="B25" s="261"/>
      <c r="C25" s="317" t="s">
        <v>57</v>
      </c>
      <c r="D25" s="317" t="s">
        <v>10</v>
      </c>
      <c r="E25" s="317" t="s">
        <v>17</v>
      </c>
      <c r="F25" s="317" t="s">
        <v>11</v>
      </c>
      <c r="G25" s="317" t="s">
        <v>12</v>
      </c>
      <c r="H25" s="322" t="s">
        <v>13</v>
      </c>
      <c r="I25" s="317" t="s">
        <v>25</v>
      </c>
      <c r="J25" s="317"/>
      <c r="K25" s="317"/>
      <c r="L25" s="317"/>
      <c r="M25" s="317"/>
      <c r="N25" s="317"/>
      <c r="O25" s="275"/>
      <c r="P25" s="275"/>
      <c r="Q25" s="317" t="s">
        <v>14</v>
      </c>
      <c r="T25" s="167"/>
    </row>
    <row r="26" spans="2:20" s="127" customFormat="1" ht="28.8">
      <c r="B26" s="261"/>
      <c r="C26" s="317"/>
      <c r="D26" s="317"/>
      <c r="E26" s="317"/>
      <c r="F26" s="317"/>
      <c r="G26" s="317"/>
      <c r="H26" s="322"/>
      <c r="I26" s="186">
        <f>'26MY_PRELUDE_DATA'!M$7</f>
        <v>0</v>
      </c>
      <c r="J26" s="186" t="str">
        <f>'26MY_PRELUDE_DATA'!N$7</f>
        <v>PRELUDE FHEV</v>
      </c>
      <c r="K26" s="186">
        <f>'26MY_PRELUDE_DATA'!O$7</f>
        <v>0</v>
      </c>
      <c r="L26" s="186">
        <f>'26MY_PRELUDE_DATA'!P$7</f>
        <v>0</v>
      </c>
      <c r="M26" s="186">
        <f>'26MY_PRELUDE_DATA'!Q$7</f>
        <v>0</v>
      </c>
      <c r="N26" s="186">
        <f>'26MY_PRELUDE_DATA'!R$7</f>
        <v>0</v>
      </c>
      <c r="O26" s="186">
        <f>'26MY_PRELUDE_DATA'!S$7</f>
        <v>0</v>
      </c>
      <c r="P26" s="186">
        <f>'26MY_PRELUDE_DATA'!T$7</f>
        <v>0</v>
      </c>
      <c r="Q26" s="317"/>
      <c r="T26" s="168"/>
    </row>
    <row r="27" spans="2:20" s="128" customFormat="1" ht="28.8">
      <c r="B27" s="260" t="s">
        <v>261</v>
      </c>
      <c r="C27" s="283" t="str">
        <f>VLOOKUP(B27,'26MY_PRELUDE_DATA'!B:V,3,FALSE)</f>
        <v>Black Emblems -  Front "H" Mark  &amp; Rear "Honda" marks</v>
      </c>
      <c r="D27" s="78" t="str">
        <f>B27</f>
        <v>08F20-36W-100</v>
      </c>
      <c r="E27" s="273">
        <f>VLOOKUP(B27,'26MY_PRELUDE_DATA'!B:V,9,FALSE)</f>
        <v>215</v>
      </c>
      <c r="F27" s="273">
        <f>VLOOKUP(B27,'26MY_PRELUDE_DATA'!B:V,10,FALSE)</f>
        <v>358</v>
      </c>
      <c r="G27" s="284">
        <f>VLOOKUP(B27,'26MY_PRELUDE_DATA'!B:V,7,FALSE)</f>
        <v>1</v>
      </c>
      <c r="H27" s="274">
        <f>VLOOKUP(B27,'26MY_PRELUDE_DATA'!B:V,11,FALSE)</f>
        <v>508</v>
      </c>
      <c r="I27" s="277">
        <f>VLOOKUP($B27,'26MY_PRELUDE_DATA'!$B:$V,12,FALSE)</f>
        <v>0</v>
      </c>
      <c r="J27" s="277" t="str">
        <f>VLOOKUP($B27,'26MY_PRELUDE_DATA'!$B:$V,13,FALSE)</f>
        <v>•</v>
      </c>
      <c r="K27" s="277">
        <f>VLOOKUP(B27,'26MY_PRELUDE_DATA'!B:V,14,FALSE)</f>
        <v>0</v>
      </c>
      <c r="L27" s="277">
        <f>VLOOKUP(B27,'26MY_PRELUDE_DATA'!B:V,15,FALSE)</f>
        <v>0</v>
      </c>
      <c r="M27" s="277">
        <f>VLOOKUP(B27,'26MY_PRELUDE_DATA'!B:V,16,FALSE)</f>
        <v>0</v>
      </c>
      <c r="N27" s="277">
        <f>VLOOKUP($B27,'26MY_PRELUDE_DATA'!$B:$V,17,FALSE)</f>
        <v>0</v>
      </c>
      <c r="O27" s="277">
        <f>VLOOKUP($B27,'26MY_PRELUDE_DATA'!$B:$V,18,FALSE)</f>
        <v>0</v>
      </c>
      <c r="P27" s="277">
        <f>VLOOKUP($B27,'26MY_PRELUDE_DATA'!$B:$V,19,FALSE)</f>
        <v>0</v>
      </c>
      <c r="Q27" s="240" t="str">
        <f>IF(VLOOKUP(B27,'26MY_PRELUDE_DATA'!B:V,20,FALSE)="","",VLOOKUP(B27,'26MY_PRELUDE_DATA'!B:V,20,FALSE))</f>
        <v/>
      </c>
      <c r="T27" s="168"/>
    </row>
    <row r="28" spans="2:20" s="128" customFormat="1" ht="15" customHeight="1">
      <c r="B28" s="260" t="s">
        <v>263</v>
      </c>
      <c r="C28" s="169" t="str">
        <f>VLOOKUP(B28,'26MY_PRELUDE_DATA'!B:V,3,FALSE)</f>
        <v>Front Under Spoiler</v>
      </c>
      <c r="D28" s="78" t="str">
        <f>B28</f>
        <v>08F01-36W-160</v>
      </c>
      <c r="E28" s="273">
        <f>VLOOKUP(B28,'26MY_PRELUDE_DATA'!B:V,9,FALSE)</f>
        <v>321</v>
      </c>
      <c r="F28" s="273">
        <f>VLOOKUP(B28,'26MY_PRELUDE_DATA'!B:V,10,FALSE)</f>
        <v>535</v>
      </c>
      <c r="G28" s="284">
        <f>VLOOKUP(B28,'26MY_PRELUDE_DATA'!B:V,7,FALSE)</f>
        <v>1</v>
      </c>
      <c r="H28" s="274">
        <f>VLOOKUP(B28,'26MY_PRELUDE_DATA'!B:V,11,FALSE)</f>
        <v>685</v>
      </c>
      <c r="I28" s="277">
        <f>VLOOKUP($B28,'26MY_PRELUDE_DATA'!$B:$V,12,FALSE)</f>
        <v>0</v>
      </c>
      <c r="J28" s="277" t="str">
        <f>VLOOKUP($B28,'26MY_PRELUDE_DATA'!$B:$V,13,FALSE)</f>
        <v>•</v>
      </c>
      <c r="K28" s="277">
        <f>VLOOKUP(B28,'26MY_PRELUDE_DATA'!B:V,14,FALSE)</f>
        <v>0</v>
      </c>
      <c r="L28" s="277">
        <f>VLOOKUP(B28,'26MY_PRELUDE_DATA'!B:V,15,FALSE)</f>
        <v>0</v>
      </c>
      <c r="M28" s="277">
        <f>VLOOKUP(B28,'26MY_PRELUDE_DATA'!B:V,16,FALSE)</f>
        <v>0</v>
      </c>
      <c r="N28" s="277">
        <f>VLOOKUP($B28,'26MY_PRELUDE_DATA'!$B:$V,17,FALSE)</f>
        <v>0</v>
      </c>
      <c r="O28" s="277">
        <f>VLOOKUP($B28,'26MY_PRELUDE_DATA'!$B:$V,18,FALSE)</f>
        <v>0</v>
      </c>
      <c r="P28" s="277">
        <f>VLOOKUP($B28,'26MY_PRELUDE_DATA'!$B:$V,19,FALSE)</f>
        <v>0</v>
      </c>
      <c r="Q28" s="240" t="str">
        <f>IF(VLOOKUP(B28,'26MY_PRELUDE_DATA'!B:V,20,FALSE)="","",VLOOKUP(B28,'26MY_PRELUDE_DATA'!B:V,20,FALSE))</f>
        <v/>
      </c>
    </row>
    <row r="29" spans="2:20" s="128" customFormat="1" ht="15" customHeight="1">
      <c r="B29" s="261" t="s">
        <v>265</v>
      </c>
      <c r="C29" s="169" t="str">
        <f>VLOOKUP(B29,'26MY_PRELUDE_DATA'!B:V,3,FALSE)</f>
        <v>Tailgate Spoiler</v>
      </c>
      <c r="D29" s="78" t="str">
        <f>B29</f>
        <v>08F02-36W-160</v>
      </c>
      <c r="E29" s="273">
        <f>VLOOKUP(B29,'26MY_PRELUDE_DATA'!B:V,9,FALSE)</f>
        <v>465</v>
      </c>
      <c r="F29" s="273">
        <f>VLOOKUP(B29,'26MY_PRELUDE_DATA'!B:V,10,FALSE)</f>
        <v>775</v>
      </c>
      <c r="G29" s="284">
        <f>VLOOKUP(B29,'26MY_PRELUDE_DATA'!B:V,7,FALSE)</f>
        <v>1.2</v>
      </c>
      <c r="H29" s="274">
        <f>VLOOKUP(B29,'26MY_PRELUDE_DATA'!B:V,11,FALSE)</f>
        <v>955</v>
      </c>
      <c r="I29" s="277">
        <f>VLOOKUP($B29,'26MY_PRELUDE_DATA'!$B:$V,12,FALSE)</f>
        <v>0</v>
      </c>
      <c r="J29" s="277" t="str">
        <f>VLOOKUP($B29,'26MY_PRELUDE_DATA'!$B:$V,13,FALSE)</f>
        <v>•</v>
      </c>
      <c r="K29" s="277">
        <f>VLOOKUP(B29,'26MY_PRELUDE_DATA'!B:V,14,FALSE)</f>
        <v>0</v>
      </c>
      <c r="L29" s="277">
        <f>VLOOKUP(B29,'26MY_PRELUDE_DATA'!B:V,15,FALSE)</f>
        <v>0</v>
      </c>
      <c r="M29" s="277">
        <f>VLOOKUP(B29,'26MY_PRELUDE_DATA'!B:V,16,FALSE)</f>
        <v>0</v>
      </c>
      <c r="N29" s="277">
        <f>VLOOKUP($B29,'26MY_PRELUDE_DATA'!$B:$V,17,FALSE)</f>
        <v>0</v>
      </c>
      <c r="O29" s="277">
        <f>VLOOKUP($B29,'26MY_PRELUDE_DATA'!$B:$V,18,FALSE)</f>
        <v>0</v>
      </c>
      <c r="P29" s="277">
        <f>VLOOKUP($B29,'26MY_PRELUDE_DATA'!$B:$V,19,FALSE)</f>
        <v>0</v>
      </c>
      <c r="Q29" s="240" t="str">
        <f>IF(VLOOKUP(B29,'26MY_PRELUDE_DATA'!B:V,20,FALSE)="","",VLOOKUP(B29,'26MY_PRELUDE_DATA'!B:V,20,FALSE))</f>
        <v/>
      </c>
    </row>
    <row r="30" spans="2:20" s="128" customFormat="1" ht="15" customHeight="1">
      <c r="B30" s="261" t="s">
        <v>316</v>
      </c>
      <c r="C30" s="169" t="str">
        <f>VLOOKUP(B30,'26MY_PRELUDE_DATA'!B:V,3,FALSE)</f>
        <v>Door Mirror Cover</v>
      </c>
      <c r="D30" s="78" t="str">
        <f t="shared" ref="D30:D34" si="1">B30</f>
        <v>08R06-36W-110</v>
      </c>
      <c r="E30" s="273">
        <f>VLOOKUP(B30,'26MY_PRELUDE_DATA'!B:V,9,FALSE)</f>
        <v>73</v>
      </c>
      <c r="F30" s="273">
        <f>VLOOKUP(B30,'26MY_PRELUDE_DATA'!B:V,10,FALSE)</f>
        <v>120</v>
      </c>
      <c r="G30" s="284">
        <f>VLOOKUP(B30,'26MY_PRELUDE_DATA'!B:V,7,FALSE)</f>
        <v>0.6</v>
      </c>
      <c r="H30" s="274">
        <f>VLOOKUP(B30,'26MY_PRELUDE_DATA'!B:V,11,FALSE)</f>
        <v>210</v>
      </c>
      <c r="I30" s="277">
        <f>VLOOKUP($B30,'26MY_PRELUDE_DATA'!$B:$V,12,FALSE)</f>
        <v>0</v>
      </c>
      <c r="J30" s="277" t="str">
        <f>VLOOKUP($B30,'26MY_PRELUDE_DATA'!$B:$V,13,FALSE)</f>
        <v>•</v>
      </c>
      <c r="K30" s="277">
        <f>VLOOKUP(B30,'26MY_PRELUDE_DATA'!B:V,14,FALSE)</f>
        <v>0</v>
      </c>
      <c r="L30" s="277">
        <f>VLOOKUP(B30,'26MY_PRELUDE_DATA'!B:V,15,FALSE)</f>
        <v>0</v>
      </c>
      <c r="M30" s="277">
        <f>VLOOKUP(B30,'26MY_PRELUDE_DATA'!B:V,16,FALSE)</f>
        <v>0</v>
      </c>
      <c r="N30" s="277">
        <f>VLOOKUP($B30,'26MY_PRELUDE_DATA'!$B:$V,17,FALSE)</f>
        <v>0</v>
      </c>
      <c r="O30" s="277">
        <f>VLOOKUP($B30,'26MY_PRELUDE_DATA'!$B:$V,18,FALSE)</f>
        <v>0</v>
      </c>
      <c r="P30" s="277">
        <f>VLOOKUP($B30,'26MY_PRELUDE_DATA'!$B:$V,19,FALSE)</f>
        <v>0</v>
      </c>
      <c r="Q30" s="240" t="str">
        <f>IF(VLOOKUP(B30,'26MY_PRELUDE_DATA'!B:V,20,FALSE)="","",VLOOKUP(B30,'26MY_PRELUDE_DATA'!B:V,20,FALSE))</f>
        <v/>
      </c>
    </row>
    <row r="31" spans="2:20" s="128" customFormat="1" ht="15" customHeight="1">
      <c r="B31" s="261" t="s">
        <v>267</v>
      </c>
      <c r="C31" s="169" t="str">
        <f>VLOOKUP(B31,'26MY_PRELUDE_DATA'!B:V,3,FALSE)</f>
        <v>Door Visor</v>
      </c>
      <c r="D31" s="78" t="str">
        <f t="shared" ref="D31:D32" si="2">B31</f>
        <v>08R04-36W-100</v>
      </c>
      <c r="E31" s="273">
        <f>VLOOKUP(B31,'26MY_PRELUDE_DATA'!B:V,9,FALSE)</f>
        <v>201</v>
      </c>
      <c r="F31" s="273">
        <f>VLOOKUP(B31,'26MY_PRELUDE_DATA'!B:V,10,FALSE)</f>
        <v>335</v>
      </c>
      <c r="G31" s="284">
        <f>VLOOKUP(B31,'26MY_PRELUDE_DATA'!B:V,7,FALSE)</f>
        <v>0.3</v>
      </c>
      <c r="H31" s="274">
        <f>VLOOKUP(B31,'26MY_PRELUDE_DATA'!B:V,11,FALSE)</f>
        <v>380</v>
      </c>
      <c r="I31" s="277">
        <f>VLOOKUP($B31,'26MY_PRELUDE_DATA'!$B:$V,12,FALSE)</f>
        <v>0</v>
      </c>
      <c r="J31" s="277" t="str">
        <f>VLOOKUP($B31,'26MY_PRELUDE_DATA'!$B:$V,13,FALSE)</f>
        <v>•</v>
      </c>
      <c r="K31" s="277">
        <f>VLOOKUP(B31,'26MY_PRELUDE_DATA'!B:V,14,FALSE)</f>
        <v>0</v>
      </c>
      <c r="L31" s="277">
        <f>VLOOKUP(B31,'26MY_PRELUDE_DATA'!B:V,15,FALSE)</f>
        <v>0</v>
      </c>
      <c r="M31" s="277">
        <f>VLOOKUP(B31,'26MY_PRELUDE_DATA'!B:V,16,FALSE)</f>
        <v>0</v>
      </c>
      <c r="N31" s="277">
        <f>VLOOKUP($B31,'26MY_PRELUDE_DATA'!$B:$V,17,FALSE)</f>
        <v>0</v>
      </c>
      <c r="O31" s="277">
        <f>VLOOKUP($B31,'26MY_PRELUDE_DATA'!$B:$V,18,FALSE)</f>
        <v>0</v>
      </c>
      <c r="P31" s="277">
        <f>VLOOKUP($B31,'26MY_PRELUDE_DATA'!$B:$V,19,FALSE)</f>
        <v>0</v>
      </c>
      <c r="Q31" s="240" t="str">
        <f>IF(VLOOKUP(B31,'26MY_PRELUDE_DATA'!B:V,20,FALSE)="","",VLOOKUP(B31,'26MY_PRELUDE_DATA'!B:V,20,FALSE))</f>
        <v/>
      </c>
    </row>
    <row r="32" spans="2:20" s="128" customFormat="1" ht="15" customHeight="1">
      <c r="B32" s="261" t="s">
        <v>271</v>
      </c>
      <c r="C32" s="169" t="str">
        <f>VLOOKUP(B32,'26MY_PRELUDE_DATA'!B:V,3,FALSE)</f>
        <v>Splash Guards</v>
      </c>
      <c r="D32" s="78" t="str">
        <f t="shared" si="2"/>
        <v>08P00-36W-100</v>
      </c>
      <c r="E32" s="273">
        <f>VLOOKUP(B32,'26MY_PRELUDE_DATA'!B:V,9,FALSE)</f>
        <v>105</v>
      </c>
      <c r="F32" s="273">
        <f>VLOOKUP(B32,'26MY_PRELUDE_DATA'!B:V,10,FALSE)</f>
        <v>175</v>
      </c>
      <c r="G32" s="284">
        <f>VLOOKUP(B32,'26MY_PRELUDE_DATA'!B:V,7,FALSE)</f>
        <v>0.4</v>
      </c>
      <c r="H32" s="274">
        <f>VLOOKUP(B32,'26MY_PRELUDE_DATA'!B:V,11,FALSE)</f>
        <v>235</v>
      </c>
      <c r="I32" s="277">
        <f>VLOOKUP($B32,'26MY_PRELUDE_DATA'!$B:$V,12,FALSE)</f>
        <v>0</v>
      </c>
      <c r="J32" s="277" t="str">
        <f>VLOOKUP($B32,'26MY_PRELUDE_DATA'!$B:$V,13,FALSE)</f>
        <v>•</v>
      </c>
      <c r="K32" s="277">
        <f>VLOOKUP(B32,'26MY_PRELUDE_DATA'!B:V,14,FALSE)</f>
        <v>0</v>
      </c>
      <c r="L32" s="277">
        <f>VLOOKUP(B32,'26MY_PRELUDE_DATA'!B:V,15,FALSE)</f>
        <v>0</v>
      </c>
      <c r="M32" s="277">
        <f>VLOOKUP(B32,'26MY_PRELUDE_DATA'!B:V,16,FALSE)</f>
        <v>0</v>
      </c>
      <c r="N32" s="277">
        <f>VLOOKUP($B32,'26MY_PRELUDE_DATA'!$B:$V,17,FALSE)</f>
        <v>0</v>
      </c>
      <c r="O32" s="277">
        <f>VLOOKUP($B32,'26MY_PRELUDE_DATA'!$B:$V,18,FALSE)</f>
        <v>0</v>
      </c>
      <c r="P32" s="277">
        <f>VLOOKUP($B32,'26MY_PRELUDE_DATA'!$B:$V,19,FALSE)</f>
        <v>0</v>
      </c>
      <c r="Q32" s="240" t="str">
        <f>IF(VLOOKUP(B32,'26MY_PRELUDE_DATA'!B:V,20,FALSE)="","",VLOOKUP(B32,'26MY_PRELUDE_DATA'!B:V,20,FALSE))</f>
        <v/>
      </c>
    </row>
    <row r="33" spans="2:17" s="128" customFormat="1" ht="15" customHeight="1">
      <c r="B33" s="260" t="s">
        <v>272</v>
      </c>
      <c r="C33" s="169" t="str">
        <f>VLOOKUP(B33,'26MY_PRELUDE_DATA'!B:V,3,FALSE)</f>
        <v>Fender Protection Film</v>
      </c>
      <c r="D33" s="78" t="str">
        <f t="shared" si="1"/>
        <v>08P48-36W-100A</v>
      </c>
      <c r="E33" s="273">
        <f>VLOOKUP(B33,'26MY_PRELUDE_DATA'!B:V,9,FALSE)</f>
        <v>71</v>
      </c>
      <c r="F33" s="273">
        <f>VLOOKUP(B33,'26MY_PRELUDE_DATA'!B:V,10,FALSE)</f>
        <v>118</v>
      </c>
      <c r="G33" s="284">
        <f>VLOOKUP(B33,'26MY_PRELUDE_DATA'!B:V,7,FALSE)</f>
        <v>0.2</v>
      </c>
      <c r="H33" s="274">
        <f>VLOOKUP(B33,'26MY_PRELUDE_DATA'!B:V,11,FALSE)</f>
        <v>148</v>
      </c>
      <c r="I33" s="277">
        <f>VLOOKUP($B33,'26MY_PRELUDE_DATA'!$B:$V,12,FALSE)</f>
        <v>0</v>
      </c>
      <c r="J33" s="277" t="str">
        <f>VLOOKUP($B33,'26MY_PRELUDE_DATA'!$B:$V,13,FALSE)</f>
        <v>•</v>
      </c>
      <c r="K33" s="277">
        <f>VLOOKUP(B33,'26MY_PRELUDE_DATA'!B:V,14,FALSE)</f>
        <v>0</v>
      </c>
      <c r="L33" s="277">
        <f>VLOOKUP(B33,'26MY_PRELUDE_DATA'!B:V,15,FALSE)</f>
        <v>0</v>
      </c>
      <c r="M33" s="277">
        <f>VLOOKUP(B33,'26MY_PRELUDE_DATA'!B:V,16,FALSE)</f>
        <v>0</v>
      </c>
      <c r="N33" s="277">
        <f>VLOOKUP($B33,'26MY_PRELUDE_DATA'!$B:$V,17,FALSE)</f>
        <v>0</v>
      </c>
      <c r="O33" s="277">
        <f>VLOOKUP($B33,'26MY_PRELUDE_DATA'!$B:$V,18,FALSE)</f>
        <v>0</v>
      </c>
      <c r="P33" s="277">
        <f>VLOOKUP($B33,'26MY_PRELUDE_DATA'!$B:$V,19,FALSE)</f>
        <v>0</v>
      </c>
      <c r="Q33" s="240" t="str">
        <f>IF(VLOOKUP(B33,'26MY_PRELUDE_DATA'!B:V,20,FALSE)="","",VLOOKUP(B33,'26MY_PRELUDE_DATA'!B:V,20,FALSE))</f>
        <v/>
      </c>
    </row>
    <row r="34" spans="2:17" s="128" customFormat="1" ht="15" customHeight="1">
      <c r="B34" s="260" t="s">
        <v>274</v>
      </c>
      <c r="C34" s="169" t="str">
        <f>VLOOKUP(B34,'26MY_PRELUDE_DATA'!B:V,3,FALSE)</f>
        <v>Protection Film Set</v>
      </c>
      <c r="D34" s="78" t="str">
        <f t="shared" si="1"/>
        <v>08P48-36W-100</v>
      </c>
      <c r="E34" s="273">
        <f>VLOOKUP(B34,'26MY_PRELUDE_DATA'!B:V,9,FALSE)</f>
        <v>185</v>
      </c>
      <c r="F34" s="273">
        <f>VLOOKUP(B34,'26MY_PRELUDE_DATA'!B:V,10,FALSE)</f>
        <v>308</v>
      </c>
      <c r="G34" s="284">
        <f>VLOOKUP(B34,'26MY_PRELUDE_DATA'!B:V,7,FALSE)</f>
        <v>0.7</v>
      </c>
      <c r="H34" s="274">
        <f>VLOOKUP(B34,'26MY_PRELUDE_DATA'!B:V,11,FALSE)</f>
        <v>413</v>
      </c>
      <c r="I34" s="277">
        <f>VLOOKUP($B34,'26MY_PRELUDE_DATA'!$B:$V,12,FALSE)</f>
        <v>0</v>
      </c>
      <c r="J34" s="277" t="str">
        <f>VLOOKUP($B34,'26MY_PRELUDE_DATA'!$B:$V,13,FALSE)</f>
        <v>•</v>
      </c>
      <c r="K34" s="277">
        <f>VLOOKUP(B34,'26MY_PRELUDE_DATA'!B:V,14,FALSE)</f>
        <v>0</v>
      </c>
      <c r="L34" s="277">
        <f>VLOOKUP(B34,'26MY_PRELUDE_DATA'!B:V,15,FALSE)</f>
        <v>0</v>
      </c>
      <c r="M34" s="277">
        <f>VLOOKUP(B34,'26MY_PRELUDE_DATA'!B:V,16,FALSE)</f>
        <v>0</v>
      </c>
      <c r="N34" s="277">
        <f>VLOOKUP($B34,'26MY_PRELUDE_DATA'!$B:$V,17,FALSE)</f>
        <v>0</v>
      </c>
      <c r="O34" s="277">
        <f>VLOOKUP($B34,'26MY_PRELUDE_DATA'!$B:$V,18,FALSE)</f>
        <v>0</v>
      </c>
      <c r="P34" s="277">
        <f>VLOOKUP($B34,'26MY_PRELUDE_DATA'!$B:$V,19,FALSE)</f>
        <v>0</v>
      </c>
      <c r="Q34" s="240" t="str">
        <f>IF(VLOOKUP(B34,'26MY_PRELUDE_DATA'!B:V,20,FALSE)="","",VLOOKUP(B34,'26MY_PRELUDE_DATA'!B:V,20,FALSE))</f>
        <v>includes Door Handle Film, Door Edge Film, Rear Bumper Protection Film.</v>
      </c>
    </row>
    <row r="35" spans="2:17" s="128" customFormat="1" ht="15" customHeight="1">
      <c r="B35" s="260" t="s">
        <v>311</v>
      </c>
      <c r="C35" s="169" t="str">
        <f>VLOOKUP(B35,'26MY_PRELUDE_DATA'!B:V,3,FALSE)</f>
        <v>Car Cover</v>
      </c>
      <c r="D35" s="78" t="str">
        <f>B35</f>
        <v>08P34-36W-100</v>
      </c>
      <c r="E35" s="273">
        <f>VLOOKUP(B35,'26MY_PRELUDE_DATA'!B:V,9,FALSE)</f>
        <v>305</v>
      </c>
      <c r="F35" s="273">
        <f>VLOOKUP(B35,'26MY_PRELUDE_DATA'!B:V,10,FALSE)</f>
        <v>510</v>
      </c>
      <c r="G35" s="284">
        <f>VLOOKUP(B35,'26MY_PRELUDE_DATA'!B:V,7,FALSE)</f>
        <v>0</v>
      </c>
      <c r="H35" s="274">
        <f>VLOOKUP(B35,'26MY_PRELUDE_DATA'!B:V,11,FALSE)</f>
        <v>510</v>
      </c>
      <c r="I35" s="277">
        <f>VLOOKUP($B35,'26MY_PRELUDE_DATA'!$B:$V,12,FALSE)</f>
        <v>0</v>
      </c>
      <c r="J35" s="277" t="str">
        <f>VLOOKUP($B35,'26MY_PRELUDE_DATA'!$B:$V,13,FALSE)</f>
        <v>•</v>
      </c>
      <c r="K35" s="277">
        <f>VLOOKUP(B35,'26MY_PRELUDE_DATA'!B:V,14,FALSE)</f>
        <v>0</v>
      </c>
      <c r="L35" s="277">
        <f>VLOOKUP(B35,'26MY_PRELUDE_DATA'!B:V,15,FALSE)</f>
        <v>0</v>
      </c>
      <c r="M35" s="277">
        <f>VLOOKUP(B35,'26MY_PRELUDE_DATA'!B:V,16,FALSE)</f>
        <v>0</v>
      </c>
      <c r="N35" s="277">
        <f>VLOOKUP($B35,'26MY_PRELUDE_DATA'!$B:$V,17,FALSE)</f>
        <v>0</v>
      </c>
      <c r="O35" s="277">
        <f>VLOOKUP($B35,'26MY_PRELUDE_DATA'!$B:$V,18,FALSE)</f>
        <v>0</v>
      </c>
      <c r="P35" s="277">
        <f>VLOOKUP($B35,'26MY_PRELUDE_DATA'!$B:$V,19,FALSE)</f>
        <v>0</v>
      </c>
      <c r="Q35" s="240" t="str">
        <f>IF(VLOOKUP(B35,'26MY_PRELUDE_DATA'!B:V,20,FALSE)="","",VLOOKUP(B35,'26MY_PRELUDE_DATA'!B:V,20,FALSE))</f>
        <v/>
      </c>
    </row>
    <row r="36" spans="2:17" s="128" customFormat="1" ht="15" customHeight="1">
      <c r="B36" s="260"/>
      <c r="C36" s="123"/>
      <c r="D36" s="123"/>
      <c r="E36" s="133"/>
      <c r="F36" s="133"/>
      <c r="G36" s="182"/>
      <c r="H36" s="133"/>
      <c r="I36" s="133"/>
      <c r="J36" s="133"/>
      <c r="K36" s="133"/>
      <c r="L36" s="133"/>
      <c r="M36" s="133"/>
      <c r="N36" s="133"/>
      <c r="O36" s="133"/>
      <c r="P36" s="133"/>
      <c r="Q36" s="133"/>
    </row>
    <row r="37" spans="2:17" s="126" customFormat="1" ht="18">
      <c r="B37" s="260"/>
      <c r="C37" s="145" t="s">
        <v>63</v>
      </c>
      <c r="D37" s="145"/>
      <c r="E37" s="183"/>
      <c r="F37" s="183"/>
      <c r="G37" s="183"/>
      <c r="H37" s="183"/>
      <c r="I37" s="183"/>
      <c r="J37" s="183"/>
      <c r="K37" s="183"/>
      <c r="L37" s="183"/>
      <c r="M37" s="183"/>
      <c r="N37" s="183"/>
      <c r="O37" s="183"/>
      <c r="P37" s="183"/>
      <c r="Q37" s="183"/>
    </row>
    <row r="38" spans="2:17" s="127" customFormat="1" ht="15" customHeight="1">
      <c r="B38" s="260"/>
      <c r="C38" s="317" t="s">
        <v>57</v>
      </c>
      <c r="D38" s="317" t="s">
        <v>10</v>
      </c>
      <c r="E38" s="317" t="s">
        <v>17</v>
      </c>
      <c r="F38" s="317" t="s">
        <v>11</v>
      </c>
      <c r="G38" s="317" t="s">
        <v>12</v>
      </c>
      <c r="H38" s="322" t="s">
        <v>13</v>
      </c>
      <c r="I38" s="317" t="s">
        <v>25</v>
      </c>
      <c r="J38" s="317"/>
      <c r="K38" s="317"/>
      <c r="L38" s="317"/>
      <c r="M38" s="317"/>
      <c r="N38" s="317"/>
      <c r="O38" s="275"/>
      <c r="P38" s="275"/>
      <c r="Q38" s="317" t="s">
        <v>14</v>
      </c>
    </row>
    <row r="39" spans="2:17" s="127" customFormat="1" ht="28.8">
      <c r="B39" s="260"/>
      <c r="C39" s="317"/>
      <c r="D39" s="317"/>
      <c r="E39" s="317"/>
      <c r="F39" s="317"/>
      <c r="G39" s="317"/>
      <c r="H39" s="322"/>
      <c r="I39" s="186">
        <f>'26MY_PRELUDE_DATA'!M$7</f>
        <v>0</v>
      </c>
      <c r="J39" s="186" t="str">
        <f>'26MY_PRELUDE_DATA'!N$7</f>
        <v>PRELUDE FHEV</v>
      </c>
      <c r="K39" s="186">
        <f>'26MY_PRELUDE_DATA'!O$7</f>
        <v>0</v>
      </c>
      <c r="L39" s="186">
        <f>'26MY_PRELUDE_DATA'!P$7</f>
        <v>0</v>
      </c>
      <c r="M39" s="186">
        <f>'26MY_PRELUDE_DATA'!Q$7</f>
        <v>0</v>
      </c>
      <c r="N39" s="186">
        <f>'26MY_PRELUDE_DATA'!R$7</f>
        <v>0</v>
      </c>
      <c r="O39" s="186">
        <f>'26MY_PRELUDE_DATA'!S$7</f>
        <v>0</v>
      </c>
      <c r="P39" s="186">
        <f>'26MY_PRELUDE_DATA'!T$7</f>
        <v>0</v>
      </c>
      <c r="Q39" s="317"/>
    </row>
    <row r="40" spans="2:17" s="128" customFormat="1" ht="15" customHeight="1">
      <c r="B40" s="260" t="s">
        <v>276</v>
      </c>
      <c r="C40" s="169" t="str">
        <f>VLOOKUP(B40,'26MY_PRELUDE_DATA'!B:V,3,FALSE)</f>
        <v>All Season Floor Mats</v>
      </c>
      <c r="D40" s="78" t="str">
        <f>B40</f>
        <v>08P17-36W-110</v>
      </c>
      <c r="E40" s="273">
        <f>VLOOKUP(B40,'26MY_PRELUDE_DATA'!B:V,9,FALSE)</f>
        <v>152</v>
      </c>
      <c r="F40" s="273">
        <f>VLOOKUP(B40,'26MY_PRELUDE_DATA'!B:V,10,FALSE)</f>
        <v>255</v>
      </c>
      <c r="G40" s="276">
        <f>VLOOKUP(B40,'26MY_PRELUDE_DATA'!B:V,7,FALSE)</f>
        <v>0.1</v>
      </c>
      <c r="H40" s="274">
        <f>VLOOKUP(B40,'26MY_PRELUDE_DATA'!B:V,11,FALSE)</f>
        <v>270</v>
      </c>
      <c r="I40" s="277">
        <f>VLOOKUP($B40,'26MY_PRELUDE_DATA'!$B:$V,12,FALSE)</f>
        <v>0</v>
      </c>
      <c r="J40" s="277" t="str">
        <f>VLOOKUP($B40,'26MY_PRELUDE_DATA'!$B:$V,13,FALSE)</f>
        <v>•</v>
      </c>
      <c r="K40" s="277">
        <f>VLOOKUP(B40,'26MY_PRELUDE_DATA'!B:V,14,FALSE)</f>
        <v>0</v>
      </c>
      <c r="L40" s="277">
        <f>VLOOKUP(B40,'26MY_PRELUDE_DATA'!B:V,15,FALSE)</f>
        <v>0</v>
      </c>
      <c r="M40" s="277">
        <f>VLOOKUP(B40,'26MY_PRELUDE_DATA'!B:V,16,FALSE)</f>
        <v>0</v>
      </c>
      <c r="N40" s="277">
        <f>VLOOKUP($B40,'26MY_PRELUDE_DATA'!$B:$V,17,FALSE)</f>
        <v>0</v>
      </c>
      <c r="O40" s="277">
        <f>VLOOKUP($B40,'26MY_PRELUDE_DATA'!$B:$V,18,FALSE)</f>
        <v>0</v>
      </c>
      <c r="P40" s="277">
        <f>VLOOKUP($B40,'26MY_PRELUDE_DATA'!$B:$V,19,FALSE)</f>
        <v>0</v>
      </c>
      <c r="Q40" s="240" t="str">
        <f>IF(VLOOKUP(B40,'26MY_PRELUDE_DATA'!B:V,20,FALSE)="","",VLOOKUP(B40,'26MY_PRELUDE_DATA'!B:V,20,FALSE))</f>
        <v/>
      </c>
    </row>
    <row r="41" spans="2:17" s="128" customFormat="1" ht="15" customHeight="1">
      <c r="B41" s="260" t="s">
        <v>281</v>
      </c>
      <c r="C41" s="169" t="str">
        <f>VLOOKUP(B41,'26MY_PRELUDE_DATA'!B:V,3,FALSE)</f>
        <v>Cargo Tray</v>
      </c>
      <c r="D41" s="78" t="str">
        <f t="shared" ref="D41:D43" si="3">B41</f>
        <v>08U45-36W-100</v>
      </c>
      <c r="E41" s="273">
        <f>VLOOKUP(B41,'26MY_PRELUDE_DATA'!B:V,9,FALSE)</f>
        <v>115</v>
      </c>
      <c r="F41" s="273">
        <f>VLOOKUP(B41,'26MY_PRELUDE_DATA'!B:V,10,FALSE)</f>
        <v>192</v>
      </c>
      <c r="G41" s="276">
        <f>VLOOKUP(B41,'26MY_PRELUDE_DATA'!B:V,7,FALSE)</f>
        <v>0.1</v>
      </c>
      <c r="H41" s="274">
        <f>VLOOKUP(B41,'26MY_PRELUDE_DATA'!B:V,11,FALSE)</f>
        <v>207</v>
      </c>
      <c r="I41" s="277">
        <f>VLOOKUP($B41,'26MY_PRELUDE_DATA'!$B:$V,12,FALSE)</f>
        <v>0</v>
      </c>
      <c r="J41" s="277" t="str">
        <f>VLOOKUP($B41,'26MY_PRELUDE_DATA'!$B:$V,13,FALSE)</f>
        <v>•</v>
      </c>
      <c r="K41" s="277">
        <f>VLOOKUP(B41,'26MY_PRELUDE_DATA'!B:V,14,FALSE)</f>
        <v>0</v>
      </c>
      <c r="L41" s="277">
        <f>VLOOKUP(B41,'26MY_PRELUDE_DATA'!B:V,15,FALSE)</f>
        <v>0</v>
      </c>
      <c r="M41" s="277">
        <f>VLOOKUP(B41,'26MY_PRELUDE_DATA'!B:V,16,FALSE)</f>
        <v>0</v>
      </c>
      <c r="N41" s="277">
        <f>VLOOKUP($B41,'26MY_PRELUDE_DATA'!$B:$V,17,FALSE)</f>
        <v>0</v>
      </c>
      <c r="O41" s="277">
        <f>VLOOKUP($B41,'26MY_PRELUDE_DATA'!$B:$V,18,FALSE)</f>
        <v>0</v>
      </c>
      <c r="P41" s="277">
        <f>VLOOKUP($B41,'26MY_PRELUDE_DATA'!$B:$V,19,FALSE)</f>
        <v>0</v>
      </c>
      <c r="Q41" s="240" t="str">
        <f>IF(VLOOKUP(B41,'26MY_PRELUDE_DATA'!B:V,20,FALSE)="","",VLOOKUP(B41,'26MY_PRELUDE_DATA'!B:V,20,FALSE))</f>
        <v/>
      </c>
    </row>
    <row r="42" spans="2:17" s="128" customFormat="1" ht="15" customHeight="1">
      <c r="B42" s="260" t="s">
        <v>286</v>
      </c>
      <c r="C42" s="169" t="str">
        <f>VLOOKUP(B42,'26MY_PRELUDE_DATA'!B:V,3,FALSE)</f>
        <v>Cargo Cover</v>
      </c>
      <c r="D42" s="78" t="str">
        <f t="shared" si="3"/>
        <v>08U35-36W-100</v>
      </c>
      <c r="E42" s="273">
        <f>VLOOKUP(B42,'26MY_PRELUDE_DATA'!B:V,9,FALSE)</f>
        <v>156</v>
      </c>
      <c r="F42" s="273">
        <f>VLOOKUP(B42,'26MY_PRELUDE_DATA'!B:V,10,FALSE)</f>
        <v>260</v>
      </c>
      <c r="G42" s="276">
        <f>VLOOKUP(B42,'26MY_PRELUDE_DATA'!B:V,7,FALSE)</f>
        <v>0.1</v>
      </c>
      <c r="H42" s="274">
        <f>VLOOKUP(B42,'26MY_PRELUDE_DATA'!B:V,11,FALSE)</f>
        <v>275</v>
      </c>
      <c r="I42" s="277">
        <f>VLOOKUP($B42,'26MY_PRELUDE_DATA'!$B:$V,12,FALSE)</f>
        <v>0</v>
      </c>
      <c r="J42" s="277" t="str">
        <f>VLOOKUP($B42,'26MY_PRELUDE_DATA'!$B:$V,13,FALSE)</f>
        <v>•</v>
      </c>
      <c r="K42" s="277">
        <f>VLOOKUP(B42,'26MY_PRELUDE_DATA'!B:V,14,FALSE)</f>
        <v>0</v>
      </c>
      <c r="L42" s="277">
        <f>VLOOKUP(B42,'26MY_PRELUDE_DATA'!B:V,15,FALSE)</f>
        <v>0</v>
      </c>
      <c r="M42" s="277">
        <f>VLOOKUP(B42,'26MY_PRELUDE_DATA'!B:V,16,FALSE)</f>
        <v>0</v>
      </c>
      <c r="N42" s="277">
        <f>VLOOKUP($B42,'26MY_PRELUDE_DATA'!$B:$V,17,FALSE)</f>
        <v>0</v>
      </c>
      <c r="O42" s="277">
        <f>VLOOKUP($B42,'26MY_PRELUDE_DATA'!$B:$V,18,FALSE)</f>
        <v>0</v>
      </c>
      <c r="P42" s="277">
        <f>VLOOKUP($B42,'26MY_PRELUDE_DATA'!$B:$V,19,FALSE)</f>
        <v>0</v>
      </c>
      <c r="Q42" s="240" t="str">
        <f>IF(VLOOKUP(B42,'26MY_PRELUDE_DATA'!B:V,20,FALSE)="","",VLOOKUP(B42,'26MY_PRELUDE_DATA'!B:V,20,FALSE))</f>
        <v/>
      </c>
    </row>
    <row r="43" spans="2:17" s="128" customFormat="1" ht="15" customHeight="1">
      <c r="B43" s="260" t="s">
        <v>291</v>
      </c>
      <c r="C43" s="169" t="str">
        <f>VLOOKUP(B43,'26MY_PRELUDE_DATA'!B:V,3,FALSE)</f>
        <v>Rear Seat Back Protector</v>
      </c>
      <c r="D43" s="78" t="str">
        <f t="shared" si="3"/>
        <v>08P30-36W-100</v>
      </c>
      <c r="E43" s="273">
        <f>VLOOKUP(B43,'26MY_PRELUDE_DATA'!B:V,9,FALSE)</f>
        <v>172</v>
      </c>
      <c r="F43" s="273">
        <f>VLOOKUP(B43,'26MY_PRELUDE_DATA'!B:V,10,FALSE)</f>
        <v>285</v>
      </c>
      <c r="G43" s="276">
        <f>VLOOKUP(B43,'26MY_PRELUDE_DATA'!B:V,7,FALSE)</f>
        <v>0.2</v>
      </c>
      <c r="H43" s="274">
        <f>VLOOKUP(B43,'26MY_PRELUDE_DATA'!B:V,11,FALSE)</f>
        <v>315</v>
      </c>
      <c r="I43" s="277">
        <f>VLOOKUP($B43,'26MY_PRELUDE_DATA'!$B:$V,12,FALSE)</f>
        <v>0</v>
      </c>
      <c r="J43" s="277" t="str">
        <f>VLOOKUP($B43,'26MY_PRELUDE_DATA'!$B:$V,13,FALSE)</f>
        <v>•</v>
      </c>
      <c r="K43" s="277">
        <f>VLOOKUP(B43,'26MY_PRELUDE_DATA'!B:V,14,FALSE)</f>
        <v>0</v>
      </c>
      <c r="L43" s="277">
        <f>VLOOKUP(B43,'26MY_PRELUDE_DATA'!B:V,15,FALSE)</f>
        <v>0</v>
      </c>
      <c r="M43" s="277">
        <f>VLOOKUP(B43,'26MY_PRELUDE_DATA'!B:V,16,FALSE)</f>
        <v>0</v>
      </c>
      <c r="N43" s="277">
        <f>VLOOKUP($B43,'26MY_PRELUDE_DATA'!$B:$V,17,FALSE)</f>
        <v>0</v>
      </c>
      <c r="O43" s="277">
        <f>VLOOKUP($B43,'26MY_PRELUDE_DATA'!$B:$V,18,FALSE)</f>
        <v>0</v>
      </c>
      <c r="P43" s="277">
        <f>VLOOKUP($B43,'26MY_PRELUDE_DATA'!$B:$V,19,FALSE)</f>
        <v>0</v>
      </c>
      <c r="Q43" s="240" t="str">
        <f>IF(VLOOKUP(B43,'26MY_PRELUDE_DATA'!B:V,20,FALSE)="","",VLOOKUP(B43,'26MY_PRELUDE_DATA'!B:V,20,FALSE))</f>
        <v/>
      </c>
    </row>
    <row r="44" spans="2:17" s="128" customFormat="1" ht="12" customHeight="1">
      <c r="B44" s="260"/>
      <c r="C44" s="19"/>
      <c r="D44" s="27"/>
      <c r="E44" s="21"/>
      <c r="F44" s="21"/>
      <c r="G44" s="22"/>
      <c r="H44" s="23"/>
      <c r="I44" s="24"/>
      <c r="J44" s="24"/>
      <c r="K44" s="24"/>
      <c r="L44" s="24"/>
      <c r="M44" s="24"/>
      <c r="N44" s="24"/>
      <c r="O44" s="24"/>
      <c r="P44" s="24"/>
      <c r="Q44" s="25"/>
    </row>
    <row r="45" spans="2:17" s="126" customFormat="1" ht="18">
      <c r="B45" s="262"/>
      <c r="C45" s="145" t="s">
        <v>62</v>
      </c>
      <c r="D45" s="145"/>
      <c r="E45" s="48"/>
      <c r="F45" s="49"/>
      <c r="G45" s="49"/>
      <c r="H45" s="49"/>
      <c r="I45" s="49"/>
      <c r="J45" s="49"/>
      <c r="K45" s="49"/>
      <c r="L45" s="49"/>
      <c r="M45" s="49"/>
      <c r="N45" s="49"/>
      <c r="O45" s="49"/>
      <c r="P45" s="49"/>
      <c r="Q45" s="49"/>
    </row>
    <row r="46" spans="2:17" s="127" customFormat="1" ht="15" customHeight="1">
      <c r="B46" s="261"/>
      <c r="C46" s="317" t="s">
        <v>57</v>
      </c>
      <c r="D46" s="317" t="s">
        <v>10</v>
      </c>
      <c r="E46" s="317" t="s">
        <v>17</v>
      </c>
      <c r="F46" s="317" t="s">
        <v>11</v>
      </c>
      <c r="G46" s="317" t="s">
        <v>12</v>
      </c>
      <c r="H46" s="322" t="s">
        <v>13</v>
      </c>
      <c r="I46" s="317" t="s">
        <v>25</v>
      </c>
      <c r="J46" s="317"/>
      <c r="K46" s="317"/>
      <c r="L46" s="317"/>
      <c r="M46" s="317"/>
      <c r="N46" s="317"/>
      <c r="O46" s="275"/>
      <c r="P46" s="275"/>
      <c r="Q46" s="317" t="s">
        <v>14</v>
      </c>
    </row>
    <row r="47" spans="2:17" s="127" customFormat="1" ht="28.8">
      <c r="B47" s="261"/>
      <c r="C47" s="317"/>
      <c r="D47" s="317"/>
      <c r="E47" s="317"/>
      <c r="F47" s="317"/>
      <c r="G47" s="317"/>
      <c r="H47" s="322"/>
      <c r="I47" s="186">
        <f>'26MY_PRELUDE_DATA'!M$7</f>
        <v>0</v>
      </c>
      <c r="J47" s="186" t="str">
        <f>'26MY_PRELUDE_DATA'!N$7</f>
        <v>PRELUDE FHEV</v>
      </c>
      <c r="K47" s="186">
        <f>'26MY_PRELUDE_DATA'!O$7</f>
        <v>0</v>
      </c>
      <c r="L47" s="186">
        <f>'26MY_PRELUDE_DATA'!P$7</f>
        <v>0</v>
      </c>
      <c r="M47" s="186">
        <f>'26MY_PRELUDE_DATA'!Q$7</f>
        <v>0</v>
      </c>
      <c r="N47" s="186">
        <f>'26MY_PRELUDE_DATA'!R$7</f>
        <v>0</v>
      </c>
      <c r="O47" s="186">
        <f>'26MY_PRELUDE_DATA'!S$7</f>
        <v>0</v>
      </c>
      <c r="P47" s="186">
        <f>'26MY_PRELUDE_DATA'!T$7</f>
        <v>0</v>
      </c>
      <c r="Q47" s="317"/>
    </row>
    <row r="48" spans="2:17" s="128" customFormat="1" ht="15" customHeight="1">
      <c r="B48" s="260" t="s">
        <v>296</v>
      </c>
      <c r="C48" s="169" t="str">
        <f>VLOOKUP(B48,'26MY_PRELUDE_DATA'!B:V,3,FALSE)</f>
        <v>Illuminated Door Sill Trim</v>
      </c>
      <c r="D48" s="78" t="str">
        <f>B48</f>
        <v>08E12-36W-100</v>
      </c>
      <c r="E48" s="273">
        <f>VLOOKUP(B48,'26MY_PRELUDE_DATA'!B:V,9,FALSE)</f>
        <v>280</v>
      </c>
      <c r="F48" s="273">
        <f>VLOOKUP(B48,'26MY_PRELUDE_DATA'!B:V,10,FALSE)</f>
        <v>467</v>
      </c>
      <c r="G48" s="284">
        <f>VLOOKUP(B48,'26MY_PRELUDE_DATA'!B:V,7,FALSE)</f>
        <v>1</v>
      </c>
      <c r="H48" s="274">
        <f>VLOOKUP(B48,'26MY_PRELUDE_DATA'!B:V,11,FALSE)</f>
        <v>617</v>
      </c>
      <c r="I48" s="277">
        <f>VLOOKUP($B48,'26MY_PRELUDE_DATA'!$B:$V,12,FALSE)</f>
        <v>0</v>
      </c>
      <c r="J48" s="277" t="str">
        <f>VLOOKUP($B48,'26MY_PRELUDE_DATA'!$B:$V,13,FALSE)</f>
        <v>•</v>
      </c>
      <c r="K48" s="277">
        <f>VLOOKUP(B48,'26MY_PRELUDE_DATA'!B:V,14,FALSE)</f>
        <v>0</v>
      </c>
      <c r="L48" s="277">
        <f>VLOOKUP(B48,'26MY_PRELUDE_DATA'!B:V,15,FALSE)</f>
        <v>0</v>
      </c>
      <c r="M48" s="277">
        <f>VLOOKUP(B48,'26MY_PRELUDE_DATA'!B:V,16,FALSE)</f>
        <v>0</v>
      </c>
      <c r="N48" s="277">
        <f>VLOOKUP($B48,'26MY_PRELUDE_DATA'!$B:$V,17,FALSE)</f>
        <v>0</v>
      </c>
      <c r="O48" s="277">
        <f>VLOOKUP($B48,'26MY_PRELUDE_DATA'!$B:$V,18,FALSE)</f>
        <v>0</v>
      </c>
      <c r="P48" s="277">
        <f>VLOOKUP($B48,'26MY_PRELUDE_DATA'!$B:$V,19,FALSE)</f>
        <v>0</v>
      </c>
      <c r="Q48" s="240" t="str">
        <f>IF(VLOOKUP(B48,'26MY_PRELUDE_DATA'!B:V,20,FALSE)="","",VLOOKUP(B48,'26MY_PRELUDE_DATA'!B:V,20,FALSE))</f>
        <v/>
      </c>
    </row>
    <row r="49" spans="2:20" s="128" customFormat="1" ht="15" customHeight="1">
      <c r="B49" s="260" t="s">
        <v>299</v>
      </c>
      <c r="C49" s="169" t="str">
        <f>VLOOKUP(B49,'26MY_PRELUDE_DATA'!B:V,3,FALSE)</f>
        <v xml:space="preserve">Interior Illumination </v>
      </c>
      <c r="D49" s="78" t="str">
        <f>B49</f>
        <v>08E16-36W-100</v>
      </c>
      <c r="E49" s="273">
        <f>VLOOKUP(B49,'26MY_PRELUDE_DATA'!B:V,9,FALSE)</f>
        <v>200</v>
      </c>
      <c r="F49" s="273">
        <f>VLOOKUP(B49,'26MY_PRELUDE_DATA'!B:V,10,FALSE)</f>
        <v>330</v>
      </c>
      <c r="G49" s="276">
        <f>VLOOKUP(B49,'26MY_PRELUDE_DATA'!B:V,7,FALSE)</f>
        <v>1.7</v>
      </c>
      <c r="H49" s="274">
        <f>VLOOKUP(B49,'26MY_PRELUDE_DATA'!B:V,11,FALSE)</f>
        <v>585</v>
      </c>
      <c r="I49" s="277">
        <f>VLOOKUP($B49,'26MY_PRELUDE_DATA'!$B:$V,12,FALSE)</f>
        <v>0</v>
      </c>
      <c r="J49" s="277" t="str">
        <f>VLOOKUP($B49,'26MY_PRELUDE_DATA'!$B:$V,13,FALSE)</f>
        <v>•</v>
      </c>
      <c r="K49" s="277">
        <f>VLOOKUP(B49,'26MY_PRELUDE_DATA'!B:V,14,FALSE)</f>
        <v>0</v>
      </c>
      <c r="L49" s="277">
        <f>VLOOKUP(B49,'26MY_PRELUDE_DATA'!B:V,15,FALSE)</f>
        <v>0</v>
      </c>
      <c r="M49" s="277">
        <f>VLOOKUP(B49,'26MY_PRELUDE_DATA'!B:V,16,FALSE)</f>
        <v>0</v>
      </c>
      <c r="N49" s="277">
        <f>VLOOKUP($B49,'26MY_PRELUDE_DATA'!$B:$V,17,FALSE)</f>
        <v>0</v>
      </c>
      <c r="O49" s="277">
        <f>VLOOKUP($B49,'26MY_PRELUDE_DATA'!$B:$V,18,FALSE)</f>
        <v>0</v>
      </c>
      <c r="P49" s="277">
        <f>VLOOKUP($B49,'26MY_PRELUDE_DATA'!$B:$V,19,FALSE)</f>
        <v>0</v>
      </c>
      <c r="Q49" s="318" t="str">
        <f>IF(VLOOKUP(B49,'26MY_PRELUDE_DATA'!B:V,20,FALSE)="","",VLOOKUP(B49,'26MY_PRELUDE_DATA'!B:V,20,FALSE))</f>
        <v>Cup Holder Illumi &amp; Console Box Illumi (3LEDs)</v>
      </c>
    </row>
    <row r="50" spans="2:20" s="128" customFormat="1" ht="15" customHeight="1">
      <c r="B50" s="260" t="s">
        <v>302</v>
      </c>
      <c r="C50" s="169" t="str">
        <f>VLOOKUP(B50,'26MY_PRELUDE_DATA'!B:V,3,FALSE)</f>
        <v>Pattern Projector</v>
      </c>
      <c r="D50" s="78" t="str">
        <f>B50</f>
        <v>08V27-36W-100</v>
      </c>
      <c r="E50" s="273">
        <f>VLOOKUP(B50,'26MY_PRELUDE_DATA'!B:V,9,FALSE)</f>
        <v>183</v>
      </c>
      <c r="F50" s="273">
        <f>VLOOKUP(B50,'26MY_PRELUDE_DATA'!B:V,10,FALSE)</f>
        <v>305</v>
      </c>
      <c r="G50" s="276">
        <f>VLOOKUP(B50,'26MY_PRELUDE_DATA'!B:V,7,FALSE)</f>
        <v>1.2</v>
      </c>
      <c r="H50" s="274">
        <f>VLOOKUP(B50,'26MY_PRELUDE_DATA'!B:V,11,FALSE)</f>
        <v>485</v>
      </c>
      <c r="I50" s="277">
        <f>VLOOKUP($B50,'26MY_PRELUDE_DATA'!$B:$V,12,FALSE)</f>
        <v>0</v>
      </c>
      <c r="J50" s="277" t="str">
        <f>VLOOKUP($B50,'26MY_PRELUDE_DATA'!$B:$V,13,FALSE)</f>
        <v>•</v>
      </c>
      <c r="K50" s="277">
        <f>VLOOKUP(B50,'26MY_PRELUDE_DATA'!B:V,14,FALSE)</f>
        <v>0</v>
      </c>
      <c r="L50" s="277">
        <f>VLOOKUP(B50,'26MY_PRELUDE_DATA'!B:V,15,FALSE)</f>
        <v>0</v>
      </c>
      <c r="M50" s="277">
        <f>VLOOKUP(B50,'26MY_PRELUDE_DATA'!B:V,16,FALSE)</f>
        <v>0</v>
      </c>
      <c r="N50" s="277">
        <f>VLOOKUP($B50,'26MY_PRELUDE_DATA'!$B:$V,17,FALSE)</f>
        <v>0</v>
      </c>
      <c r="O50" s="277">
        <f>VLOOKUP($B50,'26MY_PRELUDE_DATA'!$B:$V,18,FALSE)</f>
        <v>0</v>
      </c>
      <c r="P50" s="277">
        <f>VLOOKUP($B50,'26MY_PRELUDE_DATA'!$B:$V,19,FALSE)</f>
        <v>0</v>
      </c>
      <c r="Q50" s="319"/>
    </row>
    <row r="51" spans="2:20" s="128" customFormat="1" ht="14.4">
      <c r="B51" s="260" t="s">
        <v>318</v>
      </c>
      <c r="C51" s="169" t="str">
        <f>VLOOKUP(B51,'26MY_PRELUDE_DATA'!B:V,3,FALSE)</f>
        <v>Engine Block Heater</v>
      </c>
      <c r="D51" s="78" t="str">
        <f>B51</f>
        <v>08T44-36W-300</v>
      </c>
      <c r="E51" s="273">
        <f>VLOOKUP(B51,'26MY_PRELUDE_DATA'!B:V,9,FALSE)</f>
        <v>193</v>
      </c>
      <c r="F51" s="273">
        <f>VLOOKUP(B51,'26MY_PRELUDE_DATA'!B:V,10,FALSE)</f>
        <v>322</v>
      </c>
      <c r="G51" s="276">
        <f>VLOOKUP(B51,'26MY_PRELUDE_DATA'!B:V,7,FALSE)</f>
        <v>1.4</v>
      </c>
      <c r="H51" s="274">
        <f>VLOOKUP(B51,'26MY_PRELUDE_DATA'!B:V,11,FALSE)</f>
        <v>532</v>
      </c>
      <c r="I51" s="277">
        <f>VLOOKUP($B51,'26MY_PRELUDE_DATA'!$B:$V,12,FALSE)</f>
        <v>0</v>
      </c>
      <c r="J51" s="277" t="str">
        <f>VLOOKUP($B51,'26MY_PRELUDE_DATA'!$B:$V,13,FALSE)</f>
        <v>•</v>
      </c>
      <c r="K51" s="277">
        <f>VLOOKUP(B51,'26MY_PRELUDE_DATA'!B:V,14,FALSE)</f>
        <v>0</v>
      </c>
      <c r="L51" s="277">
        <f>VLOOKUP(B51,'26MY_PRELUDE_DATA'!B:V,15,FALSE)</f>
        <v>0</v>
      </c>
      <c r="M51" s="277">
        <f>VLOOKUP(B51,'26MY_PRELUDE_DATA'!B:V,16,FALSE)</f>
        <v>0</v>
      </c>
      <c r="N51" s="277">
        <f>VLOOKUP($B51,'26MY_PRELUDE_DATA'!$B:$V,17,FALSE)</f>
        <v>0</v>
      </c>
      <c r="O51" s="277">
        <f>VLOOKUP($B51,'26MY_PRELUDE_DATA'!$B:$V,18,FALSE)</f>
        <v>0</v>
      </c>
      <c r="P51" s="277">
        <f>VLOOKUP($B51,'26MY_PRELUDE_DATA'!$B:$V,19,FALSE)</f>
        <v>0</v>
      </c>
      <c r="Q51" s="240" t="str">
        <f>IF(VLOOKUP(B51,'26MY_PRELUDE_DATA'!B:V,20,FALSE)="","",VLOOKUP(B51,'26MY_PRELUDE_DATA'!B:V,20,FALSE))</f>
        <v/>
      </c>
    </row>
    <row r="52" spans="2:20" s="128" customFormat="1" ht="28.8">
      <c r="B52" s="260" t="s">
        <v>26</v>
      </c>
      <c r="C52" s="283" t="str">
        <f>VLOOKUP(B52,'26MY_PRELUDE_DATA'!B:V,3,FALSE)</f>
        <v>Optimate 12V Auto Battery Charger/Maintainer</v>
      </c>
      <c r="D52" s="78" t="str">
        <f>B52</f>
        <v>31670-BMS-004H</v>
      </c>
      <c r="E52" s="273">
        <f>VLOOKUP(B52,'26MY_PRELUDE_DATA'!B:V,9,FALSE)</f>
        <v>91</v>
      </c>
      <c r="F52" s="273">
        <f>VLOOKUP(B52,'26MY_PRELUDE_DATA'!B:V,10,FALSE)</f>
        <v>152</v>
      </c>
      <c r="G52" s="284">
        <f>VLOOKUP(B52,'26MY_PRELUDE_DATA'!B:V,7,FALSE)</f>
        <v>0</v>
      </c>
      <c r="H52" s="274">
        <f>VLOOKUP(B52,'26MY_PRELUDE_DATA'!B:V,11,FALSE)</f>
        <v>152</v>
      </c>
      <c r="I52" s="277">
        <f>VLOOKUP($B52,'26MY_PRELUDE_DATA'!$B:$V,12,FALSE)</f>
        <v>0</v>
      </c>
      <c r="J52" s="277" t="str">
        <f>VLOOKUP($B52,'26MY_PRELUDE_DATA'!$B:$V,13,FALSE)</f>
        <v>•</v>
      </c>
      <c r="K52" s="277">
        <f>VLOOKUP(B52,'26MY_PRELUDE_DATA'!B:V,14,FALSE)</f>
        <v>0</v>
      </c>
      <c r="L52" s="277">
        <f>VLOOKUP(B52,'26MY_PRELUDE_DATA'!B:V,15,FALSE)</f>
        <v>0</v>
      </c>
      <c r="M52" s="277">
        <f>VLOOKUP(B52,'26MY_PRELUDE_DATA'!B:V,16,FALSE)</f>
        <v>0</v>
      </c>
      <c r="N52" s="277">
        <f>VLOOKUP($B52,'26MY_PRELUDE_DATA'!$B:$V,17,FALSE)</f>
        <v>0</v>
      </c>
      <c r="O52" s="277">
        <f>VLOOKUP($B52,'26MY_PRELUDE_DATA'!$B:$V,18,FALSE)</f>
        <v>0</v>
      </c>
      <c r="P52" s="277">
        <f>VLOOKUP($B52,'26MY_PRELUDE_DATA'!$B:$V,19,FALSE)</f>
        <v>0</v>
      </c>
      <c r="Q52" s="240" t="str">
        <f>IF(VLOOKUP(B52,'26MY_PRELUDE_DATA'!B:V,20,FALSE)="","",VLOOKUP(B52,'26MY_PRELUDE_DATA'!B:V,20,FALSE))</f>
        <v/>
      </c>
    </row>
    <row r="53" spans="2:20" s="128" customFormat="1" ht="15" customHeight="1">
      <c r="B53" s="260"/>
      <c r="C53" s="129"/>
      <c r="D53" s="189"/>
      <c r="E53" s="125"/>
      <c r="F53" s="125"/>
      <c r="G53" s="190"/>
      <c r="H53" s="125"/>
      <c r="I53" s="125"/>
      <c r="J53" s="125"/>
      <c r="K53" s="125"/>
      <c r="L53" s="125"/>
      <c r="M53" s="125"/>
      <c r="N53" s="125"/>
      <c r="O53" s="125"/>
      <c r="P53" s="125"/>
      <c r="Q53" s="125"/>
    </row>
    <row r="54" spans="2:20" s="126" customFormat="1" ht="18">
      <c r="B54" s="260"/>
      <c r="C54" s="145" t="s">
        <v>61</v>
      </c>
      <c r="D54" s="145"/>
      <c r="E54" s="136"/>
      <c r="F54" s="136"/>
      <c r="G54" s="136"/>
      <c r="H54" s="136"/>
      <c r="I54" s="136"/>
      <c r="J54" s="136"/>
      <c r="K54" s="136"/>
      <c r="L54" s="136"/>
      <c r="M54" s="136"/>
      <c r="N54" s="136"/>
      <c r="O54" s="136"/>
      <c r="P54" s="136"/>
      <c r="Q54" s="136"/>
      <c r="T54" s="128"/>
    </row>
    <row r="55" spans="2:20" s="127" customFormat="1" ht="15" customHeight="1">
      <c r="B55" s="261"/>
      <c r="C55" s="317" t="s">
        <v>57</v>
      </c>
      <c r="D55" s="317" t="s">
        <v>10</v>
      </c>
      <c r="E55" s="317" t="s">
        <v>17</v>
      </c>
      <c r="F55" s="317" t="s">
        <v>11</v>
      </c>
      <c r="G55" s="317" t="s">
        <v>12</v>
      </c>
      <c r="H55" s="322" t="s">
        <v>13</v>
      </c>
      <c r="I55" s="317" t="s">
        <v>25</v>
      </c>
      <c r="J55" s="317"/>
      <c r="K55" s="317"/>
      <c r="L55" s="317"/>
      <c r="M55" s="317"/>
      <c r="N55" s="317"/>
      <c r="O55" s="275"/>
      <c r="P55" s="275"/>
      <c r="Q55" s="317" t="s">
        <v>14</v>
      </c>
      <c r="T55" s="126"/>
    </row>
    <row r="56" spans="2:20" s="127" customFormat="1" ht="28.8">
      <c r="B56" s="261"/>
      <c r="C56" s="317"/>
      <c r="D56" s="317"/>
      <c r="E56" s="317"/>
      <c r="F56" s="317"/>
      <c r="G56" s="317"/>
      <c r="H56" s="322"/>
      <c r="I56" s="186">
        <f>'26MY_PRELUDE_DATA'!M$7</f>
        <v>0</v>
      </c>
      <c r="J56" s="186" t="str">
        <f>'26MY_PRELUDE_DATA'!N$7</f>
        <v>PRELUDE FHEV</v>
      </c>
      <c r="K56" s="186">
        <f>'26MY_PRELUDE_DATA'!O$7</f>
        <v>0</v>
      </c>
      <c r="L56" s="186">
        <f>'26MY_PRELUDE_DATA'!P$7</f>
        <v>0</v>
      </c>
      <c r="M56" s="186">
        <f>'26MY_PRELUDE_DATA'!Q$7</f>
        <v>0</v>
      </c>
      <c r="N56" s="186">
        <f>'26MY_PRELUDE_DATA'!R$7</f>
        <v>0</v>
      </c>
      <c r="O56" s="186">
        <f>'26MY_PRELUDE_DATA'!S$7</f>
        <v>0</v>
      </c>
      <c r="P56" s="186">
        <f>'26MY_PRELUDE_DATA'!T$7</f>
        <v>0</v>
      </c>
      <c r="Q56" s="317"/>
    </row>
    <row r="57" spans="2:20" s="128" customFormat="1" ht="15" customHeight="1">
      <c r="B57" s="260" t="s">
        <v>317</v>
      </c>
      <c r="C57" s="169" t="str">
        <f>VLOOKUP(B57,'26MY_PRELUDE_DATA'!B:V,3,FALSE)</f>
        <v>Winter Frost Pearl  (NH-973P)</v>
      </c>
      <c r="D57" s="78" t="str">
        <f t="shared" ref="D57:D59" si="4">B57</f>
        <v>TUCH-NH937P-A1</v>
      </c>
      <c r="E57" s="323">
        <f>VLOOKUP(B58,'26MY_PRELUDE_DATA'!B:V,9,FALSE)</f>
        <v>13</v>
      </c>
      <c r="F57" s="323">
        <f>VLOOKUP(B58,'26MY_PRELUDE_DATA'!B:V,10,FALSE)</f>
        <v>21.5</v>
      </c>
      <c r="G57" s="325">
        <f>VLOOKUP(B58,'26MY_PRELUDE_DATA'!B:V,7,FALSE)</f>
        <v>0</v>
      </c>
      <c r="H57" s="320">
        <f>VLOOKUP(B58,'26MY_PRELUDE_DATA'!B:V,11,FALSE)</f>
        <v>21.5</v>
      </c>
      <c r="I57" s="277">
        <f>VLOOKUP($B57,'26MY_PRELUDE_DATA'!$B:$V,12,FALSE)</f>
        <v>0</v>
      </c>
      <c r="J57" s="277" t="str">
        <f>VLOOKUP($B57,'26MY_PRELUDE_DATA'!$B:$V,13,FALSE)</f>
        <v>•</v>
      </c>
      <c r="K57" s="277">
        <f>VLOOKUP(B57,'26MY_PRELUDE_DATA'!B:V,14,FALSE)</f>
        <v>0</v>
      </c>
      <c r="L57" s="277">
        <f>VLOOKUP(B57,'26MY_PRELUDE_DATA'!B:V,15,FALSE)</f>
        <v>0</v>
      </c>
      <c r="M57" s="277">
        <f>VLOOKUP(B57,'26MY_PRELUDE_DATA'!B:V,16,FALSE)</f>
        <v>0</v>
      </c>
      <c r="N57" s="277">
        <f>VLOOKUP($B57,'26MY_PRELUDE_DATA'!$B:$V,17,FALSE)</f>
        <v>0</v>
      </c>
      <c r="O57" s="277">
        <f>VLOOKUP($B57,'26MY_PRELUDE_DATA'!$B:$V,18,FALSE)</f>
        <v>0</v>
      </c>
      <c r="P57" s="277">
        <f>VLOOKUP($B57,'26MY_PRELUDE_DATA'!$B:$V,19,FALSE)</f>
        <v>0</v>
      </c>
      <c r="Q57" s="281" t="str">
        <f>IF(VLOOKUP(B57,'26MY_PRELUDE_DATA'!B:V,20,FALSE)="","",VLOOKUP(B57,'26MY_PRELUDE_DATA'!B:V,20,FALSE))</f>
        <v/>
      </c>
      <c r="T57" s="127"/>
    </row>
    <row r="58" spans="2:20" s="128" customFormat="1" ht="15" customHeight="1">
      <c r="B58" s="260" t="s">
        <v>158</v>
      </c>
      <c r="C58" s="169" t="str">
        <f>VLOOKUP(B58,'26MY_PRELUDE_DATA'!B:V,3,FALSE)</f>
        <v>Crystal Black Pearl (NH-731P)</v>
      </c>
      <c r="D58" s="78" t="str">
        <f t="shared" si="4"/>
        <v>TUCH-NH731P-A1</v>
      </c>
      <c r="E58" s="324"/>
      <c r="F58" s="324"/>
      <c r="G58" s="326"/>
      <c r="H58" s="321"/>
      <c r="I58" s="277">
        <f>VLOOKUP($B58,'26MY_PRELUDE_DATA'!$B:$V,12,FALSE)</f>
        <v>0</v>
      </c>
      <c r="J58" s="277" t="str">
        <f>VLOOKUP($B58,'26MY_PRELUDE_DATA'!$B:$V,13,FALSE)</f>
        <v>•</v>
      </c>
      <c r="K58" s="277">
        <f>VLOOKUP(B58,'26MY_PRELUDE_DATA'!B:V,14,FALSE)</f>
        <v>0</v>
      </c>
      <c r="L58" s="277">
        <f>VLOOKUP(B58,'26MY_PRELUDE_DATA'!B:V,15,FALSE)</f>
        <v>0</v>
      </c>
      <c r="M58" s="277">
        <f>VLOOKUP(B58,'26MY_PRELUDE_DATA'!B:V,16,FALSE)</f>
        <v>0</v>
      </c>
      <c r="N58" s="277">
        <f>VLOOKUP($B58,'26MY_PRELUDE_DATA'!$B:$V,17,FALSE)</f>
        <v>0</v>
      </c>
      <c r="O58" s="277">
        <f>VLOOKUP($B58,'26MY_PRELUDE_DATA'!$B:$V,18,FALSE)</f>
        <v>0</v>
      </c>
      <c r="P58" s="277">
        <f>VLOOKUP($B58,'26MY_PRELUDE_DATA'!$B:$V,19,FALSE)</f>
        <v>0</v>
      </c>
      <c r="Q58" s="282"/>
    </row>
    <row r="59" spans="2:20" s="128" customFormat="1" ht="15" customHeight="1">
      <c r="B59" s="260" t="s">
        <v>258</v>
      </c>
      <c r="C59" s="169" t="str">
        <f>VLOOKUP(B59,'26MY_PRELUDE_DATA'!B:V,3,FALSE)</f>
        <v>Rallye Red  (R-513)</v>
      </c>
      <c r="D59" s="78" t="str">
        <f t="shared" si="4"/>
        <v>TUCH-R513-A1</v>
      </c>
      <c r="E59" s="324"/>
      <c r="F59" s="324"/>
      <c r="G59" s="326"/>
      <c r="H59" s="321"/>
      <c r="I59" s="277">
        <f>VLOOKUP($B59,'26MY_PRELUDE_DATA'!$B:$V,12,FALSE)</f>
        <v>0</v>
      </c>
      <c r="J59" s="277" t="str">
        <f>VLOOKUP($B59,'26MY_PRELUDE_DATA'!$B:$V,13,FALSE)</f>
        <v>•</v>
      </c>
      <c r="K59" s="277">
        <f>VLOOKUP(B59,'26MY_PRELUDE_DATA'!B:V,14,FALSE)</f>
        <v>0</v>
      </c>
      <c r="L59" s="277">
        <f>VLOOKUP(B59,'26MY_PRELUDE_DATA'!B:V,15,FALSE)</f>
        <v>0</v>
      </c>
      <c r="M59" s="277">
        <f>VLOOKUP(B59,'26MY_PRELUDE_DATA'!B:V,16,FALSE)</f>
        <v>0</v>
      </c>
      <c r="N59" s="277">
        <f>VLOOKUP($B59,'26MY_PRELUDE_DATA'!$B:$V,17,FALSE)</f>
        <v>0</v>
      </c>
      <c r="O59" s="277">
        <f>VLOOKUP($B59,'26MY_PRELUDE_DATA'!$B:$V,18,FALSE)</f>
        <v>0</v>
      </c>
      <c r="P59" s="277">
        <f>VLOOKUP($B59,'26MY_PRELUDE_DATA'!$B:$V,19,FALSE)</f>
        <v>0</v>
      </c>
      <c r="Q59" s="282"/>
    </row>
    <row r="60" spans="2:20" s="127" customFormat="1" ht="7.2" customHeight="1">
      <c r="B60" s="261"/>
      <c r="C60" s="188"/>
      <c r="D60" s="178"/>
      <c r="E60" s="178"/>
      <c r="F60" s="178"/>
      <c r="G60" s="178"/>
      <c r="H60" s="178"/>
      <c r="I60" s="178"/>
      <c r="J60" s="178"/>
      <c r="K60" s="178"/>
      <c r="L60" s="178"/>
      <c r="M60" s="178"/>
      <c r="N60" s="178"/>
      <c r="O60" s="178"/>
      <c r="P60" s="178"/>
      <c r="Q60" s="184"/>
    </row>
    <row r="61" spans="2:20" s="128" customFormat="1" ht="15" customHeight="1">
      <c r="B61" s="260" t="s">
        <v>60</v>
      </c>
      <c r="C61" s="169" t="str">
        <f>VLOOKUP(B61,'26MY_PRELUDE_DATA'!B:V,3,FALSE)</f>
        <v>Fine Sanding Needles</v>
      </c>
      <c r="D61" s="78" t="str">
        <f>B61</f>
        <v>TUCH-NEEDLES</v>
      </c>
      <c r="E61" s="273">
        <f>VLOOKUP(B61,'26MY_PRELUDE_DATA'!B:V,9,FALSE)</f>
        <v>9.5</v>
      </c>
      <c r="F61" s="273">
        <f>VLOOKUP(B61,'26MY_PRELUDE_DATA'!B:V,10,FALSE)</f>
        <v>15.75</v>
      </c>
      <c r="G61" s="276">
        <f>VLOOKUP(B61,'26MY_PRELUDE_DATA'!B:V,7,FALSE)</f>
        <v>0</v>
      </c>
      <c r="H61" s="274">
        <f>VLOOKUP(B61,'26MY_PRELUDE_DATA'!B:V,11,FALSE)</f>
        <v>15.75</v>
      </c>
      <c r="I61" s="277">
        <f>VLOOKUP($B61,'26MY_PRELUDE_DATA'!$B:$V,12,FALSE)</f>
        <v>0</v>
      </c>
      <c r="J61" s="277" t="str">
        <f>VLOOKUP($B61,'26MY_PRELUDE_DATA'!$B:$V,13,FALSE)</f>
        <v>•</v>
      </c>
      <c r="K61" s="277">
        <f>VLOOKUP(B61,'26MY_PRELUDE_DATA'!B:V,14,FALSE)</f>
        <v>0</v>
      </c>
      <c r="L61" s="277">
        <f>VLOOKUP(B61,'26MY_PRELUDE_DATA'!B:V,15,FALSE)</f>
        <v>0</v>
      </c>
      <c r="M61" s="277">
        <f>VLOOKUP(B61,'26MY_PRELUDE_DATA'!B:V,16,FALSE)</f>
        <v>0</v>
      </c>
      <c r="N61" s="277">
        <f>VLOOKUP($B61,'26MY_PRELUDE_DATA'!$B:$V,17,FALSE)</f>
        <v>0</v>
      </c>
      <c r="O61" s="277">
        <f>VLOOKUP($B61,'26MY_PRELUDE_DATA'!$B:$V,18,FALSE)</f>
        <v>0</v>
      </c>
      <c r="P61" s="277">
        <f>VLOOKUP($B61,'26MY_PRELUDE_DATA'!$B:$V,19,FALSE)</f>
        <v>0</v>
      </c>
      <c r="Q61" s="240" t="str">
        <f>IF(VLOOKUP(B61,'26MY_PRELUDE_DATA'!B:V,20,FALSE)="","",VLOOKUP(B61,'26MY_PRELUDE_DATA'!B:V,20,FALSE))</f>
        <v>Quantity of 5.</v>
      </c>
    </row>
    <row r="62" spans="2:20" s="128" customFormat="1" ht="15" customHeight="1">
      <c r="B62" s="260" t="s">
        <v>59</v>
      </c>
      <c r="C62" s="169" t="str">
        <f>VLOOKUP(B62,'26MY_PRELUDE_DATA'!B:V,3,FALSE)</f>
        <v>Fine Sanding Sticks</v>
      </c>
      <c r="D62" s="78" t="str">
        <f>B62</f>
        <v>TUCH-STICKS</v>
      </c>
      <c r="E62" s="273">
        <f>VLOOKUP(B62,'26MY_PRELUDE_DATA'!B:V,9,FALSE)</f>
        <v>2.4500000000000002</v>
      </c>
      <c r="F62" s="273">
        <f>VLOOKUP(B62,'26MY_PRELUDE_DATA'!B:V,10,FALSE)</f>
        <v>4</v>
      </c>
      <c r="G62" s="276">
        <f>VLOOKUP(B62,'26MY_PRELUDE_DATA'!B:V,7,FALSE)</f>
        <v>0</v>
      </c>
      <c r="H62" s="274">
        <f>VLOOKUP(B62,'26MY_PRELUDE_DATA'!B:V,11,FALSE)</f>
        <v>4</v>
      </c>
      <c r="I62" s="277">
        <f>VLOOKUP($B62,'26MY_PRELUDE_DATA'!$B:$V,12,FALSE)</f>
        <v>0</v>
      </c>
      <c r="J62" s="277" t="str">
        <f>VLOOKUP($B62,'26MY_PRELUDE_DATA'!$B:$V,13,FALSE)</f>
        <v>•</v>
      </c>
      <c r="K62" s="277">
        <f>VLOOKUP(B62,'26MY_PRELUDE_DATA'!B:V,14,FALSE)</f>
        <v>0</v>
      </c>
      <c r="L62" s="277">
        <f>VLOOKUP(B62,'26MY_PRELUDE_DATA'!B:V,15,FALSE)</f>
        <v>0</v>
      </c>
      <c r="M62" s="277">
        <f>VLOOKUP(B62,'26MY_PRELUDE_DATA'!B:V,16,FALSE)</f>
        <v>0</v>
      </c>
      <c r="N62" s="277">
        <f>VLOOKUP($B62,'26MY_PRELUDE_DATA'!$B:$V,17,FALSE)</f>
        <v>0</v>
      </c>
      <c r="O62" s="277">
        <f>VLOOKUP($B62,'26MY_PRELUDE_DATA'!$B:$V,18,FALSE)</f>
        <v>0</v>
      </c>
      <c r="P62" s="277">
        <f>VLOOKUP($B62,'26MY_PRELUDE_DATA'!$B:$V,19,FALSE)</f>
        <v>0</v>
      </c>
      <c r="Q62" s="240" t="str">
        <f>IF(VLOOKUP(B62,'26MY_PRELUDE_DATA'!B:V,20,FALSE)="","",VLOOKUP(B62,'26MY_PRELUDE_DATA'!B:V,20,FALSE))</f>
        <v>Quantity of 5.</v>
      </c>
    </row>
    <row r="63" spans="2:20" s="128" customFormat="1" ht="15" customHeight="1">
      <c r="B63" s="260" t="s">
        <v>58</v>
      </c>
      <c r="C63" s="169" t="str">
        <f>VLOOKUP(B63,'26MY_PRELUDE_DATA'!B:V,3,FALSE)</f>
        <v>Paint Pen Replacement Tips</v>
      </c>
      <c r="D63" s="78" t="str">
        <f>B63</f>
        <v>TUCH-TIPS</v>
      </c>
      <c r="E63" s="273">
        <f>VLOOKUP(B63,'26MY_PRELUDE_DATA'!B:V,9,FALSE)</f>
        <v>13.75</v>
      </c>
      <c r="F63" s="273">
        <f>VLOOKUP(B63,'26MY_PRELUDE_DATA'!B:V,10,FALSE)</f>
        <v>23</v>
      </c>
      <c r="G63" s="276">
        <f>VLOOKUP(B63,'26MY_PRELUDE_DATA'!B:V,7,FALSE)</f>
        <v>0</v>
      </c>
      <c r="H63" s="274">
        <f>VLOOKUP(B63,'26MY_PRELUDE_DATA'!B:V,11,FALSE)</f>
        <v>23</v>
      </c>
      <c r="I63" s="277">
        <f>VLOOKUP($B63,'26MY_PRELUDE_DATA'!$B:$V,12,FALSE)</f>
        <v>0</v>
      </c>
      <c r="J63" s="277" t="str">
        <f>VLOOKUP($B63,'26MY_PRELUDE_DATA'!$B:$V,13,FALSE)</f>
        <v>•</v>
      </c>
      <c r="K63" s="277">
        <f>VLOOKUP(B63,'26MY_PRELUDE_DATA'!B:V,14,FALSE)</f>
        <v>0</v>
      </c>
      <c r="L63" s="277">
        <f>VLOOKUP(B63,'26MY_PRELUDE_DATA'!B:V,15,FALSE)</f>
        <v>0</v>
      </c>
      <c r="M63" s="277">
        <f>VLOOKUP(B63,'26MY_PRELUDE_DATA'!B:V,16,FALSE)</f>
        <v>0</v>
      </c>
      <c r="N63" s="277">
        <f>VLOOKUP($B63,'26MY_PRELUDE_DATA'!$B:$V,17,FALSE)</f>
        <v>0</v>
      </c>
      <c r="O63" s="277">
        <f>VLOOKUP($B63,'26MY_PRELUDE_DATA'!$B:$V,18,FALSE)</f>
        <v>0</v>
      </c>
      <c r="P63" s="277">
        <f>VLOOKUP($B63,'26MY_PRELUDE_DATA'!$B:$V,19,FALSE)</f>
        <v>0</v>
      </c>
      <c r="Q63" s="240" t="str">
        <f>IF(VLOOKUP(B63,'26MY_PRELUDE_DATA'!B:V,20,FALSE)="","",VLOOKUP(B63,'26MY_PRELUDE_DATA'!B:V,20,FALSE))</f>
        <v>Quantity of 25.</v>
      </c>
    </row>
    <row r="64" spans="2:20" s="128" customFormat="1" ht="15" customHeight="1">
      <c r="B64" s="263"/>
      <c r="C64" s="20"/>
      <c r="D64" s="26"/>
      <c r="E64" s="18"/>
      <c r="F64" s="18"/>
      <c r="G64" s="16"/>
      <c r="H64" s="17"/>
      <c r="I64" s="16"/>
      <c r="J64" s="16"/>
      <c r="K64" s="16"/>
      <c r="L64" s="16"/>
      <c r="M64" s="16"/>
      <c r="N64" s="16"/>
      <c r="O64" s="16"/>
      <c r="P64" s="16"/>
      <c r="Q64" s="16"/>
    </row>
    <row r="65" spans="2:17" s="128" customFormat="1" ht="15" customHeight="1">
      <c r="B65" s="263"/>
      <c r="C65" s="44" t="s">
        <v>99</v>
      </c>
      <c r="D65" s="43" t="s">
        <v>28</v>
      </c>
      <c r="E65" s="122"/>
      <c r="F65" s="122"/>
      <c r="G65" s="122"/>
      <c r="H65" s="122"/>
      <c r="I65" s="122"/>
      <c r="J65" s="122"/>
      <c r="K65" s="122"/>
      <c r="L65" s="122"/>
      <c r="M65" s="122"/>
      <c r="N65" s="122"/>
      <c r="O65" s="122"/>
      <c r="P65" s="122"/>
      <c r="Q65" s="122"/>
    </row>
    <row r="66" spans="2:17" ht="14.25" customHeight="1">
      <c r="C66" s="130">
        <f>'26MY_PRELUDE_DATA'!$C$4</f>
        <v>45974</v>
      </c>
      <c r="D66" s="43" t="s">
        <v>155</v>
      </c>
      <c r="E66" s="51"/>
      <c r="F66" s="51"/>
      <c r="G66" s="51"/>
      <c r="H66" s="51"/>
      <c r="I66" s="51"/>
      <c r="J66" s="51"/>
      <c r="K66" s="51"/>
      <c r="L66" s="51"/>
      <c r="M66" s="51"/>
      <c r="N66" s="51"/>
      <c r="O66" s="51"/>
      <c r="P66" s="51"/>
      <c r="Q66" s="51"/>
    </row>
    <row r="67" spans="2:17" ht="14.25" customHeight="1">
      <c r="C67" s="51"/>
      <c r="D67" s="51"/>
      <c r="E67" s="51"/>
      <c r="F67" s="51"/>
      <c r="G67" s="51"/>
      <c r="H67" s="51"/>
      <c r="I67" s="51"/>
      <c r="J67" s="51"/>
      <c r="K67" s="51"/>
      <c r="L67" s="51"/>
      <c r="M67" s="51"/>
      <c r="N67" s="51"/>
      <c r="O67" s="51"/>
      <c r="P67" s="51"/>
      <c r="Q67" s="51"/>
    </row>
    <row r="68" spans="2:17" ht="14.25" customHeight="1">
      <c r="C68" s="51"/>
      <c r="D68" s="51"/>
      <c r="E68" s="51"/>
      <c r="F68" s="51"/>
      <c r="G68" s="51"/>
      <c r="H68" s="51"/>
      <c r="I68" s="51"/>
      <c r="J68" s="51"/>
      <c r="K68" s="51"/>
      <c r="L68" s="51"/>
      <c r="M68" s="51"/>
      <c r="N68" s="51"/>
      <c r="O68" s="51"/>
      <c r="P68" s="51"/>
      <c r="Q68" s="51"/>
    </row>
    <row r="69" spans="2:17" ht="14.25" customHeight="1">
      <c r="C69" s="51"/>
      <c r="D69" s="51"/>
      <c r="E69" s="51"/>
      <c r="F69" s="51"/>
      <c r="G69" s="51"/>
      <c r="H69" s="51"/>
      <c r="I69" s="51"/>
      <c r="J69" s="51"/>
      <c r="K69" s="51"/>
      <c r="L69" s="51"/>
      <c r="M69" s="51"/>
      <c r="N69" s="51"/>
      <c r="O69" s="51"/>
      <c r="P69" s="51"/>
      <c r="Q69" s="51"/>
    </row>
    <row r="70" spans="2:17" ht="14.25" customHeight="1">
      <c r="C70" s="51"/>
      <c r="D70" s="51"/>
      <c r="E70" s="51"/>
      <c r="F70" s="51"/>
      <c r="G70" s="51"/>
      <c r="H70" s="51"/>
      <c r="I70" s="51"/>
      <c r="J70" s="51"/>
      <c r="K70" s="51"/>
      <c r="L70" s="51"/>
      <c r="M70" s="51"/>
      <c r="N70" s="51"/>
      <c r="O70" s="51"/>
      <c r="P70" s="51"/>
      <c r="Q70" s="51"/>
    </row>
    <row r="71" spans="2:17" ht="14.25" customHeight="1">
      <c r="C71" s="51"/>
      <c r="D71" s="51"/>
      <c r="E71" s="51"/>
      <c r="F71" s="51"/>
      <c r="G71" s="51"/>
      <c r="H71" s="51"/>
      <c r="I71" s="51"/>
      <c r="J71" s="51"/>
      <c r="K71" s="51"/>
      <c r="L71" s="51"/>
      <c r="M71" s="51"/>
      <c r="N71" s="51"/>
      <c r="O71" s="51"/>
      <c r="P71" s="51"/>
      <c r="Q71" s="51"/>
    </row>
    <row r="72" spans="2:17" ht="14.25" customHeight="1">
      <c r="C72" s="51"/>
      <c r="D72" s="51"/>
      <c r="E72" s="51"/>
      <c r="F72" s="51"/>
      <c r="G72" s="51"/>
      <c r="H72" s="51"/>
      <c r="I72" s="51"/>
      <c r="J72" s="51"/>
      <c r="K72" s="51"/>
      <c r="L72" s="51"/>
      <c r="M72" s="51"/>
      <c r="N72" s="51"/>
      <c r="O72" s="51"/>
      <c r="P72" s="51"/>
      <c r="Q72" s="51"/>
    </row>
    <row r="73" spans="2:17" ht="14.25" customHeight="1">
      <c r="C73" s="51"/>
      <c r="D73" s="51"/>
      <c r="E73" s="51"/>
      <c r="F73" s="51"/>
      <c r="G73" s="51"/>
      <c r="H73" s="51"/>
      <c r="I73" s="51"/>
      <c r="J73" s="51"/>
      <c r="K73" s="51"/>
      <c r="L73" s="51"/>
      <c r="M73" s="51"/>
      <c r="N73" s="51"/>
      <c r="O73" s="51"/>
      <c r="P73" s="51"/>
      <c r="Q73" s="51"/>
    </row>
    <row r="74" spans="2:17" ht="14.25" customHeight="1">
      <c r="C74" s="51"/>
      <c r="D74" s="51"/>
      <c r="E74" s="51"/>
      <c r="F74" s="51"/>
      <c r="G74" s="51"/>
      <c r="H74" s="51"/>
      <c r="I74" s="51"/>
      <c r="J74" s="51"/>
      <c r="K74" s="51"/>
      <c r="L74" s="51"/>
      <c r="M74" s="51"/>
      <c r="N74" s="51"/>
      <c r="O74" s="51"/>
      <c r="P74" s="51"/>
      <c r="Q74" s="51"/>
    </row>
    <row r="75" spans="2:17" ht="14.25" customHeight="1">
      <c r="C75" s="51"/>
      <c r="D75" s="51"/>
      <c r="E75" s="51"/>
      <c r="F75" s="51"/>
      <c r="G75" s="51"/>
      <c r="H75" s="51"/>
      <c r="I75" s="51"/>
      <c r="J75" s="51"/>
      <c r="K75" s="51"/>
      <c r="L75" s="51"/>
      <c r="M75" s="51"/>
      <c r="N75" s="51"/>
      <c r="O75" s="51"/>
      <c r="P75" s="51"/>
      <c r="Q75" s="51"/>
    </row>
    <row r="76" spans="2:17" ht="14.25" customHeight="1">
      <c r="C76" s="51"/>
      <c r="D76" s="51"/>
      <c r="E76" s="51"/>
      <c r="F76" s="51"/>
      <c r="G76" s="51"/>
      <c r="H76" s="51"/>
      <c r="I76" s="51"/>
      <c r="J76" s="51"/>
      <c r="K76" s="51"/>
      <c r="L76" s="51"/>
      <c r="M76" s="51"/>
      <c r="N76" s="51"/>
      <c r="O76" s="51"/>
      <c r="P76" s="51"/>
      <c r="Q76" s="51"/>
    </row>
    <row r="77" spans="2:17" ht="14.25" customHeight="1">
      <c r="C77" s="51"/>
      <c r="D77" s="51"/>
      <c r="E77" s="51"/>
      <c r="F77" s="51"/>
      <c r="G77" s="51"/>
      <c r="H77" s="51"/>
      <c r="I77" s="51"/>
      <c r="J77" s="51"/>
      <c r="K77" s="51"/>
      <c r="L77" s="51"/>
      <c r="M77" s="51"/>
      <c r="N77" s="51"/>
      <c r="O77" s="51"/>
      <c r="P77" s="51"/>
      <c r="Q77" s="51"/>
    </row>
    <row r="78" spans="2:17" ht="14.25" customHeight="1">
      <c r="C78" s="51"/>
      <c r="D78" s="51"/>
      <c r="E78" s="51"/>
      <c r="F78" s="51"/>
      <c r="G78" s="51"/>
      <c r="H78" s="51"/>
      <c r="I78" s="51"/>
      <c r="J78" s="51"/>
      <c r="K78" s="51"/>
      <c r="L78" s="51"/>
      <c r="M78" s="51"/>
      <c r="N78" s="51"/>
      <c r="O78" s="51"/>
      <c r="P78" s="51"/>
      <c r="Q78" s="51"/>
    </row>
    <row r="79" spans="2:17" ht="14.25" customHeight="1">
      <c r="C79" s="51"/>
      <c r="D79" s="51"/>
      <c r="E79" s="51"/>
      <c r="F79" s="51"/>
      <c r="G79" s="51"/>
      <c r="H79" s="51"/>
      <c r="I79" s="51"/>
      <c r="J79" s="51"/>
      <c r="K79" s="51"/>
      <c r="L79" s="51"/>
      <c r="M79" s="51"/>
      <c r="N79" s="51"/>
      <c r="O79" s="51"/>
      <c r="P79" s="51"/>
      <c r="Q79" s="51"/>
    </row>
    <row r="80" spans="2:17" ht="14.25" customHeight="1">
      <c r="C80" s="51"/>
      <c r="D80" s="51"/>
      <c r="E80" s="51"/>
      <c r="F80" s="51"/>
      <c r="G80" s="51"/>
      <c r="H80" s="51"/>
      <c r="I80" s="51"/>
      <c r="J80" s="51"/>
      <c r="K80" s="51"/>
      <c r="L80" s="51"/>
      <c r="M80" s="51"/>
      <c r="N80" s="51"/>
      <c r="O80" s="51"/>
      <c r="P80" s="51"/>
      <c r="Q80" s="51"/>
    </row>
    <row r="81" spans="3:17" ht="14.25" customHeight="1">
      <c r="C81" s="51"/>
      <c r="D81" s="51"/>
      <c r="E81" s="51"/>
      <c r="F81" s="51"/>
      <c r="G81" s="51"/>
      <c r="H81" s="51"/>
      <c r="I81" s="51"/>
      <c r="J81" s="51"/>
      <c r="K81" s="51"/>
      <c r="L81" s="51"/>
      <c r="M81" s="51"/>
      <c r="N81" s="51"/>
      <c r="O81" s="51"/>
      <c r="P81" s="51"/>
      <c r="Q81" s="51"/>
    </row>
    <row r="82" spans="3:17" ht="14.25" customHeight="1">
      <c r="C82" s="51"/>
      <c r="D82" s="51"/>
      <c r="E82" s="51"/>
      <c r="F82" s="51"/>
      <c r="G82" s="51"/>
      <c r="H82" s="51"/>
      <c r="I82" s="51"/>
      <c r="J82" s="51"/>
      <c r="K82" s="51"/>
      <c r="L82" s="51"/>
      <c r="M82" s="51"/>
      <c r="N82" s="51"/>
      <c r="O82" s="51"/>
      <c r="P82" s="51"/>
      <c r="Q82" s="51"/>
    </row>
    <row r="83" spans="3:17" ht="14.25" customHeight="1">
      <c r="C83" s="51"/>
      <c r="D83" s="51"/>
      <c r="E83" s="51"/>
      <c r="F83" s="51"/>
      <c r="G83" s="51"/>
      <c r="H83" s="51"/>
      <c r="I83" s="51"/>
      <c r="J83" s="51"/>
      <c r="K83" s="51"/>
      <c r="L83" s="51"/>
      <c r="M83" s="51"/>
      <c r="N83" s="51"/>
      <c r="O83" s="51"/>
      <c r="P83" s="51"/>
      <c r="Q83" s="51"/>
    </row>
    <row r="84" spans="3:17" ht="14.25" customHeight="1">
      <c r="C84" s="51"/>
      <c r="D84" s="51"/>
      <c r="E84" s="51"/>
      <c r="F84" s="51"/>
      <c r="G84" s="51"/>
      <c r="H84" s="51"/>
      <c r="I84" s="51"/>
      <c r="J84" s="51"/>
      <c r="K84" s="51"/>
      <c r="L84" s="51"/>
      <c r="M84" s="51"/>
      <c r="N84" s="51"/>
      <c r="O84" s="51"/>
      <c r="P84" s="51"/>
      <c r="Q84" s="51"/>
    </row>
    <row r="85" spans="3:17" ht="14.25" customHeight="1">
      <c r="C85" s="51"/>
      <c r="D85" s="51"/>
      <c r="E85" s="51"/>
      <c r="F85" s="51"/>
      <c r="G85" s="51"/>
      <c r="H85" s="51"/>
      <c r="I85" s="51"/>
      <c r="J85" s="51"/>
      <c r="K85" s="51"/>
      <c r="L85" s="51"/>
      <c r="M85" s="51"/>
      <c r="N85" s="51"/>
      <c r="O85" s="51"/>
      <c r="P85" s="51"/>
      <c r="Q85" s="51"/>
    </row>
    <row r="86" spans="3:17">
      <c r="C86" s="51"/>
      <c r="D86" s="51"/>
      <c r="E86" s="51"/>
      <c r="F86" s="51"/>
      <c r="G86" s="51"/>
      <c r="H86" s="51"/>
      <c r="I86" s="51"/>
      <c r="J86" s="51"/>
      <c r="K86" s="51"/>
      <c r="L86" s="51"/>
      <c r="M86" s="51"/>
      <c r="N86" s="51"/>
      <c r="O86" s="51"/>
      <c r="P86" s="51"/>
      <c r="Q86" s="51"/>
    </row>
  </sheetData>
  <mergeCells count="66">
    <mergeCell ref="Q19:Q20"/>
    <mergeCell ref="H12:H13"/>
    <mergeCell ref="Q12:Q13"/>
    <mergeCell ref="G12:G13"/>
    <mergeCell ref="I12:N12"/>
    <mergeCell ref="P14:P16"/>
    <mergeCell ref="C12:C13"/>
    <mergeCell ref="D12:D13"/>
    <mergeCell ref="E12:E13"/>
    <mergeCell ref="F12:F13"/>
    <mergeCell ref="Q14:Q16"/>
    <mergeCell ref="H14:H16"/>
    <mergeCell ref="I14:I16"/>
    <mergeCell ref="J14:J16"/>
    <mergeCell ref="K14:K16"/>
    <mergeCell ref="L14:L16"/>
    <mergeCell ref="M14:M16"/>
    <mergeCell ref="N14:N16"/>
    <mergeCell ref="E14:E16"/>
    <mergeCell ref="F14:F16"/>
    <mergeCell ref="G14:G16"/>
    <mergeCell ref="O14:O16"/>
    <mergeCell ref="C25:C26"/>
    <mergeCell ref="D25:D26"/>
    <mergeCell ref="E25:E26"/>
    <mergeCell ref="F25:F26"/>
    <mergeCell ref="G25:G26"/>
    <mergeCell ref="C19:C20"/>
    <mergeCell ref="D19:D20"/>
    <mergeCell ref="E19:E20"/>
    <mergeCell ref="F19:F20"/>
    <mergeCell ref="G19:G20"/>
    <mergeCell ref="E57:E59"/>
    <mergeCell ref="F57:F59"/>
    <mergeCell ref="G57:G59"/>
    <mergeCell ref="C38:C39"/>
    <mergeCell ref="D38:D39"/>
    <mergeCell ref="E38:E39"/>
    <mergeCell ref="C55:C56"/>
    <mergeCell ref="D55:D56"/>
    <mergeCell ref="E55:E56"/>
    <mergeCell ref="C46:C47"/>
    <mergeCell ref="D46:D47"/>
    <mergeCell ref="E46:E47"/>
    <mergeCell ref="H57:H59"/>
    <mergeCell ref="I19:N19"/>
    <mergeCell ref="F38:F39"/>
    <mergeCell ref="G38:G39"/>
    <mergeCell ref="H38:H39"/>
    <mergeCell ref="I55:N55"/>
    <mergeCell ref="H55:H56"/>
    <mergeCell ref="I38:N38"/>
    <mergeCell ref="H46:H47"/>
    <mergeCell ref="I46:N46"/>
    <mergeCell ref="F55:F56"/>
    <mergeCell ref="G55:G56"/>
    <mergeCell ref="H19:H20"/>
    <mergeCell ref="F46:F47"/>
    <mergeCell ref="G46:G47"/>
    <mergeCell ref="H25:H26"/>
    <mergeCell ref="Q55:Q56"/>
    <mergeCell ref="I25:N25"/>
    <mergeCell ref="Q25:Q26"/>
    <mergeCell ref="Q49:Q50"/>
    <mergeCell ref="Q38:Q39"/>
    <mergeCell ref="Q46:Q47"/>
  </mergeCells>
  <conditionalFormatting sqref="E1:F14 E60:F1048576 E17:F57">
    <cfRule type="containsText" dxfId="7"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55" fitToHeight="0" orientation="portrait" horizontalDpi="1200" verticalDpi="1200" r:id="rId1"/>
  <headerFooter>
    <oddFooter>&amp;CPage &amp;P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Normal="100" zoomScaleSheetLayoutView="100" workbookViewId="0">
      <selection activeCell="K22" sqref="K22"/>
    </sheetView>
  </sheetViews>
  <sheetFormatPr defaultColWidth="8.77734375" defaultRowHeight="13.8"/>
  <cols>
    <col min="1" max="1" width="8.77734375" style="46"/>
    <col min="2" max="2" width="12" style="70" customWidth="1"/>
    <col min="3" max="3" width="12.5546875" style="46" customWidth="1"/>
    <col min="4" max="5" width="8.5546875" style="46" customWidth="1"/>
    <col min="6"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5" width="8.5546875" style="46" customWidth="1"/>
    <col min="16" max="16" width="10.5546875" style="46" customWidth="1"/>
    <col min="17" max="17" width="9.44140625" style="46" customWidth="1"/>
    <col min="18" max="16384" width="8.77734375" style="46"/>
  </cols>
  <sheetData>
    <row r="2" spans="2:22" ht="18" customHeight="1">
      <c r="B2" s="50"/>
      <c r="C2" s="51"/>
      <c r="D2" s="51"/>
      <c r="E2" s="51"/>
      <c r="F2" s="51"/>
      <c r="G2" s="51"/>
      <c r="H2" s="51"/>
      <c r="I2" s="51"/>
      <c r="J2" s="51"/>
      <c r="K2" s="51"/>
      <c r="L2" s="51"/>
      <c r="M2" s="51"/>
      <c r="N2" s="51"/>
      <c r="O2" s="51"/>
      <c r="R2" s="47"/>
    </row>
    <row r="3" spans="2:22" ht="25.2" customHeight="1">
      <c r="B3" s="337" t="s">
        <v>314</v>
      </c>
      <c r="C3" s="337"/>
      <c r="D3" s="337"/>
      <c r="E3" s="337"/>
      <c r="F3" s="337"/>
      <c r="G3" s="337"/>
      <c r="H3" s="337"/>
      <c r="I3" s="337"/>
      <c r="J3" s="337"/>
      <c r="K3" s="337"/>
      <c r="L3" s="337"/>
      <c r="M3" s="337"/>
      <c r="N3" s="337"/>
      <c r="O3" s="337"/>
      <c r="P3" s="337"/>
      <c r="Q3" s="337"/>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38" t="s">
        <v>336</v>
      </c>
      <c r="C6" s="338"/>
      <c r="D6" s="338"/>
      <c r="E6" s="338"/>
      <c r="F6" s="338"/>
      <c r="G6" s="338"/>
      <c r="H6" s="338"/>
      <c r="I6" s="338"/>
      <c r="J6" s="338"/>
      <c r="K6" s="338"/>
      <c r="L6" s="338"/>
      <c r="M6" s="338"/>
      <c r="N6" s="338"/>
      <c r="O6" s="338"/>
      <c r="P6" s="338"/>
      <c r="Q6" s="338"/>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39" t="e" vm="1">
        <v>#VALUE!</v>
      </c>
      <c r="D8" s="339"/>
      <c r="E8" s="339"/>
      <c r="F8" s="339"/>
      <c r="G8" s="51"/>
      <c r="H8" s="339" t="e" vm="2">
        <v>#VALUE!</v>
      </c>
      <c r="I8" s="339"/>
      <c r="J8" s="339"/>
      <c r="K8" s="339"/>
      <c r="L8" s="51"/>
      <c r="M8" s="339" t="e" vm="3">
        <v>#VALUE!</v>
      </c>
      <c r="N8" s="339"/>
      <c r="O8" s="339"/>
      <c r="P8" s="339"/>
      <c r="Q8" s="51"/>
      <c r="R8" s="47"/>
      <c r="V8" s="54"/>
    </row>
    <row r="9" spans="2:22" ht="8.25" customHeight="1">
      <c r="B9" s="52"/>
      <c r="C9" s="79"/>
      <c r="D9" s="79"/>
      <c r="E9" s="79"/>
      <c r="F9" s="79"/>
      <c r="G9" s="51"/>
      <c r="H9" s="79"/>
      <c r="I9" s="79"/>
      <c r="J9" s="79"/>
      <c r="K9" s="79"/>
      <c r="L9" s="51"/>
      <c r="M9" s="79"/>
      <c r="N9" s="79"/>
      <c r="O9" s="79"/>
      <c r="P9" s="79"/>
      <c r="Q9" s="51"/>
      <c r="R9" s="47"/>
      <c r="V9" s="54"/>
    </row>
    <row r="10" spans="2:22" ht="20.25" customHeight="1">
      <c r="B10" s="52">
        <v>20</v>
      </c>
      <c r="C10" s="334" t="str">
        <f>'26MY_PRELUDE_APP_EN'!C40</f>
        <v>All Season Floor Mats</v>
      </c>
      <c r="D10" s="335"/>
      <c r="E10" s="335"/>
      <c r="F10" s="336"/>
      <c r="G10" s="55"/>
      <c r="H10" s="334" t="str">
        <f>'26MY_PRELUDE_APP_EN'!$C$41</f>
        <v>Cargo Tray</v>
      </c>
      <c r="I10" s="335"/>
      <c r="J10" s="335"/>
      <c r="K10" s="336"/>
      <c r="L10" s="55"/>
      <c r="M10" s="334" t="str">
        <f>'26MY_PRELUDE_APP_EN'!$C$32</f>
        <v>Splash Guards</v>
      </c>
      <c r="N10" s="335"/>
      <c r="O10" s="335"/>
      <c r="P10" s="336"/>
      <c r="Q10" s="51"/>
      <c r="R10" s="47"/>
    </row>
    <row r="11" spans="2:22" ht="15" customHeight="1">
      <c r="B11" s="53">
        <v>20</v>
      </c>
      <c r="C11" s="73">
        <f>'26MY_PRELUDE_APP_EN'!$H$40</f>
        <v>270</v>
      </c>
      <c r="D11" s="57">
        <f>-PMT($D$29/52,5*52,C11)</f>
        <v>1.2311726836594632</v>
      </c>
      <c r="E11" s="58" t="s">
        <v>29</v>
      </c>
      <c r="F11" s="75"/>
      <c r="G11" s="51"/>
      <c r="H11" s="73">
        <f>'26MY_PRELUDE_APP_EN'!$H$41</f>
        <v>207</v>
      </c>
      <c r="I11" s="57">
        <f>-PMT($D$29/52,5*52,H11)</f>
        <v>0.94389905747225533</v>
      </c>
      <c r="J11" s="58" t="s">
        <v>29</v>
      </c>
      <c r="K11" s="75" t="str">
        <f>$C$29</f>
        <v>(6.99%)</v>
      </c>
      <c r="L11" s="51"/>
      <c r="M11" s="73">
        <f>'26MY_PRELUDE_APP_EN'!$H$32</f>
        <v>235</v>
      </c>
      <c r="N11" s="57">
        <f>-PMT($D$29/52,5*52,M11)</f>
        <v>1.0715762246665699</v>
      </c>
      <c r="O11" s="58" t="s">
        <v>29</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t="s">
        <v>187</v>
      </c>
      <c r="C13" s="339" t="e" vm="4">
        <v>#VALUE!</v>
      </c>
      <c r="D13" s="339"/>
      <c r="E13" s="339"/>
      <c r="F13" s="339"/>
      <c r="G13" s="51"/>
      <c r="H13" s="339" t="e" vm="5">
        <v>#VALUE!</v>
      </c>
      <c r="I13" s="339"/>
      <c r="J13" s="339"/>
      <c r="K13" s="339"/>
      <c r="L13" s="51"/>
      <c r="M13" s="339" t="e" vm="6">
        <v>#VALUE!</v>
      </c>
      <c r="N13" s="339"/>
      <c r="O13" s="339"/>
      <c r="P13" s="339"/>
      <c r="Q13" s="51"/>
      <c r="R13" s="47"/>
    </row>
    <row r="14" spans="2:22" ht="9" customHeight="1">
      <c r="B14" s="52"/>
      <c r="C14" s="79"/>
      <c r="D14" s="79"/>
      <c r="E14" s="79"/>
      <c r="F14" s="79"/>
      <c r="G14" s="51"/>
      <c r="H14" s="79"/>
      <c r="I14" s="79"/>
      <c r="J14" s="79"/>
      <c r="K14" s="79"/>
      <c r="L14" s="51"/>
      <c r="M14" s="79"/>
      <c r="N14" s="79"/>
      <c r="O14" s="79"/>
      <c r="P14" s="79"/>
      <c r="Q14" s="51"/>
      <c r="R14" s="47"/>
    </row>
    <row r="15" spans="2:22" ht="22.2" customHeight="1">
      <c r="B15" s="52">
        <v>20</v>
      </c>
      <c r="C15" s="334" t="str">
        <f>'26MY_PRELUDE_APP_EN'!C29</f>
        <v>Tailgate Spoiler</v>
      </c>
      <c r="D15" s="335"/>
      <c r="E15" s="335"/>
      <c r="F15" s="336"/>
      <c r="G15" s="64"/>
      <c r="H15" s="340" t="str">
        <f>'26MY_PRELUDE_APP_EN'!$C$48</f>
        <v>Illuminated Door Sill Trim</v>
      </c>
      <c r="I15" s="341"/>
      <c r="J15" s="341"/>
      <c r="K15" s="342"/>
      <c r="L15" s="64"/>
      <c r="M15" s="334" t="str">
        <f>'26MY_PRELUDE_APP_EN'!$C$21</f>
        <v>19" Alloy Wheel</v>
      </c>
      <c r="N15" s="335"/>
      <c r="O15" s="335"/>
      <c r="P15" s="336"/>
      <c r="Q15" s="51"/>
      <c r="R15" s="47"/>
    </row>
    <row r="16" spans="2:22" s="63" customFormat="1" ht="15.6">
      <c r="B16" s="56">
        <v>50</v>
      </c>
      <c r="C16" s="73">
        <f>'26MY_PRELUDE_APP_EN'!$H$29</f>
        <v>955</v>
      </c>
      <c r="D16" s="57">
        <f>-PMT($D$29/52,5*52,C16)</f>
        <v>4.3547033810918059</v>
      </c>
      <c r="E16" s="58" t="s">
        <v>29</v>
      </c>
      <c r="F16" s="75" t="str">
        <f>$C$29</f>
        <v>(6.99%)</v>
      </c>
      <c r="G16" s="60"/>
      <c r="H16" s="73">
        <f>'26MY_PRELUDE_APP_EN'!$H$48</f>
        <v>617</v>
      </c>
      <c r="I16" s="57">
        <f>-PMT($D$29/52,5*52,H16)</f>
        <v>2.8134575771032924</v>
      </c>
      <c r="J16" s="58" t="s">
        <v>29</v>
      </c>
      <c r="K16" s="75" t="str">
        <f>$C$29</f>
        <v>(6.99%)</v>
      </c>
      <c r="L16" s="60"/>
      <c r="M16" s="73">
        <f>'26MY_PRELUDE_APP_EN'!$H$21</f>
        <v>3420</v>
      </c>
      <c r="N16" s="57">
        <f>-PMT($D$29/52,5*52,M16)</f>
        <v>15.59485399301987</v>
      </c>
      <c r="O16" s="58" t="s">
        <v>29</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39" t="e" vm="7">
        <v>#VALUE!</v>
      </c>
      <c r="D18" s="339"/>
      <c r="E18" s="339"/>
      <c r="F18" s="339"/>
      <c r="G18" s="51"/>
      <c r="H18" s="339" t="e" vm="8">
        <v>#VALUE!</v>
      </c>
      <c r="I18" s="339"/>
      <c r="J18" s="339"/>
      <c r="K18" s="339"/>
      <c r="L18" s="51"/>
      <c r="M18" s="339" t="e" vm="9">
        <v>#VALUE!</v>
      </c>
      <c r="N18" s="339"/>
      <c r="O18" s="339"/>
      <c r="P18" s="339"/>
      <c r="Q18" s="51"/>
    </row>
    <row r="19" spans="1:20" ht="9.75" customHeight="1">
      <c r="B19" s="52"/>
      <c r="C19" s="79"/>
      <c r="D19" s="79"/>
      <c r="E19" s="79"/>
      <c r="F19" s="79"/>
      <c r="G19" s="51"/>
      <c r="H19" s="79"/>
      <c r="I19" s="79"/>
      <c r="J19" s="79"/>
      <c r="K19" s="79"/>
      <c r="L19" s="51"/>
      <c r="M19" s="79"/>
      <c r="N19" s="79"/>
      <c r="O19" s="79"/>
      <c r="P19" s="79"/>
      <c r="Q19" s="51"/>
    </row>
    <row r="20" spans="1:20" ht="28.95" customHeight="1">
      <c r="B20" s="52">
        <v>20</v>
      </c>
      <c r="C20" s="334" t="str">
        <f>'26MY_PRELUDE_APP_EN'!$C$50</f>
        <v>Pattern Projector</v>
      </c>
      <c r="D20" s="335"/>
      <c r="E20" s="335"/>
      <c r="F20" s="336"/>
      <c r="G20" s="64"/>
      <c r="H20" s="345" t="str">
        <f>'26MY_PRELUDE_APP_EN'!$C$27</f>
        <v>Black Emblems -  Front "H" Mark  &amp; Rear "Honda" marks</v>
      </c>
      <c r="I20" s="346"/>
      <c r="J20" s="346"/>
      <c r="K20" s="347"/>
      <c r="L20" s="64"/>
      <c r="M20" s="334" t="str">
        <f>'26MY_PRELUDE_APP_EN'!$C$34</f>
        <v>Protection Film Set</v>
      </c>
      <c r="N20" s="335"/>
      <c r="O20" s="335"/>
      <c r="P20" s="336"/>
      <c r="Q20" s="51"/>
    </row>
    <row r="21" spans="1:20" ht="15.6">
      <c r="B21" s="52">
        <v>50</v>
      </c>
      <c r="C21" s="73">
        <f>'26MY_PRELUDE_APP_EN'!$H$50</f>
        <v>485</v>
      </c>
      <c r="D21" s="57">
        <f>-PMT($D$29/52,5*52,C21)</f>
        <v>2.2115509317586657</v>
      </c>
      <c r="E21" s="58" t="s">
        <v>29</v>
      </c>
      <c r="F21" s="76" t="str">
        <f>$C$29</f>
        <v>(6.99%)</v>
      </c>
      <c r="G21" s="60"/>
      <c r="H21" s="73">
        <f>'26MY_PRELUDE_APP_EN'!$H$27</f>
        <v>508</v>
      </c>
      <c r="I21" s="57">
        <f>-PMT($D$29/52,5*52,H21)</f>
        <v>2.3164286048111387</v>
      </c>
      <c r="J21" s="58" t="s">
        <v>29</v>
      </c>
      <c r="K21" s="76" t="str">
        <f>$C$29</f>
        <v>(6.99%)</v>
      </c>
      <c r="L21" s="60"/>
      <c r="M21" s="73">
        <f>'26MY_PRELUDE_APP_EN'!$H$34</f>
        <v>413</v>
      </c>
      <c r="N21" s="57">
        <f>-PMT($D$29/52,5*52,M21)</f>
        <v>1.8832382161161421</v>
      </c>
      <c r="O21" s="58" t="s">
        <v>29</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31</v>
      </c>
      <c r="D23" s="51"/>
      <c r="E23" s="51"/>
      <c r="F23" s="51"/>
      <c r="G23" s="51"/>
      <c r="H23" s="51"/>
      <c r="I23" s="51"/>
      <c r="J23" s="51"/>
      <c r="K23" s="51"/>
      <c r="L23" s="51"/>
      <c r="M23" s="51"/>
      <c r="N23" s="51"/>
      <c r="O23" s="51"/>
      <c r="P23" s="51"/>
      <c r="Q23" s="51"/>
    </row>
    <row r="24" spans="1:20" ht="15" customHeight="1">
      <c r="B24" s="65"/>
      <c r="C24" s="66" t="s">
        <v>32</v>
      </c>
      <c r="D24" s="51"/>
      <c r="E24" s="51"/>
      <c r="F24" s="51"/>
      <c r="G24" s="67"/>
      <c r="H24" s="67"/>
      <c r="I24" s="67"/>
      <c r="J24" s="67"/>
      <c r="K24" s="67"/>
      <c r="L24" s="67"/>
      <c r="M24" s="67"/>
      <c r="N24" s="67"/>
      <c r="O24" s="67"/>
      <c r="P24" s="67"/>
      <c r="Q24" s="51"/>
    </row>
    <row r="25" spans="1:20" ht="15" customHeight="1">
      <c r="B25" s="65">
        <v>20</v>
      </c>
      <c r="C25" s="66" t="s">
        <v>45</v>
      </c>
      <c r="D25" s="51"/>
      <c r="E25" s="51"/>
      <c r="F25" s="51"/>
      <c r="G25" s="67"/>
      <c r="H25" s="67"/>
      <c r="I25" s="67"/>
      <c r="J25" s="67"/>
      <c r="K25" s="67"/>
      <c r="L25" s="67"/>
      <c r="M25" s="67"/>
      <c r="N25" s="67"/>
      <c r="O25" s="67"/>
      <c r="P25" s="67"/>
      <c r="Q25" s="51"/>
    </row>
    <row r="26" spans="1:20" ht="60" customHeight="1">
      <c r="B26" s="52">
        <v>60</v>
      </c>
      <c r="C26" s="343" t="s">
        <v>100</v>
      </c>
      <c r="D26" s="343"/>
      <c r="E26" s="343"/>
      <c r="F26" s="343"/>
      <c r="G26" s="343"/>
      <c r="H26" s="343"/>
      <c r="I26" s="343"/>
      <c r="J26" s="343"/>
      <c r="K26" s="343"/>
      <c r="L26" s="343"/>
      <c r="M26" s="343"/>
      <c r="N26" s="343"/>
      <c r="O26" s="343"/>
      <c r="P26" s="343"/>
      <c r="Q26" s="51"/>
    </row>
    <row r="27" spans="1:20" ht="20.25" customHeight="1" thickBot="1">
      <c r="B27" s="222"/>
      <c r="C27" s="223" t="s">
        <v>30</v>
      </c>
      <c r="D27" s="224"/>
      <c r="E27" s="225"/>
      <c r="F27" s="224"/>
      <c r="G27" s="226"/>
      <c r="H27" s="226"/>
      <c r="I27" s="226"/>
      <c r="J27" s="226"/>
      <c r="K27" s="227"/>
      <c r="L27" s="227"/>
      <c r="M27" s="227"/>
      <c r="N27" s="228"/>
      <c r="O27" s="344"/>
      <c r="P27" s="344"/>
      <c r="Q27" s="229"/>
    </row>
    <row r="28" spans="1:20" ht="20.25" customHeight="1">
      <c r="A28" s="68"/>
      <c r="B28" s="217">
        <v>20</v>
      </c>
      <c r="C28" s="219"/>
      <c r="D28" s="217"/>
      <c r="E28" s="216"/>
      <c r="F28" s="217"/>
      <c r="G28" s="218"/>
      <c r="H28" s="218"/>
      <c r="I28" s="218"/>
      <c r="J28" s="218"/>
      <c r="K28" s="219"/>
      <c r="L28" s="219"/>
      <c r="M28" s="219"/>
      <c r="N28" s="219"/>
      <c r="O28" s="219"/>
      <c r="P28" s="77"/>
      <c r="Q28" s="51"/>
    </row>
    <row r="29" spans="1:20" ht="18" customHeight="1">
      <c r="A29" s="68"/>
      <c r="B29" s="217">
        <v>18</v>
      </c>
      <c r="C29" s="215" t="s">
        <v>103</v>
      </c>
      <c r="D29" s="216">
        <v>6.9900000000000004E-2</v>
      </c>
      <c r="E29" s="216"/>
      <c r="F29" s="217"/>
      <c r="G29" s="218"/>
      <c r="H29" s="218"/>
      <c r="I29" s="218"/>
      <c r="J29" s="218"/>
      <c r="K29" s="219"/>
      <c r="L29" s="219"/>
      <c r="M29" s="219"/>
      <c r="N29" s="219"/>
      <c r="O29" s="219"/>
      <c r="P29" s="77"/>
      <c r="Q29" s="51"/>
    </row>
    <row r="30" spans="1:20" s="51" customFormat="1" ht="15" customHeight="1">
      <c r="A30" s="69"/>
      <c r="B30" s="220">
        <v>7.5</v>
      </c>
      <c r="C30" s="220">
        <v>12</v>
      </c>
      <c r="D30" s="220">
        <v>8</v>
      </c>
      <c r="E30" s="220">
        <v>8</v>
      </c>
      <c r="F30" s="220">
        <v>10</v>
      </c>
      <c r="G30" s="220">
        <v>8.5</v>
      </c>
      <c r="H30" s="220">
        <v>12</v>
      </c>
      <c r="I30" s="220">
        <v>8</v>
      </c>
      <c r="J30" s="220">
        <v>8</v>
      </c>
      <c r="K30" s="220">
        <v>10</v>
      </c>
      <c r="L30" s="220">
        <v>8.5</v>
      </c>
      <c r="M30" s="220">
        <v>12</v>
      </c>
      <c r="N30" s="220">
        <v>8</v>
      </c>
      <c r="O30" s="220">
        <v>8</v>
      </c>
      <c r="P30" s="52">
        <v>10</v>
      </c>
      <c r="Q30" s="52">
        <v>7.5</v>
      </c>
    </row>
    <row r="31" spans="1:20" s="51" customFormat="1" ht="22.2" customHeight="1">
      <c r="A31" s="69"/>
      <c r="B31" s="221" t="s">
        <v>157</v>
      </c>
      <c r="C31" s="214">
        <f>'26MY_PRELUDE_DATA'!$C$4</f>
        <v>45974</v>
      </c>
      <c r="D31" s="67" t="str">
        <f>'SELECT PROVINCE'!$B$23</f>
        <v>All published prices, trim specifications, and availability are subject to change without prior notice.</v>
      </c>
      <c r="E31" s="211"/>
      <c r="F31" s="211"/>
      <c r="G31" s="211"/>
      <c r="H31" s="211"/>
      <c r="I31" s="211"/>
      <c r="J31" s="211"/>
      <c r="K31" s="211"/>
      <c r="L31" s="211"/>
      <c r="M31" s="211"/>
      <c r="N31" s="211"/>
      <c r="O31" s="65"/>
      <c r="P31" s="213" t="s">
        <v>56</v>
      </c>
      <c r="Q31" s="212" t="str">
        <f>'26MY_PRELUDE_DATA'!L6</f>
        <v>ON</v>
      </c>
    </row>
    <row r="32" spans="1:20" ht="15.6">
      <c r="D32" s="80"/>
      <c r="P32" s="81"/>
      <c r="Q32" s="82"/>
      <c r="T32" s="71"/>
    </row>
    <row r="33" spans="2:2">
      <c r="B33" s="85"/>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85"/>
  <sheetViews>
    <sheetView view="pageBreakPreview" zoomScale="80" zoomScaleNormal="60" zoomScaleSheetLayoutView="80" workbookViewId="0">
      <selection activeCell="B1" sqref="B1:B1048576"/>
    </sheetView>
  </sheetViews>
  <sheetFormatPr defaultColWidth="9.21875" defaultRowHeight="13.8" outlineLevelCol="1"/>
  <cols>
    <col min="1" max="1" width="9.21875" style="46"/>
    <col min="2" max="2" width="15.5546875" style="264" hidden="1" customWidth="1"/>
    <col min="3" max="3" width="41.21875" style="46" customWidth="1"/>
    <col min="4" max="4" width="22" style="46" customWidth="1"/>
    <col min="5" max="5" width="13.77734375" style="46" customWidth="1" outlineLevel="1"/>
    <col min="6" max="6" width="14.5546875" style="46" customWidth="1"/>
    <col min="7" max="7" width="9.44140625" style="46" customWidth="1"/>
    <col min="8" max="8" width="13" style="46" customWidth="1"/>
    <col min="9" max="9" width="16.77734375" style="46" hidden="1" customWidth="1"/>
    <col min="10" max="10" width="10.5546875" style="46" customWidth="1"/>
    <col min="11" max="16" width="10.5546875" style="46" hidden="1" customWidth="1"/>
    <col min="17" max="17" width="62" style="46" customWidth="1"/>
    <col min="18" max="16384" width="9.21875" style="46"/>
  </cols>
  <sheetData>
    <row r="2" spans="2:20" ht="35.25" customHeight="1">
      <c r="B2" s="257" t="s">
        <v>147</v>
      </c>
      <c r="C2" s="150" t="s">
        <v>68</v>
      </c>
      <c r="D2" s="150"/>
      <c r="E2" s="147"/>
      <c r="F2" s="15"/>
      <c r="G2" s="121"/>
      <c r="H2" s="122"/>
      <c r="I2" s="122"/>
      <c r="J2" s="122"/>
      <c r="K2" s="137"/>
      <c r="L2" s="138"/>
      <c r="M2" s="137"/>
      <c r="N2" s="137"/>
      <c r="O2" s="137"/>
      <c r="P2" s="137"/>
      <c r="Q2" s="137"/>
    </row>
    <row r="3" spans="2:20" ht="30" customHeight="1">
      <c r="B3" s="257"/>
      <c r="C3" s="151" t="s">
        <v>69</v>
      </c>
      <c r="D3" s="152" t="str">
        <f>'26MY_PRELUDE_DATA'!C2</f>
        <v>Prelude</v>
      </c>
      <c r="E3" s="148"/>
      <c r="F3" s="2"/>
      <c r="G3" s="121"/>
      <c r="H3" s="122"/>
      <c r="I3" s="122"/>
      <c r="J3" s="122"/>
      <c r="K3" s="139"/>
      <c r="M3" s="140"/>
      <c r="N3" s="137"/>
      <c r="O3" s="137"/>
      <c r="P3" s="137"/>
      <c r="Q3" s="137"/>
    </row>
    <row r="4" spans="2:20" ht="30" customHeight="1">
      <c r="B4" s="257"/>
      <c r="C4" s="151" t="s">
        <v>70</v>
      </c>
      <c r="D4" s="152">
        <f>'26MY_PRELUDE_DATA'!C3</f>
        <v>2026</v>
      </c>
      <c r="E4" s="148"/>
      <c r="F4" s="2"/>
      <c r="G4" s="121"/>
      <c r="H4" s="122"/>
      <c r="I4" s="122"/>
      <c r="J4" s="122"/>
      <c r="K4" s="137"/>
      <c r="L4" s="141"/>
      <c r="M4" s="137"/>
      <c r="N4" s="137"/>
      <c r="O4" s="137"/>
      <c r="P4" s="137"/>
      <c r="Q4" s="137"/>
    </row>
    <row r="5" spans="2:20">
      <c r="B5" s="257"/>
      <c r="C5" s="353" t="s">
        <v>71</v>
      </c>
      <c r="D5" s="354"/>
      <c r="E5" s="354"/>
      <c r="F5" s="354"/>
      <c r="G5" s="354"/>
      <c r="H5" s="354"/>
      <c r="I5" s="354"/>
      <c r="J5" s="354"/>
      <c r="K5" s="354"/>
      <c r="L5" s="354"/>
      <c r="M5" s="355"/>
      <c r="N5" s="112"/>
      <c r="O5" s="112"/>
      <c r="P5" s="112"/>
      <c r="Q5" s="142"/>
    </row>
    <row r="6" spans="2:20">
      <c r="B6" s="257"/>
      <c r="C6" s="356" t="s">
        <v>72</v>
      </c>
      <c r="D6" s="357"/>
      <c r="E6" s="357"/>
      <c r="F6" s="357"/>
      <c r="G6" s="357"/>
      <c r="H6" s="357"/>
      <c r="I6" s="357"/>
      <c r="J6" s="357"/>
      <c r="K6" s="357"/>
      <c r="L6" s="357"/>
      <c r="M6" s="358"/>
      <c r="N6" s="112"/>
      <c r="O6" s="112"/>
      <c r="P6" s="112"/>
      <c r="Q6" s="142"/>
    </row>
    <row r="7" spans="2:20">
      <c r="B7" s="257"/>
      <c r="C7" s="356" t="s">
        <v>73</v>
      </c>
      <c r="D7" s="357"/>
      <c r="E7" s="357"/>
      <c r="F7" s="357"/>
      <c r="G7" s="357"/>
      <c r="H7" s="357"/>
      <c r="I7" s="357"/>
      <c r="J7" s="357"/>
      <c r="K7" s="357"/>
      <c r="L7" s="357"/>
      <c r="M7" s="358"/>
      <c r="N7" s="112"/>
      <c r="O7" s="112"/>
      <c r="P7" s="112"/>
      <c r="Q7" s="142"/>
    </row>
    <row r="8" spans="2:20">
      <c r="B8" s="257"/>
      <c r="C8" s="359" t="s">
        <v>74</v>
      </c>
      <c r="D8" s="360"/>
      <c r="E8" s="360"/>
      <c r="F8" s="360"/>
      <c r="G8" s="360"/>
      <c r="H8" s="360"/>
      <c r="I8" s="360"/>
      <c r="J8" s="360"/>
      <c r="K8" s="360"/>
      <c r="L8" s="360"/>
      <c r="M8" s="361"/>
      <c r="N8" s="112"/>
      <c r="O8" s="112"/>
      <c r="P8" s="112"/>
      <c r="Q8" s="142"/>
    </row>
    <row r="9" spans="2:20">
      <c r="B9" s="257"/>
      <c r="C9" s="134"/>
      <c r="D9" s="134"/>
      <c r="E9" s="134"/>
      <c r="F9" s="134"/>
      <c r="G9" s="134"/>
      <c r="H9" s="134"/>
      <c r="I9" s="134"/>
      <c r="J9" s="134"/>
      <c r="K9" s="134"/>
      <c r="L9" s="134"/>
      <c r="M9" s="134"/>
      <c r="N9" s="135"/>
      <c r="O9" s="135"/>
      <c r="P9" s="135"/>
      <c r="Q9" s="153"/>
    </row>
    <row r="10" spans="2:20" ht="14.4">
      <c r="B10" s="257"/>
      <c r="C10" s="51"/>
      <c r="D10" s="51"/>
      <c r="E10" s="51"/>
      <c r="F10" s="51"/>
      <c r="G10" s="51"/>
      <c r="H10" s="144" t="s">
        <v>56</v>
      </c>
      <c r="I10" s="51"/>
      <c r="J10" s="51"/>
      <c r="K10" s="51"/>
      <c r="L10" s="51"/>
      <c r="M10" s="51"/>
      <c r="N10" s="51"/>
      <c r="O10" s="51"/>
      <c r="P10" s="51"/>
      <c r="Q10" s="143"/>
    </row>
    <row r="11" spans="2:20" ht="18">
      <c r="B11" s="257"/>
      <c r="C11" s="145" t="s">
        <v>75</v>
      </c>
      <c r="D11" s="146"/>
      <c r="E11" s="125"/>
      <c r="F11" s="125"/>
      <c r="G11" s="124"/>
      <c r="H11" s="171" t="str">
        <f>prov_cd</f>
        <v>ON</v>
      </c>
      <c r="I11" s="170"/>
      <c r="J11" s="51"/>
      <c r="K11" s="51"/>
      <c r="L11" s="51"/>
      <c r="M11" s="51"/>
      <c r="N11" s="51"/>
      <c r="O11" s="51"/>
      <c r="P11" s="51"/>
      <c r="Q11" s="51"/>
    </row>
    <row r="12" spans="2:20" ht="14.4">
      <c r="B12" s="257"/>
      <c r="C12" s="317" t="s">
        <v>76</v>
      </c>
      <c r="D12" s="317" t="s">
        <v>77</v>
      </c>
      <c r="E12" s="317" t="s">
        <v>78</v>
      </c>
      <c r="F12" s="317" t="s">
        <v>79</v>
      </c>
      <c r="G12" s="317" t="s">
        <v>80</v>
      </c>
      <c r="H12" s="322" t="s">
        <v>81</v>
      </c>
      <c r="I12" s="317" t="s">
        <v>25</v>
      </c>
      <c r="J12" s="317"/>
      <c r="K12" s="317"/>
      <c r="L12" s="317"/>
      <c r="M12" s="317"/>
      <c r="N12" s="317"/>
      <c r="O12" s="275"/>
      <c r="P12" s="275"/>
      <c r="Q12" s="317" t="s">
        <v>82</v>
      </c>
    </row>
    <row r="13" spans="2:20" ht="29.1" customHeight="1">
      <c r="B13" s="257"/>
      <c r="C13" s="317"/>
      <c r="D13" s="317"/>
      <c r="E13" s="317"/>
      <c r="F13" s="317"/>
      <c r="G13" s="317"/>
      <c r="H13" s="322"/>
      <c r="I13" s="186">
        <f>'26MY_PRELUDE_DATA'!M$7</f>
        <v>0</v>
      </c>
      <c r="J13" s="186" t="str">
        <f>'26MY_PRELUDE_DATA'!N$7</f>
        <v>PRELUDE FHEV</v>
      </c>
      <c r="K13" s="186">
        <f>'26MY_PRELUDE_DATA'!O$7</f>
        <v>0</v>
      </c>
      <c r="L13" s="186">
        <f>'26MY_PRELUDE_DATA'!P$7</f>
        <v>0</v>
      </c>
      <c r="M13" s="186">
        <f>'26MY_PRELUDE_DATA'!Q$7</f>
        <v>0</v>
      </c>
      <c r="N13" s="186">
        <f>'26MY_PRELUDE_DATA'!R$7</f>
        <v>0</v>
      </c>
      <c r="O13" s="186">
        <f>'26MY_PRELUDE_DATA'!S$7</f>
        <v>0</v>
      </c>
      <c r="P13" s="186">
        <f>'26MY_PRELUDE_DATA'!T$7</f>
        <v>0</v>
      </c>
      <c r="Q13" s="317"/>
    </row>
    <row r="14" spans="2:20" s="127" customFormat="1" ht="14.4">
      <c r="B14" s="258" t="s">
        <v>253</v>
      </c>
      <c r="C14" s="185" t="str">
        <f>VLOOKUP(B14,'26MY_PRELUDE_DATA'!B:V,4,FALSE)</f>
        <v>Ensemble de protection</v>
      </c>
      <c r="D14" s="238" t="str">
        <f>B14</f>
        <v>26PRE-PRO-PK</v>
      </c>
      <c r="E14" s="348">
        <f>VLOOKUP(B14,'26MY_PRELUDE_DATA'!B:V,9,FALSE)</f>
        <v>267</v>
      </c>
      <c r="F14" s="348">
        <f>VLOOKUP(B14,'26MY_PRELUDE_DATA'!B:V,10,FALSE)</f>
        <v>447</v>
      </c>
      <c r="G14" s="325">
        <f>VLOOKUP(B14,'26MY_PRELUDE_DATA'!B:V,7,FALSE)</f>
        <v>0.2</v>
      </c>
      <c r="H14" s="351">
        <f>VLOOKUP(B14,'26MY_PRELUDE_DATA'!B:V,11,FALSE)</f>
        <v>477</v>
      </c>
      <c r="I14" s="329">
        <f>VLOOKUP($B14,'26MY_PRELUDE_DATA'!$B:$V,12,FALSE)</f>
        <v>0</v>
      </c>
      <c r="J14" s="329" t="str">
        <f>VLOOKUP($B14,'26MY_PRELUDE_DATA'!$B:$V,13,FALSE)</f>
        <v>•</v>
      </c>
      <c r="K14" s="329">
        <f>VLOOKUP(B14,'26MY_PRELUDE_DATA'!B:V,14,FALSE)</f>
        <v>0</v>
      </c>
      <c r="L14" s="329">
        <f>VLOOKUP(B14,'26MY_PRELUDE_DATA'!B:V,15,FALSE)</f>
        <v>0</v>
      </c>
      <c r="M14" s="329">
        <f>VLOOKUP(B14,'26MY_PRELUDE_DATA'!B:V,16,FALSE)</f>
        <v>0</v>
      </c>
      <c r="N14" s="329">
        <f>VLOOKUP($B14,'26MY_PRELUDE_DATA'!$B:$V,17,FALSE)</f>
        <v>0</v>
      </c>
      <c r="O14" s="329">
        <f>VLOOKUP($B14,'26MY_PRELUDE_DATA'!$B:$V,18,FALSE)</f>
        <v>0</v>
      </c>
      <c r="P14" s="329">
        <f>VLOOKUP($B14,'26MY_PRELUDE_DATA'!$B:$V,19,FALSE)</f>
        <v>0</v>
      </c>
      <c r="Q14" s="318" t="str">
        <f>IF(VLOOKUP(B14,'26MY_PRELUDE_DATA'!B:V,20,FALSE)="","",VLOOKUP(B14,'26MY_PRELUDE_DATA'!B:V,21,FALSE))</f>
        <v/>
      </c>
      <c r="R14" s="95"/>
      <c r="S14" s="95"/>
      <c r="T14" s="95"/>
    </row>
    <row r="15" spans="2:20" s="127" customFormat="1" ht="14.4">
      <c r="B15" s="259" t="s">
        <v>276</v>
      </c>
      <c r="C15" s="181" t="str">
        <f>VLOOKUP(B15,'26MY_PRELUDE_DATA'!B:V,4,FALSE)</f>
        <v xml:space="preserve">Protège-tapis toutes saisons </v>
      </c>
      <c r="D15" s="208" t="str">
        <f>B15</f>
        <v>08P17-36W-110</v>
      </c>
      <c r="E15" s="349"/>
      <c r="F15" s="349"/>
      <c r="G15" s="326"/>
      <c r="H15" s="352"/>
      <c r="I15" s="330"/>
      <c r="J15" s="330"/>
      <c r="K15" s="330"/>
      <c r="L15" s="330"/>
      <c r="M15" s="330"/>
      <c r="N15" s="330"/>
      <c r="O15" s="330"/>
      <c r="P15" s="330"/>
      <c r="Q15" s="327"/>
      <c r="R15" s="95"/>
      <c r="S15" s="95"/>
      <c r="T15" s="95"/>
    </row>
    <row r="16" spans="2:20" s="127" customFormat="1" ht="14.1" customHeight="1">
      <c r="B16" s="259" t="s">
        <v>281</v>
      </c>
      <c r="C16" s="181" t="str">
        <f>VLOOKUP(B16,'26MY_PRELUDE_DATA'!B:V,4,FALSE)</f>
        <v>Plateau de compartiment à bagages</v>
      </c>
      <c r="D16" s="208" t="str">
        <f>B16</f>
        <v>08U45-36W-100</v>
      </c>
      <c r="E16" s="350"/>
      <c r="F16" s="350"/>
      <c r="G16" s="333"/>
      <c r="H16" s="362"/>
      <c r="I16" s="331"/>
      <c r="J16" s="331"/>
      <c r="K16" s="331"/>
      <c r="L16" s="331"/>
      <c r="M16" s="331"/>
      <c r="N16" s="331"/>
      <c r="O16" s="331"/>
      <c r="P16" s="331"/>
      <c r="Q16" s="319"/>
      <c r="R16" s="95"/>
      <c r="S16" s="95"/>
      <c r="T16" s="95"/>
    </row>
    <row r="17" spans="2:17" s="128" customFormat="1" ht="15" customHeight="1">
      <c r="B17" s="260"/>
      <c r="C17" s="125"/>
      <c r="D17" s="125"/>
      <c r="E17" s="125"/>
      <c r="F17" s="125"/>
      <c r="G17" s="124"/>
      <c r="H17" s="125"/>
      <c r="I17" s="125"/>
      <c r="J17" s="125"/>
      <c r="K17" s="125"/>
      <c r="L17" s="125"/>
      <c r="M17" s="125"/>
      <c r="N17" s="125"/>
      <c r="O17" s="125"/>
      <c r="P17" s="125"/>
      <c r="Q17" s="125"/>
    </row>
    <row r="18" spans="2:17" s="126" customFormat="1" ht="18">
      <c r="B18" s="262"/>
      <c r="C18" s="145" t="s">
        <v>83</v>
      </c>
      <c r="D18" s="145"/>
      <c r="E18" s="136"/>
      <c r="F18" s="136"/>
      <c r="G18" s="136"/>
      <c r="H18" s="136"/>
      <c r="I18" s="136"/>
      <c r="J18" s="136"/>
      <c r="K18" s="136"/>
      <c r="L18" s="136"/>
      <c r="M18" s="136"/>
      <c r="N18" s="136"/>
      <c r="O18" s="136"/>
      <c r="P18" s="136"/>
      <c r="Q18" s="136"/>
    </row>
    <row r="19" spans="2:17" s="127" customFormat="1" ht="15" customHeight="1">
      <c r="B19" s="261"/>
      <c r="C19" s="317" t="s">
        <v>76</v>
      </c>
      <c r="D19" s="317" t="s">
        <v>77</v>
      </c>
      <c r="E19" s="317" t="s">
        <v>78</v>
      </c>
      <c r="F19" s="317" t="s">
        <v>79</v>
      </c>
      <c r="G19" s="317" t="s">
        <v>80</v>
      </c>
      <c r="H19" s="322" t="s">
        <v>81</v>
      </c>
      <c r="I19" s="317" t="s">
        <v>25</v>
      </c>
      <c r="J19" s="317"/>
      <c r="K19" s="317"/>
      <c r="L19" s="317"/>
      <c r="M19" s="317"/>
      <c r="N19" s="317"/>
      <c r="O19" s="275"/>
      <c r="P19" s="275"/>
      <c r="Q19" s="317" t="s">
        <v>82</v>
      </c>
    </row>
    <row r="20" spans="2:17" s="127" customFormat="1" ht="29.1" customHeight="1">
      <c r="B20" s="261"/>
      <c r="C20" s="317"/>
      <c r="D20" s="317"/>
      <c r="E20" s="317"/>
      <c r="F20" s="317"/>
      <c r="G20" s="317"/>
      <c r="H20" s="322"/>
      <c r="I20" s="186">
        <f>'26MY_PRELUDE_DATA'!M$7</f>
        <v>0</v>
      </c>
      <c r="J20" s="186" t="str">
        <f>'26MY_PRELUDE_DATA'!N$7</f>
        <v>PRELUDE FHEV</v>
      </c>
      <c r="K20" s="186">
        <f>'26MY_PRELUDE_DATA'!O$7</f>
        <v>0</v>
      </c>
      <c r="L20" s="186">
        <f>'26MY_PRELUDE_DATA'!P$7</f>
        <v>0</v>
      </c>
      <c r="M20" s="186">
        <f>'26MY_PRELUDE_DATA'!Q$7</f>
        <v>0</v>
      </c>
      <c r="N20" s="186">
        <f>'26MY_PRELUDE_DATA'!R$7</f>
        <v>0</v>
      </c>
      <c r="O20" s="186">
        <f>'26MY_PRELUDE_DATA'!S$7</f>
        <v>0</v>
      </c>
      <c r="P20" s="186">
        <f>'26MY_PRELUDE_DATA'!T$7</f>
        <v>0</v>
      </c>
      <c r="Q20" s="317"/>
    </row>
    <row r="21" spans="2:17" s="128" customFormat="1" ht="15" customHeight="1">
      <c r="B21" s="260" t="s">
        <v>259</v>
      </c>
      <c r="C21" s="210" t="str">
        <f>VLOOKUP(B21,'26MY_PRELUDE_DATA'!B:V,4,FALSE)</f>
        <v>Jante en alliage de 19 pouces</v>
      </c>
      <c r="D21" s="78" t="str">
        <f t="shared" ref="D21:D22" si="0">B21</f>
        <v>08W19-36W-100</v>
      </c>
      <c r="E21" s="278">
        <f>VLOOKUP(B21,'26MY_PRELUDE_DATA'!B:V,9,FALSE)</f>
        <v>1920</v>
      </c>
      <c r="F21" s="278">
        <f>VLOOKUP(B21,'26MY_PRELUDE_DATA'!B:V,10,FALSE)</f>
        <v>3180</v>
      </c>
      <c r="G21" s="276">
        <f>VLOOKUP(B21,'26MY_PRELUDE_DATA'!B:V,7,FALSE)</f>
        <v>1.6</v>
      </c>
      <c r="H21" s="279">
        <f>VLOOKUP(B21,'26MY_PRELUDE_DATA'!B:V,11,FALSE)</f>
        <v>3420</v>
      </c>
      <c r="I21" s="277">
        <f>VLOOKUP($B21,'26MY_PRELUDE_DATA'!$B:$V,12,FALSE)</f>
        <v>0</v>
      </c>
      <c r="J21" s="277" t="str">
        <f>VLOOKUP($B21,'26MY_PRELUDE_DATA'!$B:$V,13,FALSE)</f>
        <v>E</v>
      </c>
      <c r="K21" s="277">
        <f>VLOOKUP(B21,'26MY_PRELUDE_DATA'!B:V,14,FALSE)</f>
        <v>0</v>
      </c>
      <c r="L21" s="277">
        <f>VLOOKUP(B21,'26MY_PRELUDE_DATA'!B:V,15,FALSE)</f>
        <v>0</v>
      </c>
      <c r="M21" s="277">
        <f>VLOOKUP(B21,'26MY_PRELUDE_DATA'!B:V,16,FALSE)</f>
        <v>0</v>
      </c>
      <c r="N21" s="277">
        <f>VLOOKUP($B21,'26MY_PRELUDE_DATA'!$B:$V,17,FALSE)</f>
        <v>0</v>
      </c>
      <c r="O21" s="277">
        <f>VLOOKUP($B21,'26MY_PRELUDE_DATA'!$B:$V,18,FALSE)</f>
        <v>0</v>
      </c>
      <c r="P21" s="277">
        <f>VLOOKUP($B21,'26MY_PRELUDE_DATA'!$B:$V,19,FALSE)</f>
        <v>0</v>
      </c>
      <c r="Q21" s="240" t="str">
        <f>IF(VLOOKUP(B21,'26MY_PRELUDE_DATA'!B:V,21,FALSE)="","",VLOOKUP(B21,'26MY_PRELUDE_DATA'!B:V,21,FALSE))</f>
        <v>Prix pour un ensemble de 4 roues.  Pneus vendus séparément.</v>
      </c>
    </row>
    <row r="22" spans="2:17" s="128" customFormat="1" ht="14.4">
      <c r="B22" s="260" t="s">
        <v>173</v>
      </c>
      <c r="C22" s="210" t="str">
        <f>VLOOKUP(B22,'26MY_PRELUDE_DATA'!B:V,4,FALSE)</f>
        <v>Écrous de roue antivol  - Noirs</v>
      </c>
      <c r="D22" s="78" t="str">
        <f t="shared" si="0"/>
        <v>08W42-TG7-301A</v>
      </c>
      <c r="E22" s="278">
        <f>VLOOKUP(B22,'26MY_PRELUDE_DATA'!B:V,9,FALSE)</f>
        <v>85</v>
      </c>
      <c r="F22" s="278">
        <f>VLOOKUP(B22,'26MY_PRELUDE_DATA'!B:V,10,FALSE)</f>
        <v>140</v>
      </c>
      <c r="G22" s="276">
        <f>VLOOKUP(B22,'26MY_PRELUDE_DATA'!B:V,7,FALSE)</f>
        <v>0.2</v>
      </c>
      <c r="H22" s="279">
        <f>VLOOKUP(B22,'26MY_PRELUDE_DATA'!B:V,11,FALSE)</f>
        <v>170</v>
      </c>
      <c r="I22" s="277">
        <f>VLOOKUP($B22,'26MY_PRELUDE_DATA'!$B:$V,12,FALSE)</f>
        <v>0</v>
      </c>
      <c r="J22" s="277" t="str">
        <f>VLOOKUP($B22,'26MY_PRELUDE_DATA'!$B:$V,13,FALSE)</f>
        <v>•</v>
      </c>
      <c r="K22" s="277">
        <f>VLOOKUP(B22,'26MY_PRELUDE_DATA'!B:V,14,FALSE)</f>
        <v>0</v>
      </c>
      <c r="L22" s="277">
        <f>VLOOKUP(B22,'26MY_PRELUDE_DATA'!B:V,15,FALSE)</f>
        <v>0</v>
      </c>
      <c r="M22" s="277">
        <f>VLOOKUP(B22,'26MY_PRELUDE_DATA'!B:V,16,FALSE)</f>
        <v>0</v>
      </c>
      <c r="N22" s="277">
        <f>VLOOKUP($B22,'26MY_PRELUDE_DATA'!$B:$V,17,FALSE)</f>
        <v>0</v>
      </c>
      <c r="O22" s="277">
        <f>VLOOKUP($B22,'26MY_PRELUDE_DATA'!$B:$V,18,FALSE)</f>
        <v>0</v>
      </c>
      <c r="P22" s="277">
        <f>VLOOKUP($B22,'26MY_PRELUDE_DATA'!$B:$V,19,FALSE)</f>
        <v>0</v>
      </c>
      <c r="Q22" s="240" t="str">
        <f>IF(VLOOKUP(B22,'26MY_PRELUDE_DATA'!B:V,21,FALSE)="","",VLOOKUP(B22,'26MY_PRELUDE_DATA'!B:V,21,FALSE))</f>
        <v/>
      </c>
    </row>
    <row r="23" spans="2:17" s="128" customFormat="1" ht="10.5" customHeight="1">
      <c r="B23" s="260"/>
      <c r="C23" s="20"/>
      <c r="D23" s="172"/>
      <c r="E23" s="173"/>
      <c r="F23" s="173"/>
      <c r="G23" s="174"/>
      <c r="H23" s="175"/>
      <c r="I23" s="90"/>
      <c r="J23" s="95"/>
      <c r="K23" s="90"/>
      <c r="L23" s="90"/>
      <c r="M23" s="90"/>
      <c r="N23" s="90"/>
      <c r="O23" s="90"/>
      <c r="P23" s="90"/>
      <c r="Q23" s="176"/>
    </row>
    <row r="24" spans="2:17" s="126" customFormat="1" ht="18">
      <c r="B24" s="262"/>
      <c r="C24" s="145" t="s">
        <v>84</v>
      </c>
      <c r="D24" s="145"/>
      <c r="E24" s="136"/>
      <c r="F24" s="136"/>
      <c r="G24" s="136"/>
      <c r="H24" s="136"/>
      <c r="I24" s="136"/>
      <c r="J24" s="90"/>
      <c r="K24" s="136"/>
      <c r="L24" s="136"/>
      <c r="M24" s="136"/>
      <c r="N24" s="136"/>
      <c r="O24" s="136"/>
      <c r="P24" s="136"/>
      <c r="Q24" s="136"/>
    </row>
    <row r="25" spans="2:17" s="127" customFormat="1" ht="15" customHeight="1">
      <c r="B25" s="261"/>
      <c r="C25" s="317" t="s">
        <v>76</v>
      </c>
      <c r="D25" s="317" t="s">
        <v>77</v>
      </c>
      <c r="E25" s="317" t="s">
        <v>78</v>
      </c>
      <c r="F25" s="317" t="s">
        <v>79</v>
      </c>
      <c r="G25" s="317" t="s">
        <v>80</v>
      </c>
      <c r="H25" s="322" t="s">
        <v>81</v>
      </c>
      <c r="I25" s="317" t="s">
        <v>25</v>
      </c>
      <c r="J25" s="317"/>
      <c r="K25" s="317"/>
      <c r="L25" s="317"/>
      <c r="M25" s="317"/>
      <c r="N25" s="317"/>
      <c r="O25" s="275"/>
      <c r="P25" s="275"/>
      <c r="Q25" s="317" t="s">
        <v>82</v>
      </c>
    </row>
    <row r="26" spans="2:17" s="127" customFormat="1" ht="28.8">
      <c r="B26" s="261"/>
      <c r="C26" s="317"/>
      <c r="D26" s="317"/>
      <c r="E26" s="317"/>
      <c r="F26" s="317"/>
      <c r="G26" s="317"/>
      <c r="H26" s="322"/>
      <c r="I26" s="186">
        <f>'26MY_PRELUDE_DATA'!M$7</f>
        <v>0</v>
      </c>
      <c r="J26" s="186" t="str">
        <f>'26MY_PRELUDE_DATA'!N$7</f>
        <v>PRELUDE FHEV</v>
      </c>
      <c r="K26" s="186">
        <f>'26MY_PRELUDE_DATA'!O$7</f>
        <v>0</v>
      </c>
      <c r="L26" s="186">
        <f>'26MY_PRELUDE_DATA'!P$7</f>
        <v>0</v>
      </c>
      <c r="M26" s="186">
        <f>'26MY_PRELUDE_DATA'!Q$7</f>
        <v>0</v>
      </c>
      <c r="N26" s="186">
        <f>'26MY_PRELUDE_DATA'!R$7</f>
        <v>0</v>
      </c>
      <c r="O26" s="186">
        <f>'26MY_PRELUDE_DATA'!S$7</f>
        <v>0</v>
      </c>
      <c r="P26" s="186">
        <f>'26MY_PRELUDE_DATA'!T$7</f>
        <v>0</v>
      </c>
      <c r="Q26" s="317"/>
    </row>
    <row r="27" spans="2:17" s="128" customFormat="1" ht="15" customHeight="1">
      <c r="B27" s="260" t="s">
        <v>261</v>
      </c>
      <c r="C27" s="210" t="str">
        <f>VLOOKUP(B27,'26MY_PRELUDE_DATA'!B:V,4,FALSE)</f>
        <v>Emblèmes noirs – « H » à l’avant et « Honda » à l’arrière</v>
      </c>
      <c r="D27" s="78" t="str">
        <f>B27</f>
        <v>08F20-36W-100</v>
      </c>
      <c r="E27" s="278">
        <f>VLOOKUP(B27,'26MY_PRELUDE_DATA'!B:V,9,FALSE)</f>
        <v>215</v>
      </c>
      <c r="F27" s="278">
        <f>VLOOKUP(B27,'26MY_PRELUDE_DATA'!B:V,10,FALSE)</f>
        <v>358</v>
      </c>
      <c r="G27" s="276">
        <f>VLOOKUP(B27,'26MY_PRELUDE_DATA'!B:V,7,FALSE)</f>
        <v>1</v>
      </c>
      <c r="H27" s="279">
        <f>VLOOKUP(B27,'26MY_PRELUDE_DATA'!B:V,11,FALSE)</f>
        <v>508</v>
      </c>
      <c r="I27" s="277">
        <f>VLOOKUP($B27,'26MY_PRELUDE_DATA'!$B:$V,12,FALSE)</f>
        <v>0</v>
      </c>
      <c r="J27" s="277" t="str">
        <f>VLOOKUP($B27,'26MY_PRELUDE_DATA'!$B:$V,13,FALSE)</f>
        <v>•</v>
      </c>
      <c r="K27" s="277">
        <f>VLOOKUP(B27,'26MY_PRELUDE_DATA'!B:V,14,FALSE)</f>
        <v>0</v>
      </c>
      <c r="L27" s="277">
        <f>VLOOKUP(B27,'26MY_PRELUDE_DATA'!B:V,15,FALSE)</f>
        <v>0</v>
      </c>
      <c r="M27" s="277">
        <f>VLOOKUP(B27,'26MY_PRELUDE_DATA'!B:V,16,FALSE)</f>
        <v>0</v>
      </c>
      <c r="N27" s="277">
        <f>VLOOKUP($B27,'26MY_PRELUDE_DATA'!$B:$V,17,FALSE)</f>
        <v>0</v>
      </c>
      <c r="O27" s="277">
        <f>VLOOKUP($B27,'26MY_PRELUDE_DATA'!$B:$V,18,FALSE)</f>
        <v>0</v>
      </c>
      <c r="P27" s="277">
        <f>VLOOKUP($B27,'26MY_PRELUDE_DATA'!$B:$V,19,FALSE)</f>
        <v>0</v>
      </c>
      <c r="Q27" s="240" t="str">
        <f>IF(VLOOKUP(B27,'26MY_PRELUDE_DATA'!B:V,21,FALSE)="","",VLOOKUP(B27,'26MY_PRELUDE_DATA'!B:V,21,FALSE))</f>
        <v/>
      </c>
    </row>
    <row r="28" spans="2:17" s="128" customFormat="1" ht="14.4">
      <c r="B28" s="260" t="s">
        <v>263</v>
      </c>
      <c r="C28" s="210" t="str">
        <f>VLOOKUP(B28,'26MY_PRELUDE_DATA'!B:V,4,FALSE)</f>
        <v>Déflecteur de bas de caisse avant</v>
      </c>
      <c r="D28" s="78" t="str">
        <f t="shared" ref="D28:D35" si="1">B28</f>
        <v>08F01-36W-160</v>
      </c>
      <c r="E28" s="278">
        <f>VLOOKUP(B28,'26MY_PRELUDE_DATA'!B:V,9,FALSE)</f>
        <v>321</v>
      </c>
      <c r="F28" s="278">
        <f>VLOOKUP(B28,'26MY_PRELUDE_DATA'!B:V,10,FALSE)</f>
        <v>535</v>
      </c>
      <c r="G28" s="276">
        <f>VLOOKUP(B28,'26MY_PRELUDE_DATA'!B:V,7,FALSE)</f>
        <v>1</v>
      </c>
      <c r="H28" s="279">
        <f>VLOOKUP(B28,'26MY_PRELUDE_DATA'!B:V,11,FALSE)</f>
        <v>685</v>
      </c>
      <c r="I28" s="277">
        <f>VLOOKUP($B28,'26MY_PRELUDE_DATA'!$B:$V,12,FALSE)</f>
        <v>0</v>
      </c>
      <c r="J28" s="277" t="str">
        <f>VLOOKUP($B28,'26MY_PRELUDE_DATA'!$B:$V,13,FALSE)</f>
        <v>•</v>
      </c>
      <c r="K28" s="277">
        <f>VLOOKUP(B28,'26MY_PRELUDE_DATA'!B:V,14,FALSE)</f>
        <v>0</v>
      </c>
      <c r="L28" s="277">
        <f>VLOOKUP(B28,'26MY_PRELUDE_DATA'!B:V,15,FALSE)</f>
        <v>0</v>
      </c>
      <c r="M28" s="277">
        <f>VLOOKUP(B28,'26MY_PRELUDE_DATA'!B:V,16,FALSE)</f>
        <v>0</v>
      </c>
      <c r="N28" s="277">
        <f>VLOOKUP($B28,'26MY_PRELUDE_DATA'!$B:$V,17,FALSE)</f>
        <v>0</v>
      </c>
      <c r="O28" s="277">
        <f>VLOOKUP($B28,'26MY_PRELUDE_DATA'!$B:$V,18,FALSE)</f>
        <v>0</v>
      </c>
      <c r="P28" s="277">
        <f>VLOOKUP($B28,'26MY_PRELUDE_DATA'!$B:$V,19,FALSE)</f>
        <v>0</v>
      </c>
      <c r="Q28" s="240" t="str">
        <f>IF(VLOOKUP(B28,'26MY_PRELUDE_DATA'!B:V,21,FALSE)="","",VLOOKUP(B28,'26MY_PRELUDE_DATA'!B:V,21,FALSE))</f>
        <v/>
      </c>
    </row>
    <row r="29" spans="2:17" s="128" customFormat="1" ht="14.4">
      <c r="B29" s="260" t="s">
        <v>265</v>
      </c>
      <c r="C29" s="210" t="str">
        <f>VLOOKUP(B29,'26MY_PRELUDE_DATA'!B:V,4,FALSE)</f>
        <v>Déflecteur de hayon</v>
      </c>
      <c r="D29" s="78" t="str">
        <f t="shared" si="1"/>
        <v>08F02-36W-160</v>
      </c>
      <c r="E29" s="278">
        <f>VLOOKUP(B29,'26MY_PRELUDE_DATA'!B:V,9,FALSE)</f>
        <v>465</v>
      </c>
      <c r="F29" s="278">
        <f>VLOOKUP(B29,'26MY_PRELUDE_DATA'!B:V,10,FALSE)</f>
        <v>775</v>
      </c>
      <c r="G29" s="276">
        <f>VLOOKUP(B29,'26MY_PRELUDE_DATA'!B:V,7,FALSE)</f>
        <v>1.2</v>
      </c>
      <c r="H29" s="279">
        <f>VLOOKUP(B29,'26MY_PRELUDE_DATA'!B:V,11,FALSE)</f>
        <v>955</v>
      </c>
      <c r="I29" s="277">
        <f>VLOOKUP($B29,'26MY_PRELUDE_DATA'!$B:$V,12,FALSE)</f>
        <v>0</v>
      </c>
      <c r="J29" s="277" t="str">
        <f>VLOOKUP($B29,'26MY_PRELUDE_DATA'!$B:$V,13,FALSE)</f>
        <v>•</v>
      </c>
      <c r="K29" s="277">
        <f>VLOOKUP(B29,'26MY_PRELUDE_DATA'!B:V,14,FALSE)</f>
        <v>0</v>
      </c>
      <c r="L29" s="277">
        <f>VLOOKUP(B29,'26MY_PRELUDE_DATA'!B:V,15,FALSE)</f>
        <v>0</v>
      </c>
      <c r="M29" s="277">
        <f>VLOOKUP(B29,'26MY_PRELUDE_DATA'!B:V,16,FALSE)</f>
        <v>0</v>
      </c>
      <c r="N29" s="277">
        <f>VLOOKUP($B29,'26MY_PRELUDE_DATA'!$B:$V,17,FALSE)</f>
        <v>0</v>
      </c>
      <c r="O29" s="277">
        <f>VLOOKUP($B29,'26MY_PRELUDE_DATA'!$B:$V,18,FALSE)</f>
        <v>0</v>
      </c>
      <c r="P29" s="277">
        <f>VLOOKUP($B29,'26MY_PRELUDE_DATA'!$B:$V,19,FALSE)</f>
        <v>0</v>
      </c>
      <c r="Q29" s="240" t="str">
        <f>IF(VLOOKUP(B29,'26MY_PRELUDE_DATA'!B:V,21,FALSE)="","",VLOOKUP(B29,'26MY_PRELUDE_DATA'!B:V,21,FALSE))</f>
        <v/>
      </c>
    </row>
    <row r="30" spans="2:17" s="128" customFormat="1" ht="14.4">
      <c r="B30" s="260" t="s">
        <v>316</v>
      </c>
      <c r="C30" s="210" t="str">
        <f>VLOOKUP(B30,'26MY_PRELUDE_DATA'!B:V,4,FALSE)</f>
        <v>Couvercle de rétroviseur extérieur</v>
      </c>
      <c r="D30" s="78" t="str">
        <f t="shared" ref="D30:D31" si="2">B30</f>
        <v>08R06-36W-110</v>
      </c>
      <c r="E30" s="278">
        <f>VLOOKUP(B30,'26MY_PRELUDE_DATA'!B:V,9,FALSE)</f>
        <v>73</v>
      </c>
      <c r="F30" s="278">
        <f>VLOOKUP(B30,'26MY_PRELUDE_DATA'!B:V,10,FALSE)</f>
        <v>120</v>
      </c>
      <c r="G30" s="276">
        <f>VLOOKUP(B30,'26MY_PRELUDE_DATA'!B:V,7,FALSE)</f>
        <v>0.6</v>
      </c>
      <c r="H30" s="279">
        <f>VLOOKUP(B30,'26MY_PRELUDE_DATA'!B:V,11,FALSE)</f>
        <v>210</v>
      </c>
      <c r="I30" s="277">
        <f>VLOOKUP($B30,'26MY_PRELUDE_DATA'!$B:$V,12,FALSE)</f>
        <v>0</v>
      </c>
      <c r="J30" s="277" t="str">
        <f>VLOOKUP($B30,'26MY_PRELUDE_DATA'!$B:$V,13,FALSE)</f>
        <v>•</v>
      </c>
      <c r="K30" s="277">
        <f>VLOOKUP(B30,'26MY_PRELUDE_DATA'!B:V,14,FALSE)</f>
        <v>0</v>
      </c>
      <c r="L30" s="277">
        <f>VLOOKUP(B30,'26MY_PRELUDE_DATA'!B:V,15,FALSE)</f>
        <v>0</v>
      </c>
      <c r="M30" s="277">
        <f>VLOOKUP(B30,'26MY_PRELUDE_DATA'!B:V,16,FALSE)</f>
        <v>0</v>
      </c>
      <c r="N30" s="277">
        <f>VLOOKUP($B30,'26MY_PRELUDE_DATA'!$B:$V,17,FALSE)</f>
        <v>0</v>
      </c>
      <c r="O30" s="277">
        <f>VLOOKUP($B30,'26MY_PRELUDE_DATA'!$B:$V,18,FALSE)</f>
        <v>0</v>
      </c>
      <c r="P30" s="277">
        <f>VLOOKUP($B30,'26MY_PRELUDE_DATA'!$B:$V,19,FALSE)</f>
        <v>0</v>
      </c>
      <c r="Q30" s="240" t="str">
        <f>IF(VLOOKUP(B30,'26MY_PRELUDE_DATA'!B:V,21,FALSE)="","",VLOOKUP(B30,'26MY_PRELUDE_DATA'!B:V,21,FALSE))</f>
        <v/>
      </c>
    </row>
    <row r="31" spans="2:17" s="128" customFormat="1" ht="14.4">
      <c r="B31" s="260" t="s">
        <v>267</v>
      </c>
      <c r="C31" s="210" t="str">
        <f>VLOOKUP(B31,'26MY_PRELUDE_DATA'!B:V,4,FALSE)</f>
        <v>Déflecteurs de portières</v>
      </c>
      <c r="D31" s="78" t="str">
        <f t="shared" si="2"/>
        <v>08R04-36W-100</v>
      </c>
      <c r="E31" s="278">
        <f>VLOOKUP(B31,'26MY_PRELUDE_DATA'!B:V,9,FALSE)</f>
        <v>201</v>
      </c>
      <c r="F31" s="278">
        <f>VLOOKUP(B31,'26MY_PRELUDE_DATA'!B:V,10,FALSE)</f>
        <v>335</v>
      </c>
      <c r="G31" s="276">
        <f>VLOOKUP(B31,'26MY_PRELUDE_DATA'!B:V,7,FALSE)</f>
        <v>0.3</v>
      </c>
      <c r="H31" s="279">
        <f>VLOOKUP(B31,'26MY_PRELUDE_DATA'!B:V,11,FALSE)</f>
        <v>380</v>
      </c>
      <c r="I31" s="277">
        <f>VLOOKUP($B31,'26MY_PRELUDE_DATA'!$B:$V,12,FALSE)</f>
        <v>0</v>
      </c>
      <c r="J31" s="277" t="str">
        <f>VLOOKUP($B31,'26MY_PRELUDE_DATA'!$B:$V,13,FALSE)</f>
        <v>•</v>
      </c>
      <c r="K31" s="277">
        <f>VLOOKUP(B31,'26MY_PRELUDE_DATA'!B:V,14,FALSE)</f>
        <v>0</v>
      </c>
      <c r="L31" s="277">
        <f>VLOOKUP(B31,'26MY_PRELUDE_DATA'!B:V,15,FALSE)</f>
        <v>0</v>
      </c>
      <c r="M31" s="277">
        <f>VLOOKUP(B31,'26MY_PRELUDE_DATA'!B:V,16,FALSE)</f>
        <v>0</v>
      </c>
      <c r="N31" s="277">
        <f>VLOOKUP($B31,'26MY_PRELUDE_DATA'!$B:$V,17,FALSE)</f>
        <v>0</v>
      </c>
      <c r="O31" s="277">
        <f>VLOOKUP($B31,'26MY_PRELUDE_DATA'!$B:$V,18,FALSE)</f>
        <v>0</v>
      </c>
      <c r="P31" s="277">
        <f>VLOOKUP($B31,'26MY_PRELUDE_DATA'!$B:$V,19,FALSE)</f>
        <v>0</v>
      </c>
      <c r="Q31" s="240" t="str">
        <f>IF(VLOOKUP(B31,'26MY_PRELUDE_DATA'!B:V,21,FALSE)="","",VLOOKUP(B31,'26MY_PRELUDE_DATA'!B:V,21,FALSE))</f>
        <v/>
      </c>
    </row>
    <row r="32" spans="2:17" s="128" customFormat="1" ht="14.4">
      <c r="B32" s="260" t="s">
        <v>271</v>
      </c>
      <c r="C32" s="210" t="str">
        <f>VLOOKUP(B32,'26MY_PRELUDE_DATA'!B:V,4,FALSE)</f>
        <v>Garde-boue</v>
      </c>
      <c r="D32" s="78" t="str">
        <f t="shared" si="1"/>
        <v>08P00-36W-100</v>
      </c>
      <c r="E32" s="278">
        <f>VLOOKUP(B32,'26MY_PRELUDE_DATA'!B:V,9,FALSE)</f>
        <v>105</v>
      </c>
      <c r="F32" s="278">
        <f>VLOOKUP(B32,'26MY_PRELUDE_DATA'!B:V,10,FALSE)</f>
        <v>175</v>
      </c>
      <c r="G32" s="276">
        <f>VLOOKUP(B32,'26MY_PRELUDE_DATA'!B:V,7,FALSE)</f>
        <v>0.4</v>
      </c>
      <c r="H32" s="279">
        <f>VLOOKUP(B32,'26MY_PRELUDE_DATA'!B:V,11,FALSE)</f>
        <v>235</v>
      </c>
      <c r="I32" s="277">
        <f>VLOOKUP($B32,'26MY_PRELUDE_DATA'!$B:$V,12,FALSE)</f>
        <v>0</v>
      </c>
      <c r="J32" s="277" t="str">
        <f>VLOOKUP($B32,'26MY_PRELUDE_DATA'!$B:$V,13,FALSE)</f>
        <v>•</v>
      </c>
      <c r="K32" s="277">
        <f>VLOOKUP(B32,'26MY_PRELUDE_DATA'!B:V,14,FALSE)</f>
        <v>0</v>
      </c>
      <c r="L32" s="277">
        <f>VLOOKUP(B32,'26MY_PRELUDE_DATA'!B:V,15,FALSE)</f>
        <v>0</v>
      </c>
      <c r="M32" s="277">
        <f>VLOOKUP(B32,'26MY_PRELUDE_DATA'!B:V,16,FALSE)</f>
        <v>0</v>
      </c>
      <c r="N32" s="277">
        <f>VLOOKUP($B32,'26MY_PRELUDE_DATA'!$B:$V,17,FALSE)</f>
        <v>0</v>
      </c>
      <c r="O32" s="277">
        <f>VLOOKUP($B32,'26MY_PRELUDE_DATA'!$B:$V,18,FALSE)</f>
        <v>0</v>
      </c>
      <c r="P32" s="277">
        <f>VLOOKUP($B32,'26MY_PRELUDE_DATA'!$B:$V,19,FALSE)</f>
        <v>0</v>
      </c>
      <c r="Q32" s="240" t="str">
        <f>IF(VLOOKUP(B32,'26MY_PRELUDE_DATA'!B:V,21,FALSE)="","",VLOOKUP(B32,'26MY_PRELUDE_DATA'!B:V,21,FALSE))</f>
        <v/>
      </c>
    </row>
    <row r="33" spans="2:17" s="128" customFormat="1" ht="14.4">
      <c r="B33" s="260" t="s">
        <v>272</v>
      </c>
      <c r="C33" s="210" t="str">
        <f>VLOOKUP(B33,'26MY_PRELUDE_DATA'!B:V,4,FALSE)</f>
        <v>Pellicule protectrice d’ailes</v>
      </c>
      <c r="D33" s="78" t="str">
        <f t="shared" si="1"/>
        <v>08P48-36W-100A</v>
      </c>
      <c r="E33" s="278">
        <f>VLOOKUP(B33,'26MY_PRELUDE_DATA'!B:V,9,FALSE)</f>
        <v>71</v>
      </c>
      <c r="F33" s="278">
        <f>VLOOKUP(B33,'26MY_PRELUDE_DATA'!B:V,10,FALSE)</f>
        <v>118</v>
      </c>
      <c r="G33" s="276">
        <f>VLOOKUP(B33,'26MY_PRELUDE_DATA'!B:V,7,FALSE)</f>
        <v>0.2</v>
      </c>
      <c r="H33" s="279">
        <f>VLOOKUP(B33,'26MY_PRELUDE_DATA'!B:V,11,FALSE)</f>
        <v>148</v>
      </c>
      <c r="I33" s="277">
        <f>VLOOKUP($B33,'26MY_PRELUDE_DATA'!$B:$V,12,FALSE)</f>
        <v>0</v>
      </c>
      <c r="J33" s="277" t="str">
        <f>VLOOKUP($B33,'26MY_PRELUDE_DATA'!$B:$V,13,FALSE)</f>
        <v>•</v>
      </c>
      <c r="K33" s="277">
        <f>VLOOKUP(B33,'26MY_PRELUDE_DATA'!B:V,14,FALSE)</f>
        <v>0</v>
      </c>
      <c r="L33" s="277">
        <f>VLOOKUP(B33,'26MY_PRELUDE_DATA'!B:V,15,FALSE)</f>
        <v>0</v>
      </c>
      <c r="M33" s="277">
        <f>VLOOKUP(B33,'26MY_PRELUDE_DATA'!B:V,16,FALSE)</f>
        <v>0</v>
      </c>
      <c r="N33" s="277">
        <f>VLOOKUP($B33,'26MY_PRELUDE_DATA'!$B:$V,17,FALSE)</f>
        <v>0</v>
      </c>
      <c r="O33" s="277">
        <f>VLOOKUP($B33,'26MY_PRELUDE_DATA'!$B:$V,18,FALSE)</f>
        <v>0</v>
      </c>
      <c r="P33" s="277">
        <f>VLOOKUP($B33,'26MY_PRELUDE_DATA'!$B:$V,19,FALSE)</f>
        <v>0</v>
      </c>
      <c r="Q33" s="240" t="str">
        <f>IF(VLOOKUP(B33,'26MY_PRELUDE_DATA'!B:V,21,FALSE)="","",VLOOKUP(B33,'26MY_PRELUDE_DATA'!B:V,21,FALSE))</f>
        <v/>
      </c>
    </row>
    <row r="34" spans="2:17" s="128" customFormat="1" ht="28.8">
      <c r="B34" s="260" t="s">
        <v>274</v>
      </c>
      <c r="C34" s="210" t="str">
        <f>VLOOKUP(B34,'26MY_PRELUDE_DATA'!B:V,4,FALSE)</f>
        <v>Ensemble de pellicules protectrices</v>
      </c>
      <c r="D34" s="78" t="str">
        <f t="shared" si="1"/>
        <v>08P48-36W-100</v>
      </c>
      <c r="E34" s="278">
        <f>VLOOKUP(B34,'26MY_PRELUDE_DATA'!B:V,9,FALSE)</f>
        <v>185</v>
      </c>
      <c r="F34" s="278">
        <f>VLOOKUP(B34,'26MY_PRELUDE_DATA'!B:V,10,FALSE)</f>
        <v>308</v>
      </c>
      <c r="G34" s="276">
        <f>VLOOKUP(B34,'26MY_PRELUDE_DATA'!B:V,7,FALSE)</f>
        <v>0.7</v>
      </c>
      <c r="H34" s="279">
        <f>VLOOKUP(B34,'26MY_PRELUDE_DATA'!B:V,11,FALSE)</f>
        <v>413</v>
      </c>
      <c r="I34" s="277">
        <f>VLOOKUP($B34,'26MY_PRELUDE_DATA'!$B:$V,12,FALSE)</f>
        <v>0</v>
      </c>
      <c r="J34" s="277" t="str">
        <f>VLOOKUP($B34,'26MY_PRELUDE_DATA'!$B:$V,13,FALSE)</f>
        <v>•</v>
      </c>
      <c r="K34" s="277">
        <f>VLOOKUP(B34,'26MY_PRELUDE_DATA'!B:V,14,FALSE)</f>
        <v>0</v>
      </c>
      <c r="L34" s="277">
        <f>VLOOKUP(B34,'26MY_PRELUDE_DATA'!B:V,15,FALSE)</f>
        <v>0</v>
      </c>
      <c r="M34" s="277">
        <f>VLOOKUP(B34,'26MY_PRELUDE_DATA'!B:V,16,FALSE)</f>
        <v>0</v>
      </c>
      <c r="N34" s="277">
        <f>VLOOKUP($B34,'26MY_PRELUDE_DATA'!$B:$V,17,FALSE)</f>
        <v>0</v>
      </c>
      <c r="O34" s="277">
        <f>VLOOKUP($B34,'26MY_PRELUDE_DATA'!$B:$V,18,FALSE)</f>
        <v>0</v>
      </c>
      <c r="P34" s="277">
        <f>VLOOKUP($B34,'26MY_PRELUDE_DATA'!$B:$V,19,FALSE)</f>
        <v>0</v>
      </c>
      <c r="Q34" s="240" t="str">
        <f>IF(VLOOKUP(B34,'26MY_PRELUDE_DATA'!B:V,21,FALSE)="","",VLOOKUP(B34,'26MY_PRELUDE_DATA'!B:V,21,FALSE))</f>
        <v>Comprend pellicule pour poignée de portière, pellicule pour rebord de portière et pellicule pour pare-chocs arrière.</v>
      </c>
    </row>
    <row r="35" spans="2:17" s="128" customFormat="1" ht="14.4">
      <c r="B35" s="260" t="s">
        <v>311</v>
      </c>
      <c r="C35" s="210" t="str">
        <f>VLOOKUP(B35,'26MY_PRELUDE_DATA'!B:V,4,FALSE)</f>
        <v>Housse de voiture</v>
      </c>
      <c r="D35" s="78" t="str">
        <f t="shared" si="1"/>
        <v>08P34-36W-100</v>
      </c>
      <c r="E35" s="278">
        <f>VLOOKUP(B35,'26MY_PRELUDE_DATA'!B:V,9,FALSE)</f>
        <v>305</v>
      </c>
      <c r="F35" s="278">
        <f>VLOOKUP(B35,'26MY_PRELUDE_DATA'!B:V,10,FALSE)</f>
        <v>510</v>
      </c>
      <c r="G35" s="276">
        <f>VLOOKUP(B35,'26MY_PRELUDE_DATA'!B:V,7,FALSE)</f>
        <v>0</v>
      </c>
      <c r="H35" s="279">
        <f>VLOOKUP(B35,'26MY_PRELUDE_DATA'!B:V,11,FALSE)</f>
        <v>510</v>
      </c>
      <c r="I35" s="277">
        <f>VLOOKUP($B35,'26MY_PRELUDE_DATA'!$B:$V,12,FALSE)</f>
        <v>0</v>
      </c>
      <c r="J35" s="277" t="str">
        <f>VLOOKUP($B35,'26MY_PRELUDE_DATA'!$B:$V,13,FALSE)</f>
        <v>•</v>
      </c>
      <c r="K35" s="277">
        <f>VLOOKUP(B35,'26MY_PRELUDE_DATA'!B:V,14,FALSE)</f>
        <v>0</v>
      </c>
      <c r="L35" s="277">
        <f>VLOOKUP(B35,'26MY_PRELUDE_DATA'!B:V,15,FALSE)</f>
        <v>0</v>
      </c>
      <c r="M35" s="277">
        <f>VLOOKUP(B35,'26MY_PRELUDE_DATA'!B:V,16,FALSE)</f>
        <v>0</v>
      </c>
      <c r="N35" s="277">
        <f>VLOOKUP($B35,'26MY_PRELUDE_DATA'!$B:$V,17,FALSE)</f>
        <v>0</v>
      </c>
      <c r="O35" s="277">
        <f>VLOOKUP($B35,'26MY_PRELUDE_DATA'!$B:$V,18,FALSE)</f>
        <v>0</v>
      </c>
      <c r="P35" s="277">
        <f>VLOOKUP($B35,'26MY_PRELUDE_DATA'!$B:$V,19,FALSE)</f>
        <v>0</v>
      </c>
      <c r="Q35" s="240" t="str">
        <f>IF(VLOOKUP(B35,'26MY_PRELUDE_DATA'!B:V,21,FALSE)="","",VLOOKUP(B35,'26MY_PRELUDE_DATA'!B:V,21,FALSE))</f>
        <v/>
      </c>
    </row>
    <row r="36" spans="2:17" s="128" customFormat="1" ht="15" customHeight="1">
      <c r="B36" s="260"/>
      <c r="C36" s="123"/>
      <c r="D36" s="123"/>
      <c r="E36" s="133"/>
      <c r="F36" s="133"/>
      <c r="G36" s="182"/>
      <c r="H36" s="133"/>
      <c r="I36" s="133"/>
      <c r="J36" s="133"/>
      <c r="K36" s="133"/>
      <c r="L36" s="133"/>
      <c r="M36" s="133"/>
      <c r="N36" s="133"/>
      <c r="O36" s="133"/>
      <c r="P36" s="133"/>
      <c r="Q36" s="133"/>
    </row>
    <row r="37" spans="2:17" s="126" customFormat="1" ht="18">
      <c r="B37" s="262"/>
      <c r="C37" s="145" t="s">
        <v>85</v>
      </c>
      <c r="D37" s="145"/>
      <c r="E37" s="183"/>
      <c r="F37" s="183"/>
      <c r="G37" s="183"/>
      <c r="H37" s="183"/>
      <c r="I37" s="183"/>
      <c r="J37" s="183"/>
      <c r="K37" s="183"/>
      <c r="L37" s="183"/>
      <c r="M37" s="183"/>
      <c r="N37" s="183"/>
      <c r="O37" s="183"/>
      <c r="P37" s="183"/>
      <c r="Q37" s="183"/>
    </row>
    <row r="38" spans="2:17" s="127" customFormat="1" ht="15" customHeight="1">
      <c r="B38" s="261"/>
      <c r="C38" s="317" t="s">
        <v>76</v>
      </c>
      <c r="D38" s="317" t="s">
        <v>77</v>
      </c>
      <c r="E38" s="317" t="s">
        <v>78</v>
      </c>
      <c r="F38" s="317" t="s">
        <v>79</v>
      </c>
      <c r="G38" s="317" t="s">
        <v>80</v>
      </c>
      <c r="H38" s="322" t="s">
        <v>81</v>
      </c>
      <c r="I38" s="317" t="s">
        <v>25</v>
      </c>
      <c r="J38" s="317"/>
      <c r="K38" s="317"/>
      <c r="L38" s="317"/>
      <c r="M38" s="317"/>
      <c r="N38" s="317"/>
      <c r="O38" s="275"/>
      <c r="P38" s="275"/>
      <c r="Q38" s="317" t="s">
        <v>82</v>
      </c>
    </row>
    <row r="39" spans="2:17" s="127" customFormat="1" ht="28.8">
      <c r="B39" s="261"/>
      <c r="C39" s="317"/>
      <c r="D39" s="317"/>
      <c r="E39" s="317"/>
      <c r="F39" s="317"/>
      <c r="G39" s="317"/>
      <c r="H39" s="322"/>
      <c r="I39" s="186">
        <f>'26MY_PRELUDE_DATA'!M$7</f>
        <v>0</v>
      </c>
      <c r="J39" s="186" t="str">
        <f>'26MY_PRELUDE_DATA'!N$7</f>
        <v>PRELUDE FHEV</v>
      </c>
      <c r="K39" s="186">
        <f>'26MY_PRELUDE_DATA'!O$7</f>
        <v>0</v>
      </c>
      <c r="L39" s="186">
        <f>'26MY_PRELUDE_DATA'!P$7</f>
        <v>0</v>
      </c>
      <c r="M39" s="186">
        <f>'26MY_PRELUDE_DATA'!Q$7</f>
        <v>0</v>
      </c>
      <c r="N39" s="186">
        <f>'26MY_PRELUDE_DATA'!R$7</f>
        <v>0</v>
      </c>
      <c r="O39" s="186">
        <f>'26MY_PRELUDE_DATA'!S$7</f>
        <v>0</v>
      </c>
      <c r="P39" s="186">
        <f>'26MY_PRELUDE_DATA'!T$7</f>
        <v>0</v>
      </c>
      <c r="Q39" s="317"/>
    </row>
    <row r="40" spans="2:17" s="128" customFormat="1" ht="15" customHeight="1">
      <c r="B40" s="260" t="s">
        <v>276</v>
      </c>
      <c r="C40" s="210" t="str">
        <f>VLOOKUP(B40,'26MY_PRELUDE_DATA'!B:V,4,FALSE)</f>
        <v xml:space="preserve">Protège-tapis toutes saisons </v>
      </c>
      <c r="D40" s="78" t="str">
        <f t="shared" ref="D40:D43" si="3">B40</f>
        <v>08P17-36W-110</v>
      </c>
      <c r="E40" s="278">
        <f>VLOOKUP(B40,'26MY_PRELUDE_DATA'!B:V,9,FALSE)</f>
        <v>152</v>
      </c>
      <c r="F40" s="278">
        <f>VLOOKUP(B40,'26MY_PRELUDE_DATA'!B:V,10,FALSE)</f>
        <v>255</v>
      </c>
      <c r="G40" s="276">
        <f>VLOOKUP(B40,'26MY_PRELUDE_DATA'!B:V,7,FALSE)</f>
        <v>0.1</v>
      </c>
      <c r="H40" s="279">
        <f>VLOOKUP(B40,'26MY_PRELUDE_DATA'!B:V,11,FALSE)</f>
        <v>270</v>
      </c>
      <c r="I40" s="277">
        <f>VLOOKUP($B40,'26MY_PRELUDE_DATA'!$B:$V,12,FALSE)</f>
        <v>0</v>
      </c>
      <c r="J40" s="277" t="str">
        <f>VLOOKUP($B40,'26MY_PRELUDE_DATA'!$B:$V,13,FALSE)</f>
        <v>•</v>
      </c>
      <c r="K40" s="277">
        <f>VLOOKUP(B40,'26MY_PRELUDE_DATA'!B:V,14,FALSE)</f>
        <v>0</v>
      </c>
      <c r="L40" s="277">
        <f>VLOOKUP(B40,'26MY_PRELUDE_DATA'!B:V,15,FALSE)</f>
        <v>0</v>
      </c>
      <c r="M40" s="277">
        <f>VLOOKUP(B40,'26MY_PRELUDE_DATA'!B:V,16,FALSE)</f>
        <v>0</v>
      </c>
      <c r="N40" s="277">
        <f>VLOOKUP($B40,'26MY_PRELUDE_DATA'!$B:$V,17,FALSE)</f>
        <v>0</v>
      </c>
      <c r="O40" s="277">
        <f>VLOOKUP($B40,'26MY_PRELUDE_DATA'!$B:$V,18,FALSE)</f>
        <v>0</v>
      </c>
      <c r="P40" s="277">
        <f>VLOOKUP($B40,'26MY_PRELUDE_DATA'!$B:$V,19,FALSE)</f>
        <v>0</v>
      </c>
      <c r="Q40" s="240" t="str">
        <f>IF(VLOOKUP(B40,'26MY_PRELUDE_DATA'!B:V,21,FALSE)="","",VLOOKUP(B40,'26MY_PRELUDE_DATA'!B:V,21,FALSE))</f>
        <v/>
      </c>
    </row>
    <row r="41" spans="2:17" s="128" customFormat="1" ht="15" customHeight="1">
      <c r="B41" s="260" t="s">
        <v>281</v>
      </c>
      <c r="C41" s="210" t="str">
        <f>VLOOKUP(B41,'26MY_PRELUDE_DATA'!B:V,4,FALSE)</f>
        <v>Plateau de compartiment à bagages</v>
      </c>
      <c r="D41" s="78" t="str">
        <f t="shared" si="3"/>
        <v>08U45-36W-100</v>
      </c>
      <c r="E41" s="278">
        <f>VLOOKUP(B41,'26MY_PRELUDE_DATA'!B:V,9,FALSE)</f>
        <v>115</v>
      </c>
      <c r="F41" s="278">
        <f>VLOOKUP(B41,'26MY_PRELUDE_DATA'!B:V,10,FALSE)</f>
        <v>192</v>
      </c>
      <c r="G41" s="276">
        <f>VLOOKUP(B41,'26MY_PRELUDE_DATA'!B:V,7,FALSE)</f>
        <v>0.1</v>
      </c>
      <c r="H41" s="279">
        <f>VLOOKUP(B41,'26MY_PRELUDE_DATA'!B:V,11,FALSE)</f>
        <v>207</v>
      </c>
      <c r="I41" s="277">
        <f>VLOOKUP($B41,'26MY_PRELUDE_DATA'!$B:$V,12,FALSE)</f>
        <v>0</v>
      </c>
      <c r="J41" s="277" t="str">
        <f>VLOOKUP($B41,'26MY_PRELUDE_DATA'!$B:$V,13,FALSE)</f>
        <v>•</v>
      </c>
      <c r="K41" s="277">
        <f>VLOOKUP(B41,'26MY_PRELUDE_DATA'!B:V,14,FALSE)</f>
        <v>0</v>
      </c>
      <c r="L41" s="277">
        <f>VLOOKUP(B41,'26MY_PRELUDE_DATA'!B:V,15,FALSE)</f>
        <v>0</v>
      </c>
      <c r="M41" s="277">
        <f>VLOOKUP(B41,'26MY_PRELUDE_DATA'!B:V,16,FALSE)</f>
        <v>0</v>
      </c>
      <c r="N41" s="277">
        <f>VLOOKUP($B41,'26MY_PRELUDE_DATA'!$B:$V,17,FALSE)</f>
        <v>0</v>
      </c>
      <c r="O41" s="277">
        <f>VLOOKUP($B41,'26MY_PRELUDE_DATA'!$B:$V,18,FALSE)</f>
        <v>0</v>
      </c>
      <c r="P41" s="277">
        <f>VLOOKUP($B41,'26MY_PRELUDE_DATA'!$B:$V,19,FALSE)</f>
        <v>0</v>
      </c>
      <c r="Q41" s="240" t="str">
        <f>IF(VLOOKUP(B41,'26MY_PRELUDE_DATA'!B:V,21,FALSE)="","",VLOOKUP(B41,'26MY_PRELUDE_DATA'!B:V,21,FALSE))</f>
        <v/>
      </c>
    </row>
    <row r="42" spans="2:17" s="128" customFormat="1" ht="15" customHeight="1">
      <c r="B42" s="260" t="s">
        <v>286</v>
      </c>
      <c r="C42" s="210" t="str">
        <f>VLOOKUP(B42,'26MY_PRELUDE_DATA'!B:V,4,FALSE)</f>
        <v>Cache-bagages</v>
      </c>
      <c r="D42" s="78" t="str">
        <f t="shared" si="3"/>
        <v>08U35-36W-100</v>
      </c>
      <c r="E42" s="278">
        <f>VLOOKUP(B42,'26MY_PRELUDE_DATA'!B:V,9,FALSE)</f>
        <v>156</v>
      </c>
      <c r="F42" s="278">
        <f>VLOOKUP(B42,'26MY_PRELUDE_DATA'!B:V,10,FALSE)</f>
        <v>260</v>
      </c>
      <c r="G42" s="276">
        <f>VLOOKUP(B42,'26MY_PRELUDE_DATA'!B:V,7,FALSE)</f>
        <v>0.1</v>
      </c>
      <c r="H42" s="279">
        <f>VLOOKUP(B42,'26MY_PRELUDE_DATA'!B:V,11,FALSE)</f>
        <v>275</v>
      </c>
      <c r="I42" s="277">
        <f>VLOOKUP($B42,'26MY_PRELUDE_DATA'!$B:$V,12,FALSE)</f>
        <v>0</v>
      </c>
      <c r="J42" s="277" t="str">
        <f>VLOOKUP($B42,'26MY_PRELUDE_DATA'!$B:$V,13,FALSE)</f>
        <v>•</v>
      </c>
      <c r="K42" s="277">
        <f>VLOOKUP(B42,'26MY_PRELUDE_DATA'!B:V,14,FALSE)</f>
        <v>0</v>
      </c>
      <c r="L42" s="277">
        <f>VLOOKUP(B42,'26MY_PRELUDE_DATA'!B:V,15,FALSE)</f>
        <v>0</v>
      </c>
      <c r="M42" s="277">
        <f>VLOOKUP(B42,'26MY_PRELUDE_DATA'!B:V,16,FALSE)</f>
        <v>0</v>
      </c>
      <c r="N42" s="277">
        <f>VLOOKUP($B42,'26MY_PRELUDE_DATA'!$B:$V,17,FALSE)</f>
        <v>0</v>
      </c>
      <c r="O42" s="277">
        <f>VLOOKUP($B42,'26MY_PRELUDE_DATA'!$B:$V,18,FALSE)</f>
        <v>0</v>
      </c>
      <c r="P42" s="277">
        <f>VLOOKUP($B42,'26MY_PRELUDE_DATA'!$B:$V,19,FALSE)</f>
        <v>0</v>
      </c>
      <c r="Q42" s="240" t="str">
        <f>IF(VLOOKUP(B42,'26MY_PRELUDE_DATA'!B:V,21,FALSE)="","",VLOOKUP(B42,'26MY_PRELUDE_DATA'!B:V,21,FALSE))</f>
        <v/>
      </c>
    </row>
    <row r="43" spans="2:17" s="128" customFormat="1" ht="15" customHeight="1">
      <c r="B43" s="260" t="s">
        <v>291</v>
      </c>
      <c r="C43" s="210" t="str">
        <f>VLOOKUP(B43,'26MY_PRELUDE_DATA'!B:V,4,FALSE)</f>
        <v>Protection de dossierdu siège</v>
      </c>
      <c r="D43" s="78" t="str">
        <f t="shared" si="3"/>
        <v>08P30-36W-100</v>
      </c>
      <c r="E43" s="278">
        <f>VLOOKUP(B43,'26MY_PRELUDE_DATA'!B:V,9,FALSE)</f>
        <v>172</v>
      </c>
      <c r="F43" s="278">
        <f>VLOOKUP(B43,'26MY_PRELUDE_DATA'!B:V,10,FALSE)</f>
        <v>285</v>
      </c>
      <c r="G43" s="276">
        <f>VLOOKUP(B43,'26MY_PRELUDE_DATA'!B:V,7,FALSE)</f>
        <v>0.2</v>
      </c>
      <c r="H43" s="279">
        <f>VLOOKUP(B43,'26MY_PRELUDE_DATA'!B:V,11,FALSE)</f>
        <v>315</v>
      </c>
      <c r="I43" s="277">
        <f>VLOOKUP($B43,'26MY_PRELUDE_DATA'!$B:$V,12,FALSE)</f>
        <v>0</v>
      </c>
      <c r="J43" s="277" t="str">
        <f>VLOOKUP($B43,'26MY_PRELUDE_DATA'!$B:$V,13,FALSE)</f>
        <v>•</v>
      </c>
      <c r="K43" s="277">
        <f>VLOOKUP(B43,'26MY_PRELUDE_DATA'!B:V,14,FALSE)</f>
        <v>0</v>
      </c>
      <c r="L43" s="277">
        <f>VLOOKUP(B43,'26MY_PRELUDE_DATA'!B:V,15,FALSE)</f>
        <v>0</v>
      </c>
      <c r="M43" s="277">
        <f>VLOOKUP(B43,'26MY_PRELUDE_DATA'!B:V,16,FALSE)</f>
        <v>0</v>
      </c>
      <c r="N43" s="277">
        <f>VLOOKUP($B43,'26MY_PRELUDE_DATA'!$B:$V,17,FALSE)</f>
        <v>0</v>
      </c>
      <c r="O43" s="277">
        <f>VLOOKUP($B43,'26MY_PRELUDE_DATA'!$B:$V,18,FALSE)</f>
        <v>0</v>
      </c>
      <c r="P43" s="277">
        <f>VLOOKUP($B43,'26MY_PRELUDE_DATA'!$B:$V,19,FALSE)</f>
        <v>0</v>
      </c>
      <c r="Q43" s="240" t="str">
        <f>IF(VLOOKUP(B43,'26MY_PRELUDE_DATA'!B:V,21,FALSE)="","",VLOOKUP(B43,'26MY_PRELUDE_DATA'!B:V,21,FALSE))</f>
        <v/>
      </c>
    </row>
    <row r="44" spans="2:17" s="128" customFormat="1" ht="12" customHeight="1">
      <c r="B44" s="260"/>
      <c r="C44" s="19"/>
      <c r="D44" s="27"/>
      <c r="E44" s="21"/>
      <c r="F44" s="21"/>
      <c r="G44" s="22"/>
      <c r="H44" s="23"/>
      <c r="I44" s="24"/>
      <c r="J44" s="24"/>
      <c r="K44" s="24"/>
      <c r="L44" s="24"/>
      <c r="M44" s="24"/>
      <c r="N44" s="24"/>
      <c r="O44" s="24"/>
      <c r="P44" s="24"/>
      <c r="Q44" s="25"/>
    </row>
    <row r="45" spans="2:17" s="126" customFormat="1" ht="18">
      <c r="B45" s="262"/>
      <c r="C45" s="145" t="s">
        <v>86</v>
      </c>
      <c r="D45" s="145"/>
      <c r="E45" s="48"/>
      <c r="F45" s="49"/>
      <c r="G45" s="49"/>
      <c r="H45" s="49"/>
      <c r="I45" s="49"/>
      <c r="J45" s="49"/>
      <c r="K45" s="49"/>
      <c r="L45" s="49"/>
      <c r="M45" s="49"/>
      <c r="N45" s="49"/>
      <c r="O45" s="49"/>
      <c r="P45" s="49"/>
      <c r="Q45" s="49"/>
    </row>
    <row r="46" spans="2:17" s="127" customFormat="1" ht="15" customHeight="1">
      <c r="B46" s="261"/>
      <c r="C46" s="317" t="s">
        <v>76</v>
      </c>
      <c r="D46" s="317" t="s">
        <v>77</v>
      </c>
      <c r="E46" s="317" t="s">
        <v>78</v>
      </c>
      <c r="F46" s="317" t="s">
        <v>79</v>
      </c>
      <c r="G46" s="317" t="s">
        <v>80</v>
      </c>
      <c r="H46" s="322" t="s">
        <v>81</v>
      </c>
      <c r="I46" s="317" t="s">
        <v>25</v>
      </c>
      <c r="J46" s="317"/>
      <c r="K46" s="317"/>
      <c r="L46" s="317"/>
      <c r="M46" s="317"/>
      <c r="N46" s="317"/>
      <c r="O46" s="275"/>
      <c r="P46" s="275"/>
      <c r="Q46" s="317" t="s">
        <v>82</v>
      </c>
    </row>
    <row r="47" spans="2:17" s="127" customFormat="1" ht="28.8">
      <c r="B47" s="261"/>
      <c r="C47" s="317"/>
      <c r="D47" s="317"/>
      <c r="E47" s="317"/>
      <c r="F47" s="317"/>
      <c r="G47" s="317"/>
      <c r="H47" s="322"/>
      <c r="I47" s="186">
        <f>'26MY_PRELUDE_DATA'!M$7</f>
        <v>0</v>
      </c>
      <c r="J47" s="186" t="str">
        <f>'26MY_PRELUDE_DATA'!N$7</f>
        <v>PRELUDE FHEV</v>
      </c>
      <c r="K47" s="186">
        <f>'26MY_PRELUDE_DATA'!O$7</f>
        <v>0</v>
      </c>
      <c r="L47" s="186">
        <f>'26MY_PRELUDE_DATA'!P$7</f>
        <v>0</v>
      </c>
      <c r="M47" s="186">
        <f>'26MY_PRELUDE_DATA'!Q$7</f>
        <v>0</v>
      </c>
      <c r="N47" s="186">
        <f>'26MY_PRELUDE_DATA'!R$7</f>
        <v>0</v>
      </c>
      <c r="O47" s="186">
        <f>'26MY_PRELUDE_DATA'!S$7</f>
        <v>0</v>
      </c>
      <c r="P47" s="186">
        <f>'26MY_PRELUDE_DATA'!T$7</f>
        <v>0</v>
      </c>
      <c r="Q47" s="317"/>
    </row>
    <row r="48" spans="2:17" s="128" customFormat="1" ht="15" customHeight="1">
      <c r="B48" s="260" t="s">
        <v>296</v>
      </c>
      <c r="C48" s="210" t="str">
        <f>VLOOKUP(B48,'26MY_PRELUDE_DATA'!B:V,4,FALSE)</f>
        <v>Garniture lumineuses de bas de portière</v>
      </c>
      <c r="D48" s="78" t="str">
        <f t="shared" ref="D48:D52" si="4">B48</f>
        <v>08E12-36W-100</v>
      </c>
      <c r="E48" s="278">
        <f>VLOOKUP(B48,'26MY_PRELUDE_DATA'!B:V,9,FALSE)</f>
        <v>280</v>
      </c>
      <c r="F48" s="278">
        <f>VLOOKUP(B48,'26MY_PRELUDE_DATA'!B:V,10,FALSE)</f>
        <v>467</v>
      </c>
      <c r="G48" s="276">
        <f>VLOOKUP(B48,'26MY_PRELUDE_DATA'!B:V,7,FALSE)</f>
        <v>1</v>
      </c>
      <c r="H48" s="279">
        <f>VLOOKUP(B48,'26MY_PRELUDE_DATA'!B:V,11,FALSE)</f>
        <v>617</v>
      </c>
      <c r="I48" s="277">
        <f>VLOOKUP($B48,'26MY_PRELUDE_DATA'!$B:$V,12,FALSE)</f>
        <v>0</v>
      </c>
      <c r="J48" s="277" t="str">
        <f>VLOOKUP($B48,'26MY_PRELUDE_DATA'!$B:$V,13,FALSE)</f>
        <v>•</v>
      </c>
      <c r="K48" s="277">
        <f>VLOOKUP(B48,'26MY_PRELUDE_DATA'!B:V,14,FALSE)</f>
        <v>0</v>
      </c>
      <c r="L48" s="277">
        <f>VLOOKUP(B48,'26MY_PRELUDE_DATA'!B:V,15,FALSE)</f>
        <v>0</v>
      </c>
      <c r="M48" s="277">
        <f>VLOOKUP(B48,'26MY_PRELUDE_DATA'!B:V,16,FALSE)</f>
        <v>0</v>
      </c>
      <c r="N48" s="277">
        <f>VLOOKUP($B48,'26MY_PRELUDE_DATA'!$B:$V,17,FALSE)</f>
        <v>0</v>
      </c>
      <c r="O48" s="277">
        <f>VLOOKUP($B48,'26MY_PRELUDE_DATA'!$B:$V,18,FALSE)</f>
        <v>0</v>
      </c>
      <c r="P48" s="277">
        <f>VLOOKUP($B48,'26MY_PRELUDE_DATA'!$B:$V,19,FALSE)</f>
        <v>0</v>
      </c>
      <c r="Q48" s="240" t="str">
        <f>IF(VLOOKUP(B48,'26MY_PRELUDE_DATA'!B:V,21,FALSE)="","",VLOOKUP(B48,'26MY_PRELUDE_DATA'!B:V,21,FALSE))</f>
        <v/>
      </c>
    </row>
    <row r="49" spans="2:17" s="128" customFormat="1" ht="15" customHeight="1">
      <c r="B49" s="260" t="s">
        <v>299</v>
      </c>
      <c r="C49" s="210" t="str">
        <f>VLOOKUP(B49,'26MY_PRELUDE_DATA'!B:V,4,FALSE)</f>
        <v xml:space="preserve">Éclairage intérieur </v>
      </c>
      <c r="D49" s="78" t="str">
        <f t="shared" si="4"/>
        <v>08E16-36W-100</v>
      </c>
      <c r="E49" s="278">
        <f>VLOOKUP(B49,'26MY_PRELUDE_DATA'!B:V,9,FALSE)</f>
        <v>200</v>
      </c>
      <c r="F49" s="278">
        <f>VLOOKUP(B49,'26MY_PRELUDE_DATA'!B:V,10,FALSE)</f>
        <v>330</v>
      </c>
      <c r="G49" s="276">
        <f>VLOOKUP(B49,'26MY_PRELUDE_DATA'!B:V,7,FALSE)</f>
        <v>1.7</v>
      </c>
      <c r="H49" s="279">
        <f>VLOOKUP(B49,'26MY_PRELUDE_DATA'!B:V,11,FALSE)</f>
        <v>585</v>
      </c>
      <c r="I49" s="277">
        <f>VLOOKUP($B49,'26MY_PRELUDE_DATA'!$B:$V,12,FALSE)</f>
        <v>0</v>
      </c>
      <c r="J49" s="277" t="str">
        <f>VLOOKUP($B49,'26MY_PRELUDE_DATA'!$B:$V,13,FALSE)</f>
        <v>•</v>
      </c>
      <c r="K49" s="277">
        <f>VLOOKUP(B49,'26MY_PRELUDE_DATA'!B:V,14,FALSE)</f>
        <v>0</v>
      </c>
      <c r="L49" s="277">
        <f>VLOOKUP(B49,'26MY_PRELUDE_DATA'!B:V,15,FALSE)</f>
        <v>0</v>
      </c>
      <c r="M49" s="277">
        <f>VLOOKUP(B49,'26MY_PRELUDE_DATA'!B:V,16,FALSE)</f>
        <v>0</v>
      </c>
      <c r="N49" s="277">
        <f>VLOOKUP($B49,'26MY_PRELUDE_DATA'!$B:$V,17,FALSE)</f>
        <v>0</v>
      </c>
      <c r="O49" s="277">
        <f>VLOOKUP($B49,'26MY_PRELUDE_DATA'!$B:$V,18,FALSE)</f>
        <v>0</v>
      </c>
      <c r="P49" s="277">
        <f>VLOOKUP($B49,'26MY_PRELUDE_DATA'!$B:$V,19,FALSE)</f>
        <v>0</v>
      </c>
      <c r="Q49" s="240" t="str">
        <f>IF(VLOOKUP(B49,'26MY_PRELUDE_DATA'!B:V,21,FALSE)="","",VLOOKUP(B49,'26MY_PRELUDE_DATA'!B:V,21,FALSE))</f>
        <v>Éclairage dans le porte-gobelet et la console (3 DEL)</v>
      </c>
    </row>
    <row r="50" spans="2:17" s="128" customFormat="1" ht="15" customHeight="1">
      <c r="B50" s="260" t="s">
        <v>302</v>
      </c>
      <c r="C50" s="210" t="str">
        <f>VLOOKUP(B50,'26MY_PRELUDE_DATA'!B:V,4,FALSE)</f>
        <v>Projecteur de motifs</v>
      </c>
      <c r="D50" s="78" t="str">
        <f t="shared" si="4"/>
        <v>08V27-36W-100</v>
      </c>
      <c r="E50" s="278">
        <f>VLOOKUP(B50,'26MY_PRELUDE_DATA'!B:V,9,FALSE)</f>
        <v>183</v>
      </c>
      <c r="F50" s="278">
        <f>VLOOKUP(B50,'26MY_PRELUDE_DATA'!B:V,10,FALSE)</f>
        <v>305</v>
      </c>
      <c r="G50" s="276">
        <f>VLOOKUP(B50,'26MY_PRELUDE_DATA'!B:V,7,FALSE)</f>
        <v>1.2</v>
      </c>
      <c r="H50" s="279">
        <f>VLOOKUP(B50,'26MY_PRELUDE_DATA'!B:V,11,FALSE)</f>
        <v>485</v>
      </c>
      <c r="I50" s="277">
        <f>VLOOKUP($B50,'26MY_PRELUDE_DATA'!$B:$V,12,FALSE)</f>
        <v>0</v>
      </c>
      <c r="J50" s="277" t="str">
        <f>VLOOKUP($B50,'26MY_PRELUDE_DATA'!$B:$V,13,FALSE)</f>
        <v>•</v>
      </c>
      <c r="K50" s="277">
        <f>VLOOKUP(B50,'26MY_PRELUDE_DATA'!B:V,14,FALSE)</f>
        <v>0</v>
      </c>
      <c r="L50" s="277">
        <f>VLOOKUP(B50,'26MY_PRELUDE_DATA'!B:V,15,FALSE)</f>
        <v>0</v>
      </c>
      <c r="M50" s="277">
        <f>VLOOKUP(B50,'26MY_PRELUDE_DATA'!B:V,16,FALSE)</f>
        <v>0</v>
      </c>
      <c r="N50" s="277">
        <f>VLOOKUP($B50,'26MY_PRELUDE_DATA'!$B:$V,17,FALSE)</f>
        <v>0</v>
      </c>
      <c r="O50" s="277">
        <f>VLOOKUP($B50,'26MY_PRELUDE_DATA'!$B:$V,18,FALSE)</f>
        <v>0</v>
      </c>
      <c r="P50" s="277">
        <f>VLOOKUP($B50,'26MY_PRELUDE_DATA'!$B:$V,19,FALSE)</f>
        <v>0</v>
      </c>
      <c r="Q50" s="240" t="str">
        <f>IF(VLOOKUP(B50,'26MY_PRELUDE_DATA'!B:V,21,FALSE)="","",VLOOKUP(B50,'26MY_PRELUDE_DATA'!B:V,21,FALSE))</f>
        <v/>
      </c>
    </row>
    <row r="51" spans="2:17" s="128" customFormat="1" ht="24" customHeight="1">
      <c r="B51" s="260" t="s">
        <v>318</v>
      </c>
      <c r="C51" s="210" t="str">
        <f>VLOOKUP(B51,'26MY_PRELUDE_DATA'!B:V,4,FALSE)</f>
        <v xml:space="preserve">Chauffe-moteur   </v>
      </c>
      <c r="D51" s="78" t="str">
        <f t="shared" si="4"/>
        <v>08T44-36W-300</v>
      </c>
      <c r="E51" s="278">
        <f>VLOOKUP(B51,'26MY_PRELUDE_DATA'!B:V,9,FALSE)</f>
        <v>193</v>
      </c>
      <c r="F51" s="278">
        <f>VLOOKUP(B51,'26MY_PRELUDE_DATA'!B:V,10,FALSE)</f>
        <v>322</v>
      </c>
      <c r="G51" s="276">
        <f>VLOOKUP(B51,'26MY_PRELUDE_DATA'!B:V,7,FALSE)</f>
        <v>1.4</v>
      </c>
      <c r="H51" s="279">
        <f>VLOOKUP(B51,'26MY_PRELUDE_DATA'!B:V,11,FALSE)</f>
        <v>532</v>
      </c>
      <c r="I51" s="277">
        <f>VLOOKUP($B51,'26MY_PRELUDE_DATA'!$B:$V,12,FALSE)</f>
        <v>0</v>
      </c>
      <c r="J51" s="277" t="str">
        <f>VLOOKUP($B51,'26MY_PRELUDE_DATA'!$B:$V,13,FALSE)</f>
        <v>•</v>
      </c>
      <c r="K51" s="277">
        <f>VLOOKUP(B51,'26MY_PRELUDE_DATA'!B:V,14,FALSE)</f>
        <v>0</v>
      </c>
      <c r="L51" s="277">
        <f>VLOOKUP(B51,'26MY_PRELUDE_DATA'!B:V,15,FALSE)</f>
        <v>0</v>
      </c>
      <c r="M51" s="277">
        <f>VLOOKUP(B51,'26MY_PRELUDE_DATA'!B:V,16,FALSE)</f>
        <v>0</v>
      </c>
      <c r="N51" s="277">
        <f>VLOOKUP($B51,'26MY_PRELUDE_DATA'!$B:$V,17,FALSE)</f>
        <v>0</v>
      </c>
      <c r="O51" s="277">
        <f>VLOOKUP($B51,'26MY_PRELUDE_DATA'!$B:$V,18,FALSE)</f>
        <v>0</v>
      </c>
      <c r="P51" s="277">
        <f>VLOOKUP($B51,'26MY_PRELUDE_DATA'!$B:$V,19,FALSE)</f>
        <v>0</v>
      </c>
      <c r="Q51" s="240" t="str">
        <f>IF(VLOOKUP(B51,'26MY_PRELUDE_DATA'!B:V,21,FALSE)="","",VLOOKUP(B51,'26MY_PRELUDE_DATA'!B:V,21,FALSE))</f>
        <v/>
      </c>
    </row>
    <row r="52" spans="2:17" s="128" customFormat="1" ht="28.8">
      <c r="B52" s="260" t="s">
        <v>26</v>
      </c>
      <c r="C52" s="286" t="str">
        <f>VLOOKUP(B52,'26MY_PRELUDE_DATA'!B:V,4,FALSE)</f>
        <v>Chargeur/mainteneur de batterie automobile 12 V Optimate</v>
      </c>
      <c r="D52" s="78" t="str">
        <f t="shared" si="4"/>
        <v>31670-BMS-004H</v>
      </c>
      <c r="E52" s="278">
        <f>VLOOKUP(B52,'26MY_PRELUDE_DATA'!B:V,9,FALSE)</f>
        <v>91</v>
      </c>
      <c r="F52" s="278">
        <f>VLOOKUP(B52,'26MY_PRELUDE_DATA'!B:V,10,FALSE)</f>
        <v>152</v>
      </c>
      <c r="G52" s="276">
        <f>VLOOKUP(B52,'26MY_PRELUDE_DATA'!B:V,7,FALSE)</f>
        <v>0</v>
      </c>
      <c r="H52" s="279">
        <f>VLOOKUP(B52,'26MY_PRELUDE_DATA'!B:V,11,FALSE)</f>
        <v>152</v>
      </c>
      <c r="I52" s="277">
        <f>VLOOKUP($B52,'26MY_PRELUDE_DATA'!$B:$V,12,FALSE)</f>
        <v>0</v>
      </c>
      <c r="J52" s="277" t="str">
        <f>VLOOKUP($B52,'26MY_PRELUDE_DATA'!$B:$V,13,FALSE)</f>
        <v>•</v>
      </c>
      <c r="K52" s="277">
        <f>VLOOKUP(B52,'26MY_PRELUDE_DATA'!B:V,14,FALSE)</f>
        <v>0</v>
      </c>
      <c r="L52" s="277">
        <f>VLOOKUP(B52,'26MY_PRELUDE_DATA'!B:V,15,FALSE)</f>
        <v>0</v>
      </c>
      <c r="M52" s="277">
        <f>VLOOKUP(B52,'26MY_PRELUDE_DATA'!B:V,16,FALSE)</f>
        <v>0</v>
      </c>
      <c r="N52" s="277">
        <f>VLOOKUP($B52,'26MY_PRELUDE_DATA'!$B:$V,17,FALSE)</f>
        <v>0</v>
      </c>
      <c r="O52" s="277">
        <f>VLOOKUP($B52,'26MY_PRELUDE_DATA'!$B:$V,18,FALSE)</f>
        <v>0</v>
      </c>
      <c r="P52" s="277">
        <f>VLOOKUP($B52,'26MY_PRELUDE_DATA'!$B:$V,19,FALSE)</f>
        <v>0</v>
      </c>
      <c r="Q52" s="240" t="str">
        <f>IF(VLOOKUP(B52,'26MY_PRELUDE_DATA'!B:V,21,FALSE)="","",VLOOKUP(B52,'26MY_PRELUDE_DATA'!B:V,21,FALSE))</f>
        <v/>
      </c>
    </row>
    <row r="53" spans="2:17" s="128" customFormat="1" ht="15" customHeight="1">
      <c r="B53" s="260"/>
      <c r="C53" s="129"/>
      <c r="D53" s="189"/>
      <c r="E53" s="125"/>
      <c r="F53" s="125"/>
      <c r="G53" s="190"/>
      <c r="H53" s="125"/>
      <c r="I53" s="125"/>
      <c r="J53" s="125"/>
      <c r="K53" s="125"/>
      <c r="L53" s="125"/>
      <c r="M53" s="125"/>
      <c r="N53" s="125"/>
      <c r="O53" s="125"/>
      <c r="P53" s="125"/>
      <c r="Q53" s="125"/>
    </row>
    <row r="54" spans="2:17" s="126" customFormat="1" ht="18">
      <c r="B54" s="260"/>
      <c r="C54" s="145" t="s">
        <v>87</v>
      </c>
      <c r="D54" s="145"/>
      <c r="E54" s="136"/>
      <c r="F54" s="136"/>
      <c r="G54" s="136"/>
      <c r="H54" s="136"/>
      <c r="I54" s="136"/>
      <c r="J54" s="136"/>
      <c r="K54" s="136"/>
      <c r="L54" s="136"/>
      <c r="M54" s="136"/>
      <c r="N54" s="136"/>
      <c r="O54" s="136"/>
      <c r="P54" s="136"/>
      <c r="Q54" s="136"/>
    </row>
    <row r="55" spans="2:17" s="127" customFormat="1" ht="15" customHeight="1">
      <c r="B55" s="261"/>
      <c r="C55" s="317" t="s">
        <v>76</v>
      </c>
      <c r="D55" s="317" t="s">
        <v>77</v>
      </c>
      <c r="E55" s="317" t="s">
        <v>78</v>
      </c>
      <c r="F55" s="317" t="s">
        <v>79</v>
      </c>
      <c r="G55" s="317" t="s">
        <v>80</v>
      </c>
      <c r="H55" s="322" t="s">
        <v>81</v>
      </c>
      <c r="I55" s="317" t="s">
        <v>25</v>
      </c>
      <c r="J55" s="317"/>
      <c r="K55" s="317"/>
      <c r="L55" s="317"/>
      <c r="M55" s="317"/>
      <c r="N55" s="317"/>
      <c r="O55" s="275"/>
      <c r="P55" s="275"/>
      <c r="Q55" s="317" t="s">
        <v>82</v>
      </c>
    </row>
    <row r="56" spans="2:17" s="127" customFormat="1" ht="28.8">
      <c r="B56" s="261"/>
      <c r="C56" s="317"/>
      <c r="D56" s="317"/>
      <c r="E56" s="317"/>
      <c r="F56" s="317"/>
      <c r="G56" s="317"/>
      <c r="H56" s="322"/>
      <c r="I56" s="186">
        <f>'26MY_PRELUDE_DATA'!M$7</f>
        <v>0</v>
      </c>
      <c r="J56" s="186" t="str">
        <f>'26MY_PRELUDE_DATA'!N$7</f>
        <v>PRELUDE FHEV</v>
      </c>
      <c r="K56" s="186">
        <f>'26MY_PRELUDE_DATA'!O$7</f>
        <v>0</v>
      </c>
      <c r="L56" s="186">
        <f>'26MY_PRELUDE_DATA'!P$7</f>
        <v>0</v>
      </c>
      <c r="M56" s="186">
        <f>'26MY_PRELUDE_DATA'!Q$7</f>
        <v>0</v>
      </c>
      <c r="N56" s="186">
        <f>'26MY_PRELUDE_DATA'!R$7</f>
        <v>0</v>
      </c>
      <c r="O56" s="186">
        <f>'26MY_PRELUDE_DATA'!S$7</f>
        <v>0</v>
      </c>
      <c r="P56" s="186">
        <f>'26MY_PRELUDE_DATA'!T$7</f>
        <v>0</v>
      </c>
      <c r="Q56" s="317"/>
    </row>
    <row r="57" spans="2:17" s="128" customFormat="1" ht="15" customHeight="1">
      <c r="B57" s="260" t="s">
        <v>317</v>
      </c>
      <c r="C57" s="210" t="str">
        <f>VLOOKUP(B57,'26MY_PRELUDE_DATA'!B:V,4,FALSE)</f>
        <v>Blanc nacré hiver (NH-973P)</v>
      </c>
      <c r="D57" s="78" t="str">
        <f t="shared" ref="D57:D59" si="5">B57</f>
        <v>TUCH-NH937P-A1</v>
      </c>
      <c r="E57" s="348">
        <f>VLOOKUP(B57,'26MY_PRELUDE_DATA'!B:V,9,FALSE)</f>
        <v>13</v>
      </c>
      <c r="F57" s="348">
        <f>VLOOKUP(B57,'26MY_PRELUDE_DATA'!B:V,10,FALSE)</f>
        <v>21.5</v>
      </c>
      <c r="G57" s="325">
        <f>VLOOKUP(B57,'26MY_PRELUDE_DATA'!B:V,7,FALSE)</f>
        <v>0</v>
      </c>
      <c r="H57" s="351">
        <f>VLOOKUP(B57,'26MY_PRELUDE_DATA'!B:V,11,FALSE)</f>
        <v>21.5</v>
      </c>
      <c r="I57" s="277">
        <f>VLOOKUP($B57,'26MY_PRELUDE_DATA'!$B:$V,12,FALSE)</f>
        <v>0</v>
      </c>
      <c r="J57" s="277" t="str">
        <f>VLOOKUP($B57,'26MY_PRELUDE_DATA'!$B:$V,13,FALSE)</f>
        <v>•</v>
      </c>
      <c r="K57" s="277">
        <f>VLOOKUP(B57,'26MY_PRELUDE_DATA'!B:V,14,FALSE)</f>
        <v>0</v>
      </c>
      <c r="L57" s="277">
        <f>VLOOKUP(B57,'26MY_PRELUDE_DATA'!B:V,15,FALSE)</f>
        <v>0</v>
      </c>
      <c r="M57" s="277">
        <f>VLOOKUP(B57,'26MY_PRELUDE_DATA'!B:V,16,FALSE)</f>
        <v>0</v>
      </c>
      <c r="N57" s="277">
        <f>VLOOKUP($B57,'26MY_PRELUDE_DATA'!$B:$V,17,FALSE)</f>
        <v>0</v>
      </c>
      <c r="O57" s="277">
        <f>VLOOKUP($B57,'26MY_PRELUDE_DATA'!$B:$V,18,FALSE)</f>
        <v>0</v>
      </c>
      <c r="P57" s="277">
        <f>VLOOKUP($B57,'26MY_PRELUDE_DATA'!$B:$V,19,FALSE)</f>
        <v>0</v>
      </c>
      <c r="Q57" s="318" t="str">
        <f>IF(VLOOKUP(B57,'26MY_PRELUDE_DATA'!B:V,21,FALSE)="","",VLOOKUP(B57,'26MY_PRELUDE_DATA'!B:V,21,FALSE))</f>
        <v/>
      </c>
    </row>
    <row r="58" spans="2:17" s="128" customFormat="1" ht="15" customHeight="1">
      <c r="B58" s="260" t="s">
        <v>158</v>
      </c>
      <c r="C58" s="210" t="str">
        <f>VLOOKUP(B58,'26MY_PRELUDE_DATA'!B:V,4,FALSE)</f>
        <v>Noir cristal nacré (NH-731P)</v>
      </c>
      <c r="D58" s="78" t="str">
        <f t="shared" si="5"/>
        <v>TUCH-NH731P-A1</v>
      </c>
      <c r="E58" s="349"/>
      <c r="F58" s="349"/>
      <c r="G58" s="326"/>
      <c r="H58" s="352"/>
      <c r="I58" s="277">
        <f>VLOOKUP($B58,'26MY_PRELUDE_DATA'!$B:$V,12,FALSE)</f>
        <v>0</v>
      </c>
      <c r="J58" s="277" t="str">
        <f>VLOOKUP($B58,'26MY_PRELUDE_DATA'!$B:$V,13,FALSE)</f>
        <v>•</v>
      </c>
      <c r="K58" s="277">
        <f>VLOOKUP(B58,'26MY_PRELUDE_DATA'!B:V,14,FALSE)</f>
        <v>0</v>
      </c>
      <c r="L58" s="277">
        <f>VLOOKUP(B58,'26MY_PRELUDE_DATA'!B:V,15,FALSE)</f>
        <v>0</v>
      </c>
      <c r="M58" s="277">
        <f>VLOOKUP(B58,'26MY_PRELUDE_DATA'!B:V,16,FALSE)</f>
        <v>0</v>
      </c>
      <c r="N58" s="277">
        <f>VLOOKUP($B58,'26MY_PRELUDE_DATA'!$B:$V,17,FALSE)</f>
        <v>0</v>
      </c>
      <c r="O58" s="277">
        <f>VLOOKUP($B58,'26MY_PRELUDE_DATA'!$B:$V,18,FALSE)</f>
        <v>0</v>
      </c>
      <c r="P58" s="277">
        <f>VLOOKUP($B58,'26MY_PRELUDE_DATA'!$B:$V,19,FALSE)</f>
        <v>0</v>
      </c>
      <c r="Q58" s="327"/>
    </row>
    <row r="59" spans="2:17" s="128" customFormat="1" ht="15" customHeight="1">
      <c r="B59" s="260" t="s">
        <v>258</v>
      </c>
      <c r="C59" s="210" t="str">
        <f>VLOOKUP(B59,'26MY_PRELUDE_DATA'!B:V,4,FALSE)</f>
        <v>Rouge rallye (R-513)</v>
      </c>
      <c r="D59" s="78" t="str">
        <f t="shared" si="5"/>
        <v>TUCH-R513-A1</v>
      </c>
      <c r="E59" s="349"/>
      <c r="F59" s="349"/>
      <c r="G59" s="326"/>
      <c r="H59" s="352"/>
      <c r="I59" s="277">
        <f>VLOOKUP($B59,'26MY_PRELUDE_DATA'!$B:$V,12,FALSE)</f>
        <v>0</v>
      </c>
      <c r="J59" s="277" t="str">
        <f>VLOOKUP($B59,'26MY_PRELUDE_DATA'!$B:$V,13,FALSE)</f>
        <v>•</v>
      </c>
      <c r="K59" s="277">
        <f>VLOOKUP(B59,'26MY_PRELUDE_DATA'!B:V,14,FALSE)</f>
        <v>0</v>
      </c>
      <c r="L59" s="277">
        <f>VLOOKUP(B59,'26MY_PRELUDE_DATA'!B:V,15,FALSE)</f>
        <v>0</v>
      </c>
      <c r="M59" s="277">
        <f>VLOOKUP(B59,'26MY_PRELUDE_DATA'!B:V,16,FALSE)</f>
        <v>0</v>
      </c>
      <c r="N59" s="277">
        <f>VLOOKUP($B59,'26MY_PRELUDE_DATA'!$B:$V,17,FALSE)</f>
        <v>0</v>
      </c>
      <c r="O59" s="277">
        <f>VLOOKUP($B59,'26MY_PRELUDE_DATA'!$B:$V,18,FALSE)</f>
        <v>0</v>
      </c>
      <c r="P59" s="277">
        <f>VLOOKUP($B59,'26MY_PRELUDE_DATA'!$B:$V,19,FALSE)</f>
        <v>0</v>
      </c>
      <c r="Q59" s="327"/>
    </row>
    <row r="60" spans="2:17" s="127" customFormat="1" ht="7.2" customHeight="1">
      <c r="B60" s="261"/>
      <c r="C60" s="188"/>
      <c r="D60" s="178"/>
      <c r="E60" s="178"/>
      <c r="F60" s="178"/>
      <c r="G60" s="178"/>
      <c r="H60" s="178"/>
      <c r="I60" s="178"/>
      <c r="J60" s="178"/>
      <c r="K60" s="178"/>
      <c r="L60" s="178"/>
      <c r="M60" s="178"/>
      <c r="N60" s="178"/>
      <c r="O60" s="178"/>
      <c r="P60" s="178"/>
      <c r="Q60" s="184"/>
    </row>
    <row r="61" spans="2:17" s="128" customFormat="1" ht="15" customHeight="1">
      <c r="B61" s="260" t="s">
        <v>60</v>
      </c>
      <c r="C61" s="210" t="str">
        <f>VLOOKUP(B61,'26MY_PRELUDE_DATA'!B:V,4,FALSE)</f>
        <v>Aiguilles abrasives fines</v>
      </c>
      <c r="D61" s="78" t="str">
        <f>B61</f>
        <v>TUCH-NEEDLES</v>
      </c>
      <c r="E61" s="278">
        <f>VLOOKUP(B61,'26MY_PRELUDE_DATA'!B:V,9,FALSE)</f>
        <v>9.5</v>
      </c>
      <c r="F61" s="278">
        <f>VLOOKUP(B61,'26MY_PRELUDE_DATA'!B:V,10,FALSE)</f>
        <v>15.75</v>
      </c>
      <c r="G61" s="276">
        <f>VLOOKUP(B61,'26MY_PRELUDE_DATA'!B:V,7,FALSE)</f>
        <v>0</v>
      </c>
      <c r="H61" s="279">
        <f>VLOOKUP(B61,'26MY_PRELUDE_DATA'!B:V,11,FALSE)</f>
        <v>15.75</v>
      </c>
      <c r="I61" s="277">
        <f>VLOOKUP($B61,'26MY_PRELUDE_DATA'!$B:$V,12,FALSE)</f>
        <v>0</v>
      </c>
      <c r="J61" s="277" t="str">
        <f>VLOOKUP($B61,'26MY_PRELUDE_DATA'!$B:$V,13,FALSE)</f>
        <v>•</v>
      </c>
      <c r="K61" s="277">
        <f>VLOOKUP(B61,'26MY_PRELUDE_DATA'!B:V,14,FALSE)</f>
        <v>0</v>
      </c>
      <c r="L61" s="277">
        <f>VLOOKUP(B61,'26MY_PRELUDE_DATA'!B:V,15,FALSE)</f>
        <v>0</v>
      </c>
      <c r="M61" s="277">
        <f>VLOOKUP(B61,'26MY_PRELUDE_DATA'!B:V,16,FALSE)</f>
        <v>0</v>
      </c>
      <c r="N61" s="277">
        <f>VLOOKUP($B61,'26MY_PRELUDE_DATA'!$B:$V,17,FALSE)</f>
        <v>0</v>
      </c>
      <c r="O61" s="277">
        <f>VLOOKUP($B61,'26MY_PRELUDE_DATA'!$B:$V,18,FALSE)</f>
        <v>0</v>
      </c>
      <c r="P61" s="277">
        <f>VLOOKUP($B61,'26MY_PRELUDE_DATA'!$B:$V,19,FALSE)</f>
        <v>0</v>
      </c>
      <c r="Q61" s="240" t="str">
        <f>IF(VLOOKUP(B61,'26MY_PRELUDE_DATA'!B:V,21,FALSE)="","",VLOOKUP(B61,'26MY_PRELUDE_DATA'!B:V,21,FALSE))</f>
        <v>Quantité de 5</v>
      </c>
    </row>
    <row r="62" spans="2:17" s="128" customFormat="1" ht="15" customHeight="1">
      <c r="B62" s="260" t="s">
        <v>59</v>
      </c>
      <c r="C62" s="210" t="str">
        <f>VLOOKUP(B62,'26MY_PRELUDE_DATA'!B:V,4,FALSE)</f>
        <v>Bâtons abrasifs fins</v>
      </c>
      <c r="D62" s="78" t="str">
        <f>B62</f>
        <v>TUCH-STICKS</v>
      </c>
      <c r="E62" s="278">
        <f>VLOOKUP(B62,'26MY_PRELUDE_DATA'!B:V,9,FALSE)</f>
        <v>2.4500000000000002</v>
      </c>
      <c r="F62" s="278">
        <f>VLOOKUP(B62,'26MY_PRELUDE_DATA'!B:V,10,FALSE)</f>
        <v>4</v>
      </c>
      <c r="G62" s="276">
        <f>VLOOKUP(B62,'26MY_PRELUDE_DATA'!B:V,7,FALSE)</f>
        <v>0</v>
      </c>
      <c r="H62" s="279">
        <f>VLOOKUP(B62,'26MY_PRELUDE_DATA'!B:V,11,FALSE)</f>
        <v>4</v>
      </c>
      <c r="I62" s="277">
        <f>VLOOKUP($B62,'26MY_PRELUDE_DATA'!$B:$V,12,FALSE)</f>
        <v>0</v>
      </c>
      <c r="J62" s="277" t="str">
        <f>VLOOKUP($B62,'26MY_PRELUDE_DATA'!$B:$V,13,FALSE)</f>
        <v>•</v>
      </c>
      <c r="K62" s="277">
        <f>VLOOKUP(B62,'26MY_PRELUDE_DATA'!B:V,14,FALSE)</f>
        <v>0</v>
      </c>
      <c r="L62" s="277">
        <f>VLOOKUP(B62,'26MY_PRELUDE_DATA'!B:V,15,FALSE)</f>
        <v>0</v>
      </c>
      <c r="M62" s="277">
        <f>VLOOKUP(B62,'26MY_PRELUDE_DATA'!B:V,16,FALSE)</f>
        <v>0</v>
      </c>
      <c r="N62" s="277">
        <f>VLOOKUP($B62,'26MY_PRELUDE_DATA'!$B:$V,17,FALSE)</f>
        <v>0</v>
      </c>
      <c r="O62" s="277">
        <f>VLOOKUP($B62,'26MY_PRELUDE_DATA'!$B:$V,18,FALSE)</f>
        <v>0</v>
      </c>
      <c r="P62" s="277">
        <f>VLOOKUP($B62,'26MY_PRELUDE_DATA'!$B:$V,19,FALSE)</f>
        <v>0</v>
      </c>
      <c r="Q62" s="240" t="str">
        <f>IF(VLOOKUP(B62,'26MY_PRELUDE_DATA'!B:V,21,FALSE)="","",VLOOKUP(B62,'26MY_PRELUDE_DATA'!B:V,21,FALSE))</f>
        <v>Quantité de 5</v>
      </c>
    </row>
    <row r="63" spans="2:17" s="128" customFormat="1" ht="28.8">
      <c r="B63" s="260" t="s">
        <v>58</v>
      </c>
      <c r="C63" s="286" t="str">
        <f>VLOOKUP(B63,'26MY_PRELUDE_DATA'!B:V,4,FALSE)</f>
        <v>Pointes de remplacement pour stylos de peinture</v>
      </c>
      <c r="D63" s="78" t="str">
        <f>B63</f>
        <v>TUCH-TIPS</v>
      </c>
      <c r="E63" s="278">
        <f>VLOOKUP(B63,'26MY_PRELUDE_DATA'!B:V,9,FALSE)</f>
        <v>13.75</v>
      </c>
      <c r="F63" s="278">
        <f>VLOOKUP(B63,'26MY_PRELUDE_DATA'!B:V,10,FALSE)</f>
        <v>23</v>
      </c>
      <c r="G63" s="276">
        <f>VLOOKUP(B63,'26MY_PRELUDE_DATA'!B:V,7,FALSE)</f>
        <v>0</v>
      </c>
      <c r="H63" s="279">
        <f>VLOOKUP(B63,'26MY_PRELUDE_DATA'!B:V,11,FALSE)</f>
        <v>23</v>
      </c>
      <c r="I63" s="277">
        <f>VLOOKUP($B63,'26MY_PRELUDE_DATA'!$B:$V,12,FALSE)</f>
        <v>0</v>
      </c>
      <c r="J63" s="277" t="str">
        <f>VLOOKUP($B63,'26MY_PRELUDE_DATA'!$B:$V,13,FALSE)</f>
        <v>•</v>
      </c>
      <c r="K63" s="277">
        <f>VLOOKUP(B63,'26MY_PRELUDE_DATA'!B:V,14,FALSE)</f>
        <v>0</v>
      </c>
      <c r="L63" s="277">
        <f>VLOOKUP(B63,'26MY_PRELUDE_DATA'!B:V,15,FALSE)</f>
        <v>0</v>
      </c>
      <c r="M63" s="277">
        <f>VLOOKUP(B63,'26MY_PRELUDE_DATA'!B:V,16,FALSE)</f>
        <v>0</v>
      </c>
      <c r="N63" s="277">
        <f>VLOOKUP($B63,'26MY_PRELUDE_DATA'!$B:$V,17,FALSE)</f>
        <v>0</v>
      </c>
      <c r="O63" s="277">
        <f>VLOOKUP($B63,'26MY_PRELUDE_DATA'!$B:$V,18,FALSE)</f>
        <v>0</v>
      </c>
      <c r="P63" s="277">
        <f>VLOOKUP($B63,'26MY_PRELUDE_DATA'!$B:$V,19,FALSE)</f>
        <v>0</v>
      </c>
      <c r="Q63" s="240" t="str">
        <f>IF(VLOOKUP(B63,'26MY_PRELUDE_DATA'!B:V,21,FALSE)="","",VLOOKUP(B63,'26MY_PRELUDE_DATA'!B:V,21,FALSE))</f>
        <v>Quantité de 25</v>
      </c>
    </row>
    <row r="64" spans="2:17" s="128" customFormat="1" ht="15" customHeight="1">
      <c r="B64" s="263"/>
      <c r="C64" s="20"/>
      <c r="D64" s="26"/>
      <c r="E64" s="18"/>
      <c r="F64" s="18"/>
      <c r="G64" s="16"/>
      <c r="H64" s="17"/>
      <c r="I64" s="16"/>
      <c r="J64" s="16"/>
      <c r="K64" s="16"/>
      <c r="L64" s="16"/>
      <c r="M64" s="16"/>
      <c r="N64" s="16"/>
      <c r="O64" s="16"/>
      <c r="P64" s="16"/>
      <c r="Q64" s="16"/>
    </row>
    <row r="65" spans="2:17" s="128" customFormat="1" ht="15" customHeight="1">
      <c r="B65" s="263"/>
      <c r="C65" s="44" t="s">
        <v>101</v>
      </c>
      <c r="D65" s="43" t="s">
        <v>90</v>
      </c>
      <c r="E65" s="122"/>
      <c r="F65" s="122"/>
      <c r="G65" s="122"/>
      <c r="H65" s="122"/>
      <c r="I65" s="122"/>
      <c r="J65" s="122"/>
      <c r="K65" s="122"/>
      <c r="L65" s="122"/>
      <c r="M65" s="122"/>
      <c r="N65" s="122"/>
      <c r="O65" s="122"/>
      <c r="P65" s="122"/>
      <c r="Q65" s="122"/>
    </row>
    <row r="66" spans="2:17" ht="14.25" customHeight="1">
      <c r="C66" s="130">
        <f>'26MY_PRELUDE_DATA'!$C$4</f>
        <v>45974</v>
      </c>
      <c r="D66" s="43" t="s">
        <v>156</v>
      </c>
      <c r="E66" s="51"/>
      <c r="F66" s="51"/>
      <c r="G66" s="51"/>
      <c r="H66" s="51"/>
      <c r="I66" s="51"/>
      <c r="J66" s="51"/>
      <c r="K66" s="51"/>
      <c r="L66" s="51"/>
      <c r="M66" s="51"/>
      <c r="N66" s="51"/>
      <c r="O66" s="51"/>
      <c r="P66" s="51"/>
      <c r="Q66" s="51"/>
    </row>
    <row r="67" spans="2:17" ht="14.25" customHeight="1"/>
    <row r="68" spans="2:17" ht="14.25" customHeight="1"/>
    <row r="69" spans="2:17" ht="14.25" customHeight="1"/>
    <row r="70" spans="2:17" ht="14.25" customHeight="1"/>
    <row r="71" spans="2:17" ht="14.25" customHeight="1"/>
    <row r="72" spans="2:17" ht="14.25" customHeight="1"/>
    <row r="73" spans="2:17" ht="14.25" customHeight="1"/>
    <row r="74" spans="2:17" ht="14.25" customHeight="1"/>
    <row r="75" spans="2:17" ht="14.25" customHeight="1"/>
    <row r="76" spans="2:17" ht="14.25" customHeight="1"/>
    <row r="77" spans="2:17" ht="14.25" customHeight="1"/>
    <row r="78" spans="2:17" ht="14.25" customHeight="1"/>
    <row r="79" spans="2:17" ht="14.25" customHeight="1"/>
    <row r="80" spans="2:17" ht="14.25" customHeight="1"/>
    <row r="81" ht="14.25" customHeight="1"/>
    <row r="82" ht="14.25" customHeight="1"/>
    <row r="83" ht="14.25" customHeight="1"/>
    <row r="84" ht="14.25" customHeight="1"/>
    <row r="85" ht="14.25" customHeight="1"/>
  </sheetData>
  <mergeCells count="70">
    <mergeCell ref="C19:C20"/>
    <mergeCell ref="D19:D20"/>
    <mergeCell ref="I19:N19"/>
    <mergeCell ref="C5:M5"/>
    <mergeCell ref="C6:M6"/>
    <mergeCell ref="C7:M7"/>
    <mergeCell ref="C8:M8"/>
    <mergeCell ref="H14:H16"/>
    <mergeCell ref="I14:I16"/>
    <mergeCell ref="I55:N55"/>
    <mergeCell ref="C46:C47"/>
    <mergeCell ref="D46:D47"/>
    <mergeCell ref="E46:E47"/>
    <mergeCell ref="F46:F47"/>
    <mergeCell ref="G46:G47"/>
    <mergeCell ref="H46:H47"/>
    <mergeCell ref="I46:N46"/>
    <mergeCell ref="C55:C56"/>
    <mergeCell ref="D55:D56"/>
    <mergeCell ref="E55:E56"/>
    <mergeCell ref="F55:F56"/>
    <mergeCell ref="G55:G56"/>
    <mergeCell ref="H55:H56"/>
    <mergeCell ref="C38:C39"/>
    <mergeCell ref="D38:D39"/>
    <mergeCell ref="E38:E39"/>
    <mergeCell ref="F38:F39"/>
    <mergeCell ref="H25:H26"/>
    <mergeCell ref="C25:C26"/>
    <mergeCell ref="D25:D26"/>
    <mergeCell ref="I25:N25"/>
    <mergeCell ref="Q25:Q26"/>
    <mergeCell ref="I38:N38"/>
    <mergeCell ref="E57:E59"/>
    <mergeCell ref="F57:F59"/>
    <mergeCell ref="G57:G59"/>
    <mergeCell ref="H57:H59"/>
    <mergeCell ref="Q55:Q56"/>
    <mergeCell ref="Q38:Q39"/>
    <mergeCell ref="Q46:Q47"/>
    <mergeCell ref="G38:G39"/>
    <mergeCell ref="H38:H39"/>
    <mergeCell ref="E25:E26"/>
    <mergeCell ref="F25:F26"/>
    <mergeCell ref="G25:G26"/>
    <mergeCell ref="Q57:Q59"/>
    <mergeCell ref="Q14:Q16"/>
    <mergeCell ref="O14:O16"/>
    <mergeCell ref="E19:E20"/>
    <mergeCell ref="F19:F20"/>
    <mergeCell ref="G19:G20"/>
    <mergeCell ref="H19:H20"/>
    <mergeCell ref="Q19:Q20"/>
    <mergeCell ref="P14:P16"/>
    <mergeCell ref="J14:J16"/>
    <mergeCell ref="K14:K16"/>
    <mergeCell ref="L14:L16"/>
    <mergeCell ref="M14:M16"/>
    <mergeCell ref="N14:N16"/>
    <mergeCell ref="E14:E16"/>
    <mergeCell ref="F14:F16"/>
    <mergeCell ref="G14:G16"/>
    <mergeCell ref="Q12:Q13"/>
    <mergeCell ref="C12:C13"/>
    <mergeCell ref="D12:D13"/>
    <mergeCell ref="E12:E13"/>
    <mergeCell ref="F12:F13"/>
    <mergeCell ref="G12:G13"/>
    <mergeCell ref="H12:H13"/>
    <mergeCell ref="I12:N12"/>
  </mergeCells>
  <conditionalFormatting sqref="E1:F13 E17:F20 E44:F47 E53:F56 E64:F1048576 E23:F39">
    <cfRule type="containsText" dxfId="6" priority="12" operator="containsText" text=".99">
      <formula>NOT(ISERROR(SEARCH(".99",E1)))</formula>
    </cfRule>
  </conditionalFormatting>
  <conditionalFormatting sqref="E14:F14">
    <cfRule type="containsText" dxfId="5" priority="11" operator="containsText" text=".99">
      <formula>NOT(ISERROR(SEARCH(".99",E14)))</formula>
    </cfRule>
  </conditionalFormatting>
  <conditionalFormatting sqref="E21:F22">
    <cfRule type="containsText" dxfId="4" priority="10" operator="containsText" text=".99">
      <formula>NOT(ISERROR(SEARCH(".99",E21)))</formula>
    </cfRule>
  </conditionalFormatting>
  <conditionalFormatting sqref="E40:F43">
    <cfRule type="containsText" dxfId="3" priority="4" operator="containsText" text=".99">
      <formula>NOT(ISERROR(SEARCH(".99",E40)))</formula>
    </cfRule>
  </conditionalFormatting>
  <conditionalFormatting sqref="E48:F52">
    <cfRule type="containsText" dxfId="2" priority="3" operator="containsText" text=".99">
      <formula>NOT(ISERROR(SEARCH(".99",E48)))</formula>
    </cfRule>
  </conditionalFormatting>
  <conditionalFormatting sqref="E60:F60 E57:F57">
    <cfRule type="containsText" dxfId="1" priority="2" operator="containsText" text=".99">
      <formula>NOT(ISERROR(SEARCH(".99",E57)))</formula>
    </cfRule>
  </conditionalFormatting>
  <conditionalFormatting sqref="E61:F63">
    <cfRule type="containsText" dxfId="0" priority="1" operator="containsText" text=".99">
      <formula>NOT(ISERROR(SEARCH(".99",E61)))</formula>
    </cfRule>
  </conditionalFormatting>
  <printOptions horizontalCentered="1"/>
  <pageMargins left="0.23622047244094499" right="0.23622047244094499" top="0.39370078740157499" bottom="0.39370078740157499" header="0.31496062992126" footer="0.31496062992126"/>
  <pageSetup scale="55" fitToHeight="0" orientation="portrait" horizontalDpi="1200" verticalDpi="1200" r:id="rId1"/>
  <headerFooter>
    <oddFooter>&amp;CPage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topLeftCell="A4" zoomScaleNormal="100" zoomScaleSheetLayoutView="100" workbookViewId="0">
      <selection activeCell="T8" sqref="T8"/>
    </sheetView>
  </sheetViews>
  <sheetFormatPr defaultColWidth="8.77734375" defaultRowHeight="13.8"/>
  <cols>
    <col min="1" max="1" width="8.77734375" style="46"/>
    <col min="2" max="2" width="11.5546875" style="70" customWidth="1"/>
    <col min="3" max="3" width="12.5546875" style="46" customWidth="1"/>
    <col min="4" max="5" width="8.5546875" style="46" customWidth="1"/>
    <col min="6" max="6" width="10.5546875" style="46" customWidth="1"/>
    <col min="7"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4" width="10.21875" style="46" customWidth="1"/>
    <col min="15" max="15" width="8.5546875" style="46" customWidth="1"/>
    <col min="16" max="16" width="10.5546875" style="46" customWidth="1"/>
    <col min="17" max="17" width="9.44140625" style="46" customWidth="1"/>
    <col min="18" max="16384" width="8.77734375" style="46"/>
  </cols>
  <sheetData>
    <row r="2" spans="2:22" ht="8.1" customHeight="1">
      <c r="B2" s="50"/>
      <c r="C2" s="51"/>
      <c r="D2" s="51"/>
      <c r="E2" s="51"/>
      <c r="F2" s="51"/>
      <c r="G2" s="51"/>
      <c r="H2" s="51"/>
      <c r="I2" s="51"/>
      <c r="J2" s="51"/>
      <c r="K2" s="51"/>
      <c r="L2" s="51"/>
      <c r="M2" s="51"/>
      <c r="N2" s="51"/>
      <c r="O2" s="51"/>
      <c r="R2" s="47"/>
    </row>
    <row r="3" spans="2:22" ht="25.2" customHeight="1">
      <c r="B3" s="337" t="s">
        <v>313</v>
      </c>
      <c r="C3" s="337"/>
      <c r="D3" s="337"/>
      <c r="E3" s="337"/>
      <c r="F3" s="337"/>
      <c r="G3" s="337"/>
      <c r="H3" s="337"/>
      <c r="I3" s="337"/>
      <c r="J3" s="337"/>
      <c r="K3" s="337"/>
      <c r="L3" s="337"/>
      <c r="M3" s="337"/>
      <c r="N3" s="337"/>
      <c r="O3" s="337"/>
      <c r="P3" s="337"/>
      <c r="Q3" s="337"/>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338" t="s">
        <v>337</v>
      </c>
      <c r="C6" s="338"/>
      <c r="D6" s="338"/>
      <c r="E6" s="338"/>
      <c r="F6" s="338"/>
      <c r="G6" s="338"/>
      <c r="H6" s="338"/>
      <c r="I6" s="338"/>
      <c r="J6" s="338"/>
      <c r="K6" s="338"/>
      <c r="L6" s="338"/>
      <c r="M6" s="338"/>
      <c r="N6" s="338"/>
      <c r="O6" s="338"/>
      <c r="P6" s="338"/>
      <c r="Q6" s="338"/>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339" t="e" vm="1">
        <v>#VALUE!</v>
      </c>
      <c r="D8" s="339"/>
      <c r="E8" s="339"/>
      <c r="F8" s="339"/>
      <c r="G8" s="51"/>
      <c r="H8" s="339" t="e" vm="2">
        <v>#VALUE!</v>
      </c>
      <c r="I8" s="339"/>
      <c r="J8" s="339"/>
      <c r="K8" s="339"/>
      <c r="L8" s="51"/>
      <c r="M8" s="339" t="e" vm="3">
        <v>#VALUE!</v>
      </c>
      <c r="N8" s="339"/>
      <c r="O8" s="339"/>
      <c r="P8" s="339"/>
      <c r="Q8" s="51"/>
      <c r="R8" s="47"/>
      <c r="V8" s="54"/>
    </row>
    <row r="9" spans="2:22" ht="8.25" customHeight="1">
      <c r="B9" s="52"/>
      <c r="C9" s="79"/>
      <c r="D9" s="79"/>
      <c r="E9" s="79"/>
      <c r="F9" s="79"/>
      <c r="G9" s="51"/>
      <c r="H9" s="79"/>
      <c r="I9" s="79"/>
      <c r="J9" s="79"/>
      <c r="K9" s="79"/>
      <c r="L9" s="51"/>
      <c r="M9" s="79"/>
      <c r="N9" s="79"/>
      <c r="O9" s="79"/>
      <c r="P9" s="79"/>
      <c r="Q9" s="51"/>
      <c r="R9" s="47"/>
      <c r="V9" s="54"/>
    </row>
    <row r="10" spans="2:22" ht="20.25" customHeight="1">
      <c r="B10" s="52">
        <v>20</v>
      </c>
      <c r="C10" s="334" t="str">
        <f>'26MY_PRELUDE_APP_FR'!$C$40</f>
        <v xml:space="preserve">Protège-tapis toutes saisons </v>
      </c>
      <c r="D10" s="335"/>
      <c r="E10" s="335"/>
      <c r="F10" s="336"/>
      <c r="G10" s="55"/>
      <c r="H10" s="334" t="str">
        <f>'26MY_PRELUDE_APP_FR'!$C$41</f>
        <v>Plateau de compartiment à bagages</v>
      </c>
      <c r="I10" s="335"/>
      <c r="J10" s="335"/>
      <c r="K10" s="336"/>
      <c r="L10" s="55"/>
      <c r="M10" s="334" t="str">
        <f>'26MY_PRELUDE_APP_FR'!$C$32</f>
        <v>Garde-boue</v>
      </c>
      <c r="N10" s="335"/>
      <c r="O10" s="335"/>
      <c r="P10" s="336"/>
      <c r="Q10" s="51"/>
      <c r="R10" s="47"/>
    </row>
    <row r="11" spans="2:22" ht="15" customHeight="1">
      <c r="B11" s="53">
        <v>20</v>
      </c>
      <c r="C11" s="74">
        <f>'26MY_PRELUDE_APP_FR'!$H$440</f>
        <v>0</v>
      </c>
      <c r="D11" s="72">
        <f>-PMT($D$29/52,5*52,C11)</f>
        <v>0</v>
      </c>
      <c r="E11" s="58" t="s">
        <v>29</v>
      </c>
      <c r="F11" s="75" t="str">
        <f>$C$29</f>
        <v>(6.99%)</v>
      </c>
      <c r="G11" s="51"/>
      <c r="H11" s="74">
        <f>'26MY_PRELUDE_APP_FR'!$H$41</f>
        <v>207</v>
      </c>
      <c r="I11" s="72">
        <f>-PMT($D$29/52,5*52,H11)</f>
        <v>0.94389905747225533</v>
      </c>
      <c r="J11" s="58" t="s">
        <v>29</v>
      </c>
      <c r="K11" s="75" t="str">
        <f>$C$29</f>
        <v>(6.99%)</v>
      </c>
      <c r="L11" s="51"/>
      <c r="M11" s="74">
        <f>'26MY_PRELUDE_APP_FR'!$H$32</f>
        <v>235</v>
      </c>
      <c r="N11" s="72">
        <f>-PMT($D$29/52,5*52,M11)</f>
        <v>1.0715762246665699</v>
      </c>
      <c r="O11" s="58" t="s">
        <v>29</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t="s">
        <v>186</v>
      </c>
      <c r="C13" s="339" t="e" vm="4">
        <v>#VALUE!</v>
      </c>
      <c r="D13" s="339"/>
      <c r="E13" s="339"/>
      <c r="F13" s="339"/>
      <c r="G13" s="51"/>
      <c r="H13" s="339" t="e" vm="5">
        <v>#VALUE!</v>
      </c>
      <c r="I13" s="339"/>
      <c r="J13" s="339"/>
      <c r="K13" s="339"/>
      <c r="L13" s="51"/>
      <c r="M13" s="339" t="e" vm="6">
        <v>#VALUE!</v>
      </c>
      <c r="N13" s="339"/>
      <c r="O13" s="339"/>
      <c r="P13" s="339"/>
      <c r="Q13" s="51"/>
      <c r="R13" s="47"/>
    </row>
    <row r="14" spans="2:22" ht="9" customHeight="1">
      <c r="B14" s="52"/>
      <c r="C14" s="79"/>
      <c r="D14" s="79"/>
      <c r="E14" s="79"/>
      <c r="F14" s="79"/>
      <c r="G14" s="51"/>
      <c r="H14" s="79"/>
      <c r="I14" s="79"/>
      <c r="J14" s="79"/>
      <c r="K14" s="79"/>
      <c r="L14" s="51"/>
      <c r="M14" s="79"/>
      <c r="N14" s="79"/>
      <c r="O14" s="79"/>
      <c r="P14" s="79"/>
      <c r="Q14" s="51"/>
      <c r="R14" s="47"/>
    </row>
    <row r="15" spans="2:22" ht="22.2" customHeight="1">
      <c r="B15" s="52">
        <v>20</v>
      </c>
      <c r="C15" s="334" t="str">
        <f>'26MY_PRELUDE_APP_FR'!$C$29</f>
        <v>Déflecteur de hayon</v>
      </c>
      <c r="D15" s="335"/>
      <c r="E15" s="335"/>
      <c r="F15" s="336"/>
      <c r="G15" s="64"/>
      <c r="H15" s="363" t="str">
        <f>'26MY_PRELUDE_APP_FR'!$C$48</f>
        <v>Garniture lumineuses de bas de portière</v>
      </c>
      <c r="I15" s="335"/>
      <c r="J15" s="335"/>
      <c r="K15" s="336"/>
      <c r="L15" s="64"/>
      <c r="M15" s="334" t="str">
        <f>'26MY_PRELUDE_APP_FR'!$C$21</f>
        <v>Jante en alliage de 19 pouces</v>
      </c>
      <c r="N15" s="335"/>
      <c r="O15" s="335"/>
      <c r="P15" s="336"/>
      <c r="Q15" s="51"/>
      <c r="R15" s="47"/>
    </row>
    <row r="16" spans="2:22" s="63" customFormat="1" ht="15.6">
      <c r="B16" s="56">
        <v>50</v>
      </c>
      <c r="C16" s="74">
        <f>'26MY_PRELUDE_APP_FR'!$H$29</f>
        <v>955</v>
      </c>
      <c r="D16" s="72">
        <f>-PMT($D$29/52,5*52,C16)</f>
        <v>4.3547033810918059</v>
      </c>
      <c r="E16" s="58" t="s">
        <v>29</v>
      </c>
      <c r="F16" s="75" t="str">
        <f>$C$29</f>
        <v>(6.99%)</v>
      </c>
      <c r="G16" s="60"/>
      <c r="H16" s="74">
        <f>'26MY_PRELUDE_APP_FR'!$H$48</f>
        <v>617</v>
      </c>
      <c r="I16" s="72">
        <f>-PMT($D$29/52,5*52,H16)</f>
        <v>2.8134575771032924</v>
      </c>
      <c r="J16" s="58" t="s">
        <v>29</v>
      </c>
      <c r="K16" s="75" t="str">
        <f>$C$29</f>
        <v>(6.99%)</v>
      </c>
      <c r="L16" s="60"/>
      <c r="M16" s="74">
        <f>'26MY_PRELUDE_APP_FR'!$H$21</f>
        <v>3420</v>
      </c>
      <c r="N16" s="72">
        <f>-PMT($D$29/52,5*52,M16)</f>
        <v>15.59485399301987</v>
      </c>
      <c r="O16" s="58" t="s">
        <v>29</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339" t="e" vm="7">
        <v>#VALUE!</v>
      </c>
      <c r="D18" s="339"/>
      <c r="E18" s="339"/>
      <c r="F18" s="339"/>
      <c r="G18" s="51"/>
      <c r="H18" s="339" t="e" vm="8">
        <v>#VALUE!</v>
      </c>
      <c r="I18" s="339"/>
      <c r="J18" s="339"/>
      <c r="K18" s="339"/>
      <c r="L18" s="51"/>
      <c r="M18" s="339" t="e" vm="9">
        <v>#VALUE!</v>
      </c>
      <c r="N18" s="339"/>
      <c r="O18" s="339"/>
      <c r="P18" s="339"/>
      <c r="Q18" s="51"/>
    </row>
    <row r="19" spans="1:20" ht="9.75" customHeight="1">
      <c r="B19" s="52"/>
      <c r="C19" s="79"/>
      <c r="D19" s="79"/>
      <c r="E19" s="79"/>
      <c r="F19" s="79"/>
      <c r="G19" s="51"/>
      <c r="H19" s="79"/>
      <c r="I19" s="79"/>
      <c r="J19" s="79"/>
      <c r="K19" s="79"/>
      <c r="L19" s="51"/>
      <c r="M19" s="79"/>
      <c r="N19" s="79"/>
      <c r="O19" s="79"/>
      <c r="P19" s="79"/>
      <c r="Q19" s="51"/>
    </row>
    <row r="20" spans="1:20" ht="22.2" customHeight="1">
      <c r="B20" s="52">
        <v>20</v>
      </c>
      <c r="C20" s="334" t="str">
        <f>'26MY_PRELUDE_APP_FR'!$C$50</f>
        <v>Projecteur de motifs</v>
      </c>
      <c r="D20" s="335"/>
      <c r="E20" s="335"/>
      <c r="F20" s="336"/>
      <c r="G20" s="64"/>
      <c r="H20" s="334" t="str">
        <f>'26MY_PRELUDE_APP_FR'!$C$27</f>
        <v>Emblèmes noirs – « H » à l’avant et « Honda » à l’arrière</v>
      </c>
      <c r="I20" s="335"/>
      <c r="J20" s="335"/>
      <c r="K20" s="336"/>
      <c r="L20" s="64"/>
      <c r="M20" s="334" t="str">
        <f>'26MY_PRELUDE_APP_FR'!$C$34</f>
        <v>Ensemble de pellicules protectrices</v>
      </c>
      <c r="N20" s="335"/>
      <c r="O20" s="335"/>
      <c r="P20" s="336"/>
      <c r="Q20" s="51"/>
    </row>
    <row r="21" spans="1:20" ht="15.6">
      <c r="B21" s="52">
        <v>50</v>
      </c>
      <c r="C21" s="74">
        <f>'26MY_PRELUDE_APP_FR'!$H$50</f>
        <v>485</v>
      </c>
      <c r="D21" s="72">
        <f>-PMT($D$29/52,5*52,C21)</f>
        <v>2.2115509317586657</v>
      </c>
      <c r="E21" s="58" t="s">
        <v>29</v>
      </c>
      <c r="F21" s="76" t="str">
        <f>$C$29</f>
        <v>(6.99%)</v>
      </c>
      <c r="G21" s="60"/>
      <c r="H21" s="74">
        <f>'26MY_PRELUDE_APP_FR'!$H$27</f>
        <v>508</v>
      </c>
      <c r="I21" s="72">
        <f>-PMT($D$29/52,5*52,H21)</f>
        <v>2.3164286048111387</v>
      </c>
      <c r="J21" s="58" t="s">
        <v>29</v>
      </c>
      <c r="K21" s="76" t="str">
        <f>$C$29</f>
        <v>(6.99%)</v>
      </c>
      <c r="L21" s="60"/>
      <c r="M21" s="74">
        <f>'26MY_PRELUDE_APP_FR'!$H$34</f>
        <v>413</v>
      </c>
      <c r="N21" s="72">
        <f>-PMT($D$29/52,5*52,M21)</f>
        <v>1.8832382161161421</v>
      </c>
      <c r="O21" s="58" t="s">
        <v>29</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48</v>
      </c>
      <c r="D23" s="51"/>
      <c r="E23" s="51"/>
      <c r="F23" s="51"/>
      <c r="G23" s="51"/>
      <c r="H23" s="51"/>
      <c r="I23" s="51"/>
      <c r="J23" s="51"/>
      <c r="K23" s="51"/>
      <c r="L23" s="51"/>
      <c r="M23" s="51"/>
      <c r="N23" s="51"/>
      <c r="O23" s="51"/>
      <c r="P23" s="51"/>
      <c r="Q23" s="51"/>
    </row>
    <row r="24" spans="1:20" ht="15" customHeight="1">
      <c r="B24" s="65"/>
      <c r="C24" s="66" t="s">
        <v>49</v>
      </c>
      <c r="D24" s="51"/>
      <c r="E24" s="51"/>
      <c r="F24" s="51"/>
      <c r="G24" s="67"/>
      <c r="H24" s="67"/>
      <c r="I24" s="67"/>
      <c r="J24" s="67"/>
      <c r="K24" s="67"/>
      <c r="L24" s="67"/>
      <c r="M24" s="67"/>
      <c r="N24" s="67"/>
      <c r="O24" s="67"/>
      <c r="P24" s="67"/>
      <c r="Q24" s="51"/>
    </row>
    <row r="25" spans="1:20" ht="15" customHeight="1">
      <c r="B25" s="65">
        <v>20</v>
      </c>
      <c r="C25" s="66" t="s">
        <v>92</v>
      </c>
      <c r="D25" s="51"/>
      <c r="E25" s="51"/>
      <c r="F25" s="51"/>
      <c r="G25" s="67"/>
      <c r="H25" s="67"/>
      <c r="I25" s="67"/>
      <c r="J25" s="67"/>
      <c r="K25" s="67"/>
      <c r="L25" s="67"/>
      <c r="M25" s="67"/>
      <c r="N25" s="67"/>
      <c r="O25" s="67"/>
      <c r="P25" s="67"/>
      <c r="Q25" s="51"/>
    </row>
    <row r="26" spans="1:20" ht="85.5" customHeight="1">
      <c r="B26" s="52">
        <v>60</v>
      </c>
      <c r="C26" s="343" t="s">
        <v>102</v>
      </c>
      <c r="D26" s="343"/>
      <c r="E26" s="343"/>
      <c r="F26" s="343"/>
      <c r="G26" s="343"/>
      <c r="H26" s="343"/>
      <c r="I26" s="343"/>
      <c r="J26" s="343"/>
      <c r="K26" s="343"/>
      <c r="L26" s="343"/>
      <c r="M26" s="343"/>
      <c r="N26" s="343"/>
      <c r="O26" s="343"/>
      <c r="P26" s="343"/>
      <c r="Q26" s="51"/>
    </row>
    <row r="27" spans="1:20" ht="20.25" customHeight="1" thickBot="1">
      <c r="B27" s="222"/>
      <c r="C27" s="223" t="s">
        <v>91</v>
      </c>
      <c r="D27" s="224"/>
      <c r="E27" s="225"/>
      <c r="F27" s="224"/>
      <c r="G27" s="226"/>
      <c r="H27" s="226"/>
      <c r="I27" s="226"/>
      <c r="J27" s="226"/>
      <c r="K27" s="227"/>
      <c r="L27" s="227"/>
      <c r="M27" s="227"/>
      <c r="N27" s="228"/>
      <c r="O27" s="344"/>
      <c r="P27" s="344"/>
      <c r="Q27" s="229"/>
    </row>
    <row r="28" spans="1:20" ht="20.25" customHeight="1">
      <c r="A28" s="68"/>
      <c r="B28" s="217">
        <v>20</v>
      </c>
      <c r="C28" s="219"/>
      <c r="D28" s="217"/>
      <c r="E28" s="216"/>
      <c r="F28" s="217"/>
      <c r="G28" s="218"/>
      <c r="H28" s="218"/>
      <c r="I28" s="218"/>
      <c r="J28" s="218"/>
      <c r="K28" s="219"/>
      <c r="L28" s="219"/>
      <c r="M28" s="219"/>
      <c r="N28" s="219"/>
      <c r="O28" s="219"/>
      <c r="P28" s="77"/>
      <c r="Q28" s="51"/>
    </row>
    <row r="29" spans="1:20" ht="18" customHeight="1">
      <c r="A29" s="68"/>
      <c r="B29" s="217">
        <v>18</v>
      </c>
      <c r="C29" s="215" t="s">
        <v>103</v>
      </c>
      <c r="D29" s="216">
        <v>6.9900000000000004E-2</v>
      </c>
      <c r="E29" s="216"/>
      <c r="F29" s="217"/>
      <c r="G29" s="218"/>
      <c r="H29" s="218"/>
      <c r="I29" s="218"/>
      <c r="J29" s="218"/>
      <c r="K29" s="219"/>
      <c r="L29" s="219"/>
      <c r="M29" s="219"/>
      <c r="N29" s="219"/>
      <c r="O29" s="219"/>
      <c r="P29" s="77"/>
      <c r="Q29" s="51"/>
    </row>
    <row r="30" spans="1:20" s="51" customFormat="1" ht="15" customHeight="1">
      <c r="A30" s="69"/>
      <c r="B30" s="220">
        <v>7.5</v>
      </c>
      <c r="C30" s="220">
        <v>12</v>
      </c>
      <c r="D30" s="220">
        <v>8</v>
      </c>
      <c r="E30" s="220">
        <v>8</v>
      </c>
      <c r="F30" s="220">
        <v>10</v>
      </c>
      <c r="G30" s="220">
        <v>8.5</v>
      </c>
      <c r="H30" s="220">
        <v>12</v>
      </c>
      <c r="I30" s="220">
        <v>8</v>
      </c>
      <c r="J30" s="220">
        <v>8</v>
      </c>
      <c r="K30" s="220">
        <v>10</v>
      </c>
      <c r="L30" s="220">
        <v>8.5</v>
      </c>
      <c r="M30" s="220">
        <v>12</v>
      </c>
      <c r="N30" s="220">
        <v>8</v>
      </c>
      <c r="O30" s="220">
        <v>8</v>
      </c>
      <c r="P30" s="52">
        <v>10</v>
      </c>
      <c r="Q30" s="52">
        <v>7.5</v>
      </c>
    </row>
    <row r="31" spans="1:20" s="51" customFormat="1" ht="22.2" customHeight="1">
      <c r="A31" s="69"/>
      <c r="B31" s="221" t="s">
        <v>101</v>
      </c>
      <c r="C31" s="214">
        <f>'26MY_PRELUDE_DATA'!$C$4</f>
        <v>45974</v>
      </c>
      <c r="D31" s="67" t="s">
        <v>90</v>
      </c>
      <c r="E31" s="211"/>
      <c r="F31" s="211"/>
      <c r="G31" s="211"/>
      <c r="H31" s="211"/>
      <c r="I31" s="211"/>
      <c r="J31" s="211"/>
      <c r="K31" s="211"/>
      <c r="L31" s="211"/>
      <c r="M31" s="211"/>
      <c r="N31" s="211"/>
      <c r="O31" s="65"/>
      <c r="P31" s="213" t="s">
        <v>56</v>
      </c>
      <c r="Q31" s="212" t="str">
        <f>'26MY_PRELUDE_DATA'!L6</f>
        <v>ON</v>
      </c>
    </row>
    <row r="32" spans="1:20" ht="15.6">
      <c r="D32" s="80"/>
      <c r="P32" s="81"/>
      <c r="Q32" s="82"/>
      <c r="T32" s="71"/>
    </row>
    <row r="33" spans="2:2">
      <c r="B33" s="85"/>
    </row>
  </sheetData>
  <mergeCells count="22">
    <mergeCell ref="C26:P26"/>
    <mergeCell ref="O27:P27"/>
    <mergeCell ref="C18:F18"/>
    <mergeCell ref="H18:K18"/>
    <mergeCell ref="M18:P18"/>
    <mergeCell ref="C20:F20"/>
    <mergeCell ref="H20:K20"/>
    <mergeCell ref="M20:P20"/>
    <mergeCell ref="C13:F13"/>
    <mergeCell ref="H13:K13"/>
    <mergeCell ref="M13:P13"/>
    <mergeCell ref="C15:F15"/>
    <mergeCell ref="H15:K15"/>
    <mergeCell ref="M15:P15"/>
    <mergeCell ref="C10:F10"/>
    <mergeCell ref="H10:K10"/>
    <mergeCell ref="M10:P10"/>
    <mergeCell ref="B3:Q3"/>
    <mergeCell ref="B6:Q6"/>
    <mergeCell ref="C8:F8"/>
    <mergeCell ref="H8:K8"/>
    <mergeCell ref="M8:P8"/>
  </mergeCells>
  <printOptions horizontalCentered="1"/>
  <pageMargins left="0.19685039370078741" right="0.19685039370078741" top="0.39370078740157483" bottom="0.39370078740157483" header="0" footer="0"/>
  <pageSetup scale="64"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26MY_PRELUDE_DATA</vt:lpstr>
      <vt:lpstr>SELECT PROVINCE</vt:lpstr>
      <vt:lpstr>26MY_PRELUDE_APP_EN</vt:lpstr>
      <vt:lpstr>26MY_PRELUDE_SELL-EN</vt:lpstr>
      <vt:lpstr>26MY_PRELUDE_APP_FR</vt:lpstr>
      <vt:lpstr>26MY_PRELUDE_SELL-FR</vt:lpstr>
      <vt:lpstr>'26MY_PRELUDE_APP_EN'!Print_Area</vt:lpstr>
      <vt:lpstr>'26MY_PRELUDE_APP_FR'!Print_Area</vt:lpstr>
      <vt:lpstr>'26MY_PRELUDE_SELL-EN'!Print_Area</vt:lpstr>
      <vt:lpstr>'26MY_PRELUDE_SELL-FR'!Print_Area</vt:lpstr>
      <vt:lpstr>'SELECT PROVINCE'!Print_Area</vt:lpstr>
      <vt:lpstr>'26MY_PRELUDE_APP_EN'!Print_Titles</vt:lpstr>
      <vt:lpstr>'26MY_PRELUDE_APP_FR'!Print_Titles</vt:lpstr>
      <vt:lpstr>'26MY_PRELUDE_DATA'!Print_Titles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2025-10-23T15:16:11Z</cp:lastPrinted>
  <dcterms:created xsi:type="dcterms:W3CDTF">2013-01-30T20:30:05Z</dcterms:created>
  <dcterms:modified xsi:type="dcterms:W3CDTF">2025-11-13T14:52:07Z</dcterms:modified>
</cp:coreProperties>
</file>