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globalhonda-my.sharepoint.com/personal/anishan_ravikandan_ch_honda_com/Documents/Desktop/"/>
    </mc:Choice>
  </mc:AlternateContent>
  <xr:revisionPtr revIDLastSave="0" documentId="8_{4D6007A6-9A1E-42AA-B496-CFF7A686FD8D}" xr6:coauthVersionLast="47" xr6:coauthVersionMax="47" xr10:uidLastSave="{00000000-0000-0000-0000-000000000000}"/>
  <bookViews>
    <workbookView xWindow="-120" yWindow="-120" windowWidth="29040" windowHeight="15720" firstSheet="1" activeTab="1" xr2:uid="{C9BD6371-2CEC-4FB5-A92A-E897F4EFD8F8}"/>
  </bookViews>
  <sheets>
    <sheet name="26MY_CIV5D_DATA" sheetId="1" state="hidden" r:id="rId1"/>
    <sheet name="SELECT PROVINCE" sheetId="2" r:id="rId2"/>
    <sheet name="26MY_CIV5D_APP_EN" sheetId="3" r:id="rId3"/>
    <sheet name="26MY_CIV5D_APP_FR" sheetId="4" r:id="rId4"/>
    <sheet name="26MY_CIV5D_SELL-EN" sheetId="5" r:id="rId5"/>
    <sheet name="26MY_CIV5D_SELL-FR" sheetId="6" r:id="rId6"/>
  </sheets>
  <externalReferences>
    <externalReference r:id="rId7"/>
  </externalReferences>
  <definedNames>
    <definedName name="_xlnm._FilterDatabase" localSheetId="0" hidden="1">'26MY_CIV5D_DATA'!$A$7:$BH$122</definedName>
    <definedName name="_xlnm.Print_Area" localSheetId="2">'26MY_CIV5D_APP_EN'!$C$2:$Q$172</definedName>
    <definedName name="_xlnm.Print_Area" localSheetId="3">'26MY_CIV5D_APP_FR'!$C$2:$Q$174</definedName>
    <definedName name="_xlnm.Print_Area" localSheetId="4">'26MY_CIV5D_SELL-EN'!$B$2:$Q$31</definedName>
    <definedName name="_xlnm.Print_Area" localSheetId="5">'26MY_CIV5D_SELL-FR'!$B$2:$Q$31</definedName>
    <definedName name="_xlnm.Print_Area" localSheetId="1">'SELECT PROVINCE'!$A$1:$M$34</definedName>
    <definedName name="_xlnm.Print_Titles" localSheetId="2">'26MY_CIV5D_APP_EN'!$12:$13</definedName>
    <definedName name="_xlnm.Print_Titles" localSheetId="3">'26MY_CIV5D_APP_FR'!$12:$13</definedName>
    <definedName name="_xlnm.Print_Titles" localSheetId="0">'26MY_CIV5D_DATA'!$2:$3</definedName>
    <definedName name="prov_cd">'SELECT PROVINCE'!$B$1</definedName>
    <definedName name="province_codes">'SELECT PROVINCE'!$B$6:$B$16</definedName>
    <definedName name="rate_table">'SELECT PROVINCE'!$B$6:$C$16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6" l="1"/>
  <c r="P21" i="6"/>
  <c r="K21" i="6"/>
  <c r="F21" i="6"/>
  <c r="M20" i="6"/>
  <c r="P16" i="6"/>
  <c r="K16" i="6"/>
  <c r="F16" i="6"/>
  <c r="M15" i="6"/>
  <c r="H15" i="6"/>
  <c r="P11" i="6"/>
  <c r="K11" i="6"/>
  <c r="F11" i="6"/>
  <c r="M10" i="6"/>
  <c r="D31" i="5"/>
  <c r="C31" i="5"/>
  <c r="P21" i="5"/>
  <c r="K21" i="5"/>
  <c r="F21" i="5"/>
  <c r="P16" i="5"/>
  <c r="K16" i="5"/>
  <c r="F16" i="5"/>
  <c r="H15" i="5"/>
  <c r="P11" i="5"/>
  <c r="K11" i="5"/>
  <c r="F11" i="5"/>
  <c r="C174" i="4"/>
  <c r="Q171" i="4"/>
  <c r="P171" i="4"/>
  <c r="O171" i="4"/>
  <c r="N171" i="4"/>
  <c r="M171" i="4"/>
  <c r="L171" i="4"/>
  <c r="K171" i="4"/>
  <c r="J171" i="4"/>
  <c r="I171" i="4"/>
  <c r="G171" i="4"/>
  <c r="D171" i="4"/>
  <c r="C171" i="4"/>
  <c r="Q170" i="4"/>
  <c r="P170" i="4"/>
  <c r="O170" i="4"/>
  <c r="N170" i="4"/>
  <c r="M170" i="4"/>
  <c r="L170" i="4"/>
  <c r="K170" i="4"/>
  <c r="J170" i="4"/>
  <c r="I170" i="4"/>
  <c r="G170" i="4"/>
  <c r="D170" i="4"/>
  <c r="C170" i="4"/>
  <c r="Q169" i="4"/>
  <c r="P169" i="4"/>
  <c r="O169" i="4"/>
  <c r="N169" i="4"/>
  <c r="M169" i="4"/>
  <c r="L169" i="4"/>
  <c r="K169" i="4"/>
  <c r="J169" i="4"/>
  <c r="I169" i="4"/>
  <c r="G169" i="4"/>
  <c r="F169" i="4"/>
  <c r="D169" i="4"/>
  <c r="C169" i="4"/>
  <c r="P167" i="4"/>
  <c r="O167" i="4"/>
  <c r="N167" i="4"/>
  <c r="M167" i="4"/>
  <c r="L167" i="4"/>
  <c r="K167" i="4"/>
  <c r="J167" i="4"/>
  <c r="I167" i="4"/>
  <c r="D167" i="4"/>
  <c r="C167" i="4"/>
  <c r="P166" i="4"/>
  <c r="O166" i="4"/>
  <c r="N166" i="4"/>
  <c r="M166" i="4"/>
  <c r="L166" i="4"/>
  <c r="K166" i="4"/>
  <c r="J166" i="4"/>
  <c r="I166" i="4"/>
  <c r="D166" i="4"/>
  <c r="C166" i="4"/>
  <c r="P165" i="4"/>
  <c r="O165" i="4"/>
  <c r="N165" i="4"/>
  <c r="M165" i="4"/>
  <c r="L165" i="4"/>
  <c r="K165" i="4"/>
  <c r="J165" i="4"/>
  <c r="I165" i="4"/>
  <c r="D165" i="4"/>
  <c r="C165" i="4"/>
  <c r="P164" i="4"/>
  <c r="O164" i="4"/>
  <c r="N164" i="4"/>
  <c r="M164" i="4"/>
  <c r="L164" i="4"/>
  <c r="K164" i="4"/>
  <c r="J164" i="4"/>
  <c r="I164" i="4"/>
  <c r="D164" i="4"/>
  <c r="C164" i="4"/>
  <c r="P163" i="4"/>
  <c r="O163" i="4"/>
  <c r="N163" i="4"/>
  <c r="M163" i="4"/>
  <c r="L163" i="4"/>
  <c r="K163" i="4"/>
  <c r="J163" i="4"/>
  <c r="I163" i="4"/>
  <c r="D163" i="4"/>
  <c r="C163" i="4"/>
  <c r="P162" i="4"/>
  <c r="O162" i="4"/>
  <c r="N162" i="4"/>
  <c r="M162" i="4"/>
  <c r="L162" i="4"/>
  <c r="D162" i="4"/>
  <c r="C162" i="4"/>
  <c r="Q161" i="4"/>
  <c r="P161" i="4"/>
  <c r="O161" i="4"/>
  <c r="N161" i="4"/>
  <c r="M161" i="4"/>
  <c r="L161" i="4"/>
  <c r="K161" i="4"/>
  <c r="J161" i="4"/>
  <c r="I161" i="4"/>
  <c r="G161" i="4"/>
  <c r="D161" i="4"/>
  <c r="C161" i="4"/>
  <c r="P160" i="4"/>
  <c r="O160" i="4"/>
  <c r="N160" i="4"/>
  <c r="M160" i="4"/>
  <c r="L160" i="4"/>
  <c r="K160" i="4"/>
  <c r="J160" i="4"/>
  <c r="I160" i="4"/>
  <c r="Q156" i="4"/>
  <c r="P156" i="4"/>
  <c r="O156" i="4"/>
  <c r="N156" i="4"/>
  <c r="M156" i="4"/>
  <c r="L156" i="4"/>
  <c r="K156" i="4"/>
  <c r="J156" i="4"/>
  <c r="I156" i="4"/>
  <c r="G156" i="4"/>
  <c r="D156" i="4"/>
  <c r="C156" i="4"/>
  <c r="Q155" i="4"/>
  <c r="P155" i="4"/>
  <c r="O155" i="4"/>
  <c r="N155" i="4"/>
  <c r="M155" i="4"/>
  <c r="L155" i="4"/>
  <c r="K155" i="4"/>
  <c r="J155" i="4"/>
  <c r="I155" i="4"/>
  <c r="G155" i="4"/>
  <c r="D155" i="4"/>
  <c r="C155" i="4"/>
  <c r="Q154" i="4"/>
  <c r="P154" i="4"/>
  <c r="O154" i="4"/>
  <c r="N154" i="4"/>
  <c r="M154" i="4"/>
  <c r="L154" i="4"/>
  <c r="K154" i="4"/>
  <c r="J154" i="4"/>
  <c r="I154" i="4"/>
  <c r="G154" i="4"/>
  <c r="D154" i="4"/>
  <c r="C154" i="4"/>
  <c r="Q153" i="4"/>
  <c r="P153" i="4"/>
  <c r="O153" i="4"/>
  <c r="N153" i="4"/>
  <c r="M153" i="4"/>
  <c r="L153" i="4"/>
  <c r="K153" i="4"/>
  <c r="J153" i="4"/>
  <c r="I153" i="4"/>
  <c r="G153" i="4"/>
  <c r="D153" i="4"/>
  <c r="C153" i="4"/>
  <c r="Q152" i="4"/>
  <c r="P152" i="4"/>
  <c r="O152" i="4"/>
  <c r="N152" i="4"/>
  <c r="M152" i="4"/>
  <c r="L152" i="4"/>
  <c r="K152" i="4"/>
  <c r="J152" i="4"/>
  <c r="I152" i="4"/>
  <c r="G152" i="4"/>
  <c r="D152" i="4"/>
  <c r="C152" i="4"/>
  <c r="Q151" i="4"/>
  <c r="P151" i="4"/>
  <c r="O151" i="4"/>
  <c r="N151" i="4"/>
  <c r="M151" i="4"/>
  <c r="L151" i="4"/>
  <c r="K151" i="4"/>
  <c r="J151" i="4"/>
  <c r="I151" i="4"/>
  <c r="G151" i="4"/>
  <c r="D151" i="4"/>
  <c r="C151" i="4"/>
  <c r="P150" i="4"/>
  <c r="O150" i="4"/>
  <c r="N150" i="4"/>
  <c r="M150" i="4"/>
  <c r="L150" i="4"/>
  <c r="K150" i="4"/>
  <c r="J150" i="4"/>
  <c r="I150" i="4"/>
  <c r="Q146" i="4"/>
  <c r="P146" i="4"/>
  <c r="O146" i="4"/>
  <c r="N146" i="4"/>
  <c r="M146" i="4"/>
  <c r="L146" i="4"/>
  <c r="K146" i="4"/>
  <c r="J146" i="4"/>
  <c r="I146" i="4"/>
  <c r="G146" i="4"/>
  <c r="D146" i="4"/>
  <c r="C146" i="4"/>
  <c r="Q145" i="4"/>
  <c r="P145" i="4"/>
  <c r="O145" i="4"/>
  <c r="N145" i="4"/>
  <c r="M145" i="4"/>
  <c r="L145" i="4"/>
  <c r="K145" i="4"/>
  <c r="J145" i="4"/>
  <c r="I145" i="4"/>
  <c r="G145" i="4"/>
  <c r="D145" i="4"/>
  <c r="C145" i="4"/>
  <c r="Q144" i="4"/>
  <c r="P144" i="4"/>
  <c r="O144" i="4"/>
  <c r="N144" i="4"/>
  <c r="M144" i="4"/>
  <c r="L144" i="4"/>
  <c r="K144" i="4"/>
  <c r="J144" i="4"/>
  <c r="I144" i="4"/>
  <c r="G144" i="4"/>
  <c r="D144" i="4"/>
  <c r="C144" i="4"/>
  <c r="Q143" i="4"/>
  <c r="P143" i="4"/>
  <c r="O143" i="4"/>
  <c r="N143" i="4"/>
  <c r="M143" i="4"/>
  <c r="L143" i="4"/>
  <c r="K143" i="4"/>
  <c r="J143" i="4"/>
  <c r="I143" i="4"/>
  <c r="G143" i="4"/>
  <c r="D143" i="4"/>
  <c r="C143" i="4"/>
  <c r="Q142" i="4"/>
  <c r="P142" i="4"/>
  <c r="O142" i="4"/>
  <c r="N142" i="4"/>
  <c r="M142" i="4"/>
  <c r="L142" i="4"/>
  <c r="K142" i="4"/>
  <c r="J142" i="4"/>
  <c r="I142" i="4"/>
  <c r="G142" i="4"/>
  <c r="D142" i="4"/>
  <c r="C142" i="4"/>
  <c r="Q141" i="4"/>
  <c r="P141" i="4"/>
  <c r="O141" i="4"/>
  <c r="N141" i="4"/>
  <c r="M141" i="4"/>
  <c r="L141" i="4"/>
  <c r="K141" i="4"/>
  <c r="J141" i="4"/>
  <c r="I141" i="4"/>
  <c r="G141" i="4"/>
  <c r="D141" i="4"/>
  <c r="C141" i="4"/>
  <c r="Q140" i="4"/>
  <c r="P140" i="4"/>
  <c r="O140" i="4"/>
  <c r="N140" i="4"/>
  <c r="M140" i="4"/>
  <c r="L140" i="4"/>
  <c r="K140" i="4"/>
  <c r="J140" i="4"/>
  <c r="I140" i="4"/>
  <c r="G140" i="4"/>
  <c r="D140" i="4"/>
  <c r="C140" i="4"/>
  <c r="Q139" i="4"/>
  <c r="P139" i="4"/>
  <c r="O139" i="4"/>
  <c r="N139" i="4"/>
  <c r="M139" i="4"/>
  <c r="L139" i="4"/>
  <c r="K139" i="4"/>
  <c r="J139" i="4"/>
  <c r="I139" i="4"/>
  <c r="G139" i="4"/>
  <c r="D139" i="4"/>
  <c r="C139" i="4"/>
  <c r="Q138" i="4"/>
  <c r="P138" i="4"/>
  <c r="O138" i="4"/>
  <c r="N138" i="4"/>
  <c r="M138" i="4"/>
  <c r="L138" i="4"/>
  <c r="K138" i="4"/>
  <c r="J138" i="4"/>
  <c r="I138" i="4"/>
  <c r="G138" i="4"/>
  <c r="D138" i="4"/>
  <c r="C138" i="4"/>
  <c r="Q137" i="4"/>
  <c r="P137" i="4"/>
  <c r="O137" i="4"/>
  <c r="N137" i="4"/>
  <c r="M137" i="4"/>
  <c r="L137" i="4"/>
  <c r="K137" i="4"/>
  <c r="J137" i="4"/>
  <c r="I137" i="4"/>
  <c r="G137" i="4"/>
  <c r="D137" i="4"/>
  <c r="C137" i="4"/>
  <c r="Q136" i="4"/>
  <c r="P136" i="4"/>
  <c r="O136" i="4"/>
  <c r="N136" i="4"/>
  <c r="M136" i="4"/>
  <c r="L136" i="4"/>
  <c r="K136" i="4"/>
  <c r="J136" i="4"/>
  <c r="I136" i="4"/>
  <c r="G136" i="4"/>
  <c r="D136" i="4"/>
  <c r="C136" i="4"/>
  <c r="Q135" i="4"/>
  <c r="P135" i="4"/>
  <c r="O135" i="4"/>
  <c r="N135" i="4"/>
  <c r="M135" i="4"/>
  <c r="L135" i="4"/>
  <c r="K135" i="4"/>
  <c r="J135" i="4"/>
  <c r="I135" i="4"/>
  <c r="G135" i="4"/>
  <c r="D135" i="4"/>
  <c r="C135" i="4"/>
  <c r="Q134" i="4"/>
  <c r="P134" i="4"/>
  <c r="O134" i="4"/>
  <c r="N134" i="4"/>
  <c r="M134" i="4"/>
  <c r="L134" i="4"/>
  <c r="K134" i="4"/>
  <c r="J134" i="4"/>
  <c r="I134" i="4"/>
  <c r="G134" i="4"/>
  <c r="D134" i="4"/>
  <c r="C134" i="4"/>
  <c r="H10" i="6" s="1"/>
  <c r="Q133" i="4"/>
  <c r="P133" i="4"/>
  <c r="O133" i="4"/>
  <c r="N133" i="4"/>
  <c r="M133" i="4"/>
  <c r="L133" i="4"/>
  <c r="K133" i="4"/>
  <c r="J133" i="4"/>
  <c r="I133" i="4"/>
  <c r="G133" i="4"/>
  <c r="D133" i="4"/>
  <c r="C133" i="4"/>
  <c r="Q132" i="4"/>
  <c r="P132" i="4"/>
  <c r="O132" i="4"/>
  <c r="N132" i="4"/>
  <c r="M132" i="4"/>
  <c r="L132" i="4"/>
  <c r="K132" i="4"/>
  <c r="J132" i="4"/>
  <c r="I132" i="4"/>
  <c r="G132" i="4"/>
  <c r="D132" i="4"/>
  <c r="C132" i="4"/>
  <c r="Q131" i="4"/>
  <c r="P131" i="4"/>
  <c r="O131" i="4"/>
  <c r="N131" i="4"/>
  <c r="M131" i="4"/>
  <c r="L131" i="4"/>
  <c r="K131" i="4"/>
  <c r="J131" i="4"/>
  <c r="I131" i="4"/>
  <c r="G131" i="4"/>
  <c r="D131" i="4"/>
  <c r="C131" i="4"/>
  <c r="C10" i="6" s="1"/>
  <c r="P130" i="4"/>
  <c r="O130" i="4"/>
  <c r="N130" i="4"/>
  <c r="M130" i="4"/>
  <c r="L130" i="4"/>
  <c r="K130" i="4"/>
  <c r="J130" i="4"/>
  <c r="I130" i="4"/>
  <c r="P126" i="4"/>
  <c r="O126" i="4"/>
  <c r="N126" i="4"/>
  <c r="M126" i="4"/>
  <c r="L126" i="4"/>
  <c r="K126" i="4"/>
  <c r="J126" i="4"/>
  <c r="I126" i="4"/>
  <c r="G126" i="4"/>
  <c r="D126" i="4"/>
  <c r="C126" i="4"/>
  <c r="P125" i="4"/>
  <c r="O125" i="4"/>
  <c r="N125" i="4"/>
  <c r="M125" i="4"/>
  <c r="L125" i="4"/>
  <c r="K125" i="4"/>
  <c r="J125" i="4"/>
  <c r="I125" i="4"/>
  <c r="G125" i="4"/>
  <c r="D125" i="4"/>
  <c r="C125" i="4"/>
  <c r="P124" i="4"/>
  <c r="O124" i="4"/>
  <c r="N124" i="4"/>
  <c r="M124" i="4"/>
  <c r="L124" i="4"/>
  <c r="K124" i="4"/>
  <c r="J124" i="4"/>
  <c r="I124" i="4"/>
  <c r="G124" i="4"/>
  <c r="F124" i="4"/>
  <c r="D124" i="4"/>
  <c r="C124" i="4"/>
  <c r="P123" i="4"/>
  <c r="O123" i="4"/>
  <c r="N123" i="4"/>
  <c r="M123" i="4"/>
  <c r="L123" i="4"/>
  <c r="K123" i="4"/>
  <c r="J123" i="4"/>
  <c r="I123" i="4"/>
  <c r="G123" i="4"/>
  <c r="D123" i="4"/>
  <c r="C123" i="4"/>
  <c r="Q122" i="4"/>
  <c r="P122" i="4"/>
  <c r="O122" i="4"/>
  <c r="N122" i="4"/>
  <c r="M122" i="4"/>
  <c r="L122" i="4"/>
  <c r="K122" i="4"/>
  <c r="J122" i="4"/>
  <c r="I122" i="4"/>
  <c r="G122" i="4"/>
  <c r="D122" i="4"/>
  <c r="C122" i="4"/>
  <c r="C121" i="4"/>
  <c r="P120" i="4"/>
  <c r="O120" i="4"/>
  <c r="N120" i="4"/>
  <c r="M120" i="4"/>
  <c r="L120" i="4"/>
  <c r="K120" i="4"/>
  <c r="J120" i="4"/>
  <c r="I120" i="4"/>
  <c r="D120" i="4"/>
  <c r="C120" i="4"/>
  <c r="P119" i="4"/>
  <c r="O119" i="4"/>
  <c r="N119" i="4"/>
  <c r="M119" i="4"/>
  <c r="L119" i="4"/>
  <c r="K119" i="4"/>
  <c r="J119" i="4"/>
  <c r="I119" i="4"/>
  <c r="G119" i="4"/>
  <c r="E119" i="4"/>
  <c r="D119" i="4"/>
  <c r="C119" i="4"/>
  <c r="P118" i="4"/>
  <c r="O118" i="4"/>
  <c r="N118" i="4"/>
  <c r="M118" i="4"/>
  <c r="L118" i="4"/>
  <c r="K118" i="4"/>
  <c r="J118" i="4"/>
  <c r="I118" i="4"/>
  <c r="G118" i="4"/>
  <c r="F118" i="4"/>
  <c r="D118" i="4"/>
  <c r="C118" i="4"/>
  <c r="P117" i="4"/>
  <c r="O117" i="4"/>
  <c r="N117" i="4"/>
  <c r="M117" i="4"/>
  <c r="L117" i="4"/>
  <c r="K117" i="4"/>
  <c r="J117" i="4"/>
  <c r="I117" i="4"/>
  <c r="G117" i="4"/>
  <c r="D117" i="4"/>
  <c r="C117" i="4"/>
  <c r="P116" i="4"/>
  <c r="O116" i="4"/>
  <c r="N116" i="4"/>
  <c r="M116" i="4"/>
  <c r="L116" i="4"/>
  <c r="K116" i="4"/>
  <c r="J116" i="4"/>
  <c r="I116" i="4"/>
  <c r="G116" i="4"/>
  <c r="D116" i="4"/>
  <c r="C116" i="4"/>
  <c r="P115" i="4"/>
  <c r="O115" i="4"/>
  <c r="N115" i="4"/>
  <c r="M115" i="4"/>
  <c r="L115" i="4"/>
  <c r="K115" i="4"/>
  <c r="J115" i="4"/>
  <c r="I115" i="4"/>
  <c r="G115" i="4"/>
  <c r="D115" i="4"/>
  <c r="C115" i="4"/>
  <c r="Q114" i="4"/>
  <c r="P114" i="4"/>
  <c r="O114" i="4"/>
  <c r="N114" i="4"/>
  <c r="M114" i="4"/>
  <c r="L114" i="4"/>
  <c r="K114" i="4"/>
  <c r="J114" i="4"/>
  <c r="I114" i="4"/>
  <c r="G114" i="4"/>
  <c r="D114" i="4"/>
  <c r="C114" i="4"/>
  <c r="C113" i="4"/>
  <c r="P112" i="4"/>
  <c r="O112" i="4"/>
  <c r="N112" i="4"/>
  <c r="M112" i="4"/>
  <c r="L112" i="4"/>
  <c r="K112" i="4"/>
  <c r="J112" i="4"/>
  <c r="I112" i="4"/>
  <c r="G112" i="4"/>
  <c r="D112" i="4"/>
  <c r="C112" i="4"/>
  <c r="P111" i="4"/>
  <c r="O111" i="4"/>
  <c r="N111" i="4"/>
  <c r="M111" i="4"/>
  <c r="L111" i="4"/>
  <c r="K111" i="4"/>
  <c r="J111" i="4"/>
  <c r="I111" i="4"/>
  <c r="G111" i="4"/>
  <c r="D111" i="4"/>
  <c r="C111" i="4"/>
  <c r="P110" i="4"/>
  <c r="O110" i="4"/>
  <c r="N110" i="4"/>
  <c r="M110" i="4"/>
  <c r="L110" i="4"/>
  <c r="K110" i="4"/>
  <c r="J110" i="4"/>
  <c r="I110" i="4"/>
  <c r="G110" i="4"/>
  <c r="D110" i="4"/>
  <c r="C110" i="4"/>
  <c r="P109" i="4"/>
  <c r="O109" i="4"/>
  <c r="N109" i="4"/>
  <c r="M109" i="4"/>
  <c r="L109" i="4"/>
  <c r="K109" i="4"/>
  <c r="J109" i="4"/>
  <c r="I109" i="4"/>
  <c r="G109" i="4"/>
  <c r="D109" i="4"/>
  <c r="C109" i="4"/>
  <c r="P108" i="4"/>
  <c r="O108" i="4"/>
  <c r="N108" i="4"/>
  <c r="M108" i="4"/>
  <c r="L108" i="4"/>
  <c r="K108" i="4"/>
  <c r="J108" i="4"/>
  <c r="I108" i="4"/>
  <c r="G108" i="4"/>
  <c r="D108" i="4"/>
  <c r="C108" i="4"/>
  <c r="Q107" i="4"/>
  <c r="P107" i="4"/>
  <c r="O107" i="4"/>
  <c r="N107" i="4"/>
  <c r="M107" i="4"/>
  <c r="L107" i="4"/>
  <c r="K107" i="4"/>
  <c r="J107" i="4"/>
  <c r="I107" i="4"/>
  <c r="G107" i="4"/>
  <c r="D107" i="4"/>
  <c r="C107" i="4"/>
  <c r="C106" i="4"/>
  <c r="C20" i="6" s="1"/>
  <c r="P105" i="4"/>
  <c r="O105" i="4"/>
  <c r="N105" i="4"/>
  <c r="M105" i="4"/>
  <c r="L105" i="4"/>
  <c r="K105" i="4"/>
  <c r="J105" i="4"/>
  <c r="I105" i="4"/>
  <c r="G105" i="4"/>
  <c r="D105" i="4"/>
  <c r="C105" i="4"/>
  <c r="P104" i="4"/>
  <c r="O104" i="4"/>
  <c r="N104" i="4"/>
  <c r="M104" i="4"/>
  <c r="L104" i="4"/>
  <c r="K104" i="4"/>
  <c r="J104" i="4"/>
  <c r="I104" i="4"/>
  <c r="G104" i="4"/>
  <c r="D104" i="4"/>
  <c r="C104" i="4"/>
  <c r="P103" i="4"/>
  <c r="O103" i="4"/>
  <c r="N103" i="4"/>
  <c r="M103" i="4"/>
  <c r="L103" i="4"/>
  <c r="K103" i="4"/>
  <c r="J103" i="4"/>
  <c r="I103" i="4"/>
  <c r="G103" i="4"/>
  <c r="D103" i="4"/>
  <c r="C103" i="4"/>
  <c r="P102" i="4"/>
  <c r="O102" i="4"/>
  <c r="N102" i="4"/>
  <c r="M102" i="4"/>
  <c r="L102" i="4"/>
  <c r="K102" i="4"/>
  <c r="J102" i="4"/>
  <c r="I102" i="4"/>
  <c r="G102" i="4"/>
  <c r="D102" i="4"/>
  <c r="C102" i="4"/>
  <c r="P101" i="4"/>
  <c r="O101" i="4"/>
  <c r="N101" i="4"/>
  <c r="M101" i="4"/>
  <c r="L101" i="4"/>
  <c r="K101" i="4"/>
  <c r="J101" i="4"/>
  <c r="I101" i="4"/>
  <c r="G101" i="4"/>
  <c r="E101" i="4"/>
  <c r="D101" i="4"/>
  <c r="C101" i="4"/>
  <c r="Q100" i="4"/>
  <c r="P100" i="4"/>
  <c r="O100" i="4"/>
  <c r="N100" i="4"/>
  <c r="M100" i="4"/>
  <c r="L100" i="4"/>
  <c r="K100" i="4"/>
  <c r="J100" i="4"/>
  <c r="I100" i="4"/>
  <c r="H100" i="4"/>
  <c r="G100" i="4"/>
  <c r="D100" i="4"/>
  <c r="C100" i="4"/>
  <c r="C99" i="4"/>
  <c r="P98" i="4"/>
  <c r="O98" i="4"/>
  <c r="N98" i="4"/>
  <c r="M98" i="4"/>
  <c r="L98" i="4"/>
  <c r="K98" i="4"/>
  <c r="J98" i="4"/>
  <c r="I98" i="4"/>
  <c r="G98" i="4"/>
  <c r="D98" i="4"/>
  <c r="C98" i="4"/>
  <c r="Q97" i="4"/>
  <c r="P97" i="4"/>
  <c r="O97" i="4"/>
  <c r="N97" i="4"/>
  <c r="M97" i="4"/>
  <c r="L97" i="4"/>
  <c r="K97" i="4"/>
  <c r="J97" i="4"/>
  <c r="I97" i="4"/>
  <c r="G97" i="4"/>
  <c r="D97" i="4"/>
  <c r="C97" i="4"/>
  <c r="Q96" i="4"/>
  <c r="P96" i="4"/>
  <c r="O96" i="4"/>
  <c r="N96" i="4"/>
  <c r="M96" i="4"/>
  <c r="L96" i="4"/>
  <c r="K96" i="4"/>
  <c r="J96" i="4"/>
  <c r="I96" i="4"/>
  <c r="G96" i="4"/>
  <c r="E96" i="4"/>
  <c r="D96" i="4"/>
  <c r="C96" i="4"/>
  <c r="Q95" i="4"/>
  <c r="P95" i="4"/>
  <c r="O95" i="4"/>
  <c r="N95" i="4"/>
  <c r="M95" i="4"/>
  <c r="L95" i="4"/>
  <c r="K95" i="4"/>
  <c r="J95" i="4"/>
  <c r="I95" i="4"/>
  <c r="H95" i="4"/>
  <c r="G95" i="4"/>
  <c r="D95" i="4"/>
  <c r="C95" i="4"/>
  <c r="Q94" i="4"/>
  <c r="P94" i="4"/>
  <c r="O94" i="4"/>
  <c r="N94" i="4"/>
  <c r="M94" i="4"/>
  <c r="L94" i="4"/>
  <c r="K94" i="4"/>
  <c r="J94" i="4"/>
  <c r="I94" i="4"/>
  <c r="G94" i="4"/>
  <c r="D94" i="4"/>
  <c r="C94" i="4"/>
  <c r="Q93" i="4"/>
  <c r="P93" i="4"/>
  <c r="O93" i="4"/>
  <c r="N93" i="4"/>
  <c r="M93" i="4"/>
  <c r="L93" i="4"/>
  <c r="K93" i="4"/>
  <c r="J93" i="4"/>
  <c r="I93" i="4"/>
  <c r="G93" i="4"/>
  <c r="D93" i="4"/>
  <c r="C93" i="4"/>
  <c r="Q92" i="4"/>
  <c r="P92" i="4"/>
  <c r="O92" i="4"/>
  <c r="N92" i="4"/>
  <c r="M92" i="4"/>
  <c r="L92" i="4"/>
  <c r="K92" i="4"/>
  <c r="J92" i="4"/>
  <c r="I92" i="4"/>
  <c r="G92" i="4"/>
  <c r="D92" i="4"/>
  <c r="C92" i="4"/>
  <c r="Q91" i="4"/>
  <c r="P91" i="4"/>
  <c r="O91" i="4"/>
  <c r="N91" i="4"/>
  <c r="M91" i="4"/>
  <c r="L91" i="4"/>
  <c r="K91" i="4"/>
  <c r="J91" i="4"/>
  <c r="I91" i="4"/>
  <c r="G91" i="4"/>
  <c r="D91" i="4"/>
  <c r="C91" i="4"/>
  <c r="C90" i="4"/>
  <c r="Q89" i="4"/>
  <c r="P89" i="4"/>
  <c r="O89" i="4"/>
  <c r="N89" i="4"/>
  <c r="M89" i="4"/>
  <c r="L89" i="4"/>
  <c r="K89" i="4"/>
  <c r="J89" i="4"/>
  <c r="I89" i="4"/>
  <c r="G89" i="4"/>
  <c r="D89" i="4"/>
  <c r="C89" i="4"/>
  <c r="H20" i="6" s="1"/>
  <c r="Q88" i="4"/>
  <c r="P88" i="4"/>
  <c r="O88" i="4"/>
  <c r="N88" i="4"/>
  <c r="M88" i="4"/>
  <c r="L88" i="4"/>
  <c r="K88" i="4"/>
  <c r="J88" i="4"/>
  <c r="I88" i="4"/>
  <c r="G88" i="4"/>
  <c r="E88" i="4"/>
  <c r="D88" i="4"/>
  <c r="C88" i="4"/>
  <c r="Q87" i="4"/>
  <c r="P87" i="4"/>
  <c r="O87" i="4"/>
  <c r="N87" i="4"/>
  <c r="M87" i="4"/>
  <c r="L87" i="4"/>
  <c r="K87" i="4"/>
  <c r="J87" i="4"/>
  <c r="I87" i="4"/>
  <c r="G87" i="4"/>
  <c r="D87" i="4"/>
  <c r="C87" i="4"/>
  <c r="Q86" i="4"/>
  <c r="P86" i="4"/>
  <c r="O86" i="4"/>
  <c r="N86" i="4"/>
  <c r="M86" i="4"/>
  <c r="L86" i="4"/>
  <c r="K86" i="4"/>
  <c r="J86" i="4"/>
  <c r="I86" i="4"/>
  <c r="G86" i="4"/>
  <c r="D86" i="4"/>
  <c r="C86" i="4"/>
  <c r="Q85" i="4"/>
  <c r="P85" i="4"/>
  <c r="O85" i="4"/>
  <c r="N85" i="4"/>
  <c r="M85" i="4"/>
  <c r="L85" i="4"/>
  <c r="K85" i="4"/>
  <c r="J85" i="4"/>
  <c r="I85" i="4"/>
  <c r="G85" i="4"/>
  <c r="D85" i="4"/>
  <c r="C85" i="4"/>
  <c r="Q84" i="4"/>
  <c r="P84" i="4"/>
  <c r="O84" i="4"/>
  <c r="N84" i="4"/>
  <c r="M84" i="4"/>
  <c r="L84" i="4"/>
  <c r="K84" i="4"/>
  <c r="J84" i="4"/>
  <c r="I84" i="4"/>
  <c r="G84" i="4"/>
  <c r="D84" i="4"/>
  <c r="C84" i="4"/>
  <c r="Q83" i="4"/>
  <c r="P83" i="4"/>
  <c r="O83" i="4"/>
  <c r="N83" i="4"/>
  <c r="M83" i="4"/>
  <c r="L83" i="4"/>
  <c r="K83" i="4"/>
  <c r="J83" i="4"/>
  <c r="I83" i="4"/>
  <c r="G83" i="4"/>
  <c r="F83" i="4"/>
  <c r="E83" i="4"/>
  <c r="D83" i="4"/>
  <c r="C83" i="4"/>
  <c r="C15" i="6" s="1"/>
  <c r="Q82" i="4"/>
  <c r="P82" i="4"/>
  <c r="O82" i="4"/>
  <c r="N82" i="4"/>
  <c r="M82" i="4"/>
  <c r="L82" i="4"/>
  <c r="K82" i="4"/>
  <c r="J82" i="4"/>
  <c r="I82" i="4"/>
  <c r="G82" i="4"/>
  <c r="D82" i="4"/>
  <c r="C82" i="4"/>
  <c r="Q81" i="4"/>
  <c r="P81" i="4"/>
  <c r="O81" i="4"/>
  <c r="N81" i="4"/>
  <c r="M81" i="4"/>
  <c r="L81" i="4"/>
  <c r="K81" i="4"/>
  <c r="J81" i="4"/>
  <c r="I81" i="4"/>
  <c r="G81" i="4"/>
  <c r="D81" i="4"/>
  <c r="C81" i="4"/>
  <c r="P80" i="4"/>
  <c r="O80" i="4"/>
  <c r="N80" i="4"/>
  <c r="M80" i="4"/>
  <c r="L80" i="4"/>
  <c r="K80" i="4"/>
  <c r="J80" i="4"/>
  <c r="I80" i="4"/>
  <c r="Q76" i="4"/>
  <c r="P76" i="4"/>
  <c r="O76" i="4"/>
  <c r="N76" i="4"/>
  <c r="M76" i="4"/>
  <c r="L76" i="4"/>
  <c r="K76" i="4"/>
  <c r="J76" i="4"/>
  <c r="I76" i="4"/>
  <c r="G76" i="4"/>
  <c r="D76" i="4"/>
  <c r="C76" i="4"/>
  <c r="Q75" i="4"/>
  <c r="P75" i="4"/>
  <c r="O75" i="4"/>
  <c r="N75" i="4"/>
  <c r="M75" i="4"/>
  <c r="L75" i="4"/>
  <c r="K75" i="4"/>
  <c r="J75" i="4"/>
  <c r="I75" i="4"/>
  <c r="G75" i="4"/>
  <c r="D75" i="4"/>
  <c r="C75" i="4"/>
  <c r="Q74" i="4"/>
  <c r="P74" i="4"/>
  <c r="O74" i="4"/>
  <c r="N74" i="4"/>
  <c r="M74" i="4"/>
  <c r="L74" i="4"/>
  <c r="K74" i="4"/>
  <c r="J74" i="4"/>
  <c r="I74" i="4"/>
  <c r="G74" i="4"/>
  <c r="D74" i="4"/>
  <c r="C74" i="4"/>
  <c r="Q73" i="4"/>
  <c r="P73" i="4"/>
  <c r="O73" i="4"/>
  <c r="N73" i="4"/>
  <c r="M73" i="4"/>
  <c r="L73" i="4"/>
  <c r="K73" i="4"/>
  <c r="J73" i="4"/>
  <c r="I73" i="4"/>
  <c r="G73" i="4"/>
  <c r="D73" i="4"/>
  <c r="C73" i="4"/>
  <c r="Q72" i="4"/>
  <c r="P72" i="4"/>
  <c r="O72" i="4"/>
  <c r="N72" i="4"/>
  <c r="M72" i="4"/>
  <c r="L72" i="4"/>
  <c r="K72" i="4"/>
  <c r="J72" i="4"/>
  <c r="I72" i="4"/>
  <c r="G72" i="4"/>
  <c r="D72" i="4"/>
  <c r="C72" i="4"/>
  <c r="Q71" i="4"/>
  <c r="P71" i="4"/>
  <c r="O71" i="4"/>
  <c r="N71" i="4"/>
  <c r="M71" i="4"/>
  <c r="L71" i="4"/>
  <c r="K71" i="4"/>
  <c r="J71" i="4"/>
  <c r="I71" i="4"/>
  <c r="G71" i="4"/>
  <c r="D71" i="4"/>
  <c r="C71" i="4"/>
  <c r="Q70" i="4"/>
  <c r="P70" i="4"/>
  <c r="O70" i="4"/>
  <c r="N70" i="4"/>
  <c r="M70" i="4"/>
  <c r="L70" i="4"/>
  <c r="K70" i="4"/>
  <c r="J70" i="4"/>
  <c r="I70" i="4"/>
  <c r="G70" i="4"/>
  <c r="D70" i="4"/>
  <c r="C70" i="4"/>
  <c r="Q69" i="4"/>
  <c r="P69" i="4"/>
  <c r="O69" i="4"/>
  <c r="N69" i="4"/>
  <c r="M69" i="4"/>
  <c r="L69" i="4"/>
  <c r="K69" i="4"/>
  <c r="J69" i="4"/>
  <c r="I69" i="4"/>
  <c r="G69" i="4"/>
  <c r="D69" i="4"/>
  <c r="C69" i="4"/>
  <c r="Q68" i="4"/>
  <c r="P68" i="4"/>
  <c r="O68" i="4"/>
  <c r="N68" i="4"/>
  <c r="M68" i="4"/>
  <c r="L68" i="4"/>
  <c r="K68" i="4"/>
  <c r="J68" i="4"/>
  <c r="I68" i="4"/>
  <c r="G68" i="4"/>
  <c r="D68" i="4"/>
  <c r="C68" i="4"/>
  <c r="Q67" i="4"/>
  <c r="P67" i="4"/>
  <c r="O67" i="4"/>
  <c r="N67" i="4"/>
  <c r="M67" i="4"/>
  <c r="L67" i="4"/>
  <c r="K67" i="4"/>
  <c r="J67" i="4"/>
  <c r="I67" i="4"/>
  <c r="G67" i="4"/>
  <c r="D67" i="4"/>
  <c r="C67" i="4"/>
  <c r="Q66" i="4"/>
  <c r="P66" i="4"/>
  <c r="O66" i="4"/>
  <c r="N66" i="4"/>
  <c r="M66" i="4"/>
  <c r="L66" i="4"/>
  <c r="K66" i="4"/>
  <c r="J66" i="4"/>
  <c r="I66" i="4"/>
  <c r="G66" i="4"/>
  <c r="E66" i="4"/>
  <c r="D66" i="4"/>
  <c r="C66" i="4"/>
  <c r="Q65" i="4"/>
  <c r="P65" i="4"/>
  <c r="O65" i="4"/>
  <c r="N65" i="4"/>
  <c r="M65" i="4"/>
  <c r="L65" i="4"/>
  <c r="K65" i="4"/>
  <c r="J65" i="4"/>
  <c r="I65" i="4"/>
  <c r="G65" i="4"/>
  <c r="D65" i="4"/>
  <c r="C65" i="4"/>
  <c r="P64" i="4"/>
  <c r="O64" i="4"/>
  <c r="N64" i="4"/>
  <c r="M64" i="4"/>
  <c r="L64" i="4"/>
  <c r="K64" i="4"/>
  <c r="J64" i="4"/>
  <c r="I64" i="4"/>
  <c r="D60" i="4"/>
  <c r="C60" i="4"/>
  <c r="D59" i="4"/>
  <c r="C59" i="4"/>
  <c r="Q58" i="4"/>
  <c r="P58" i="4"/>
  <c r="O58" i="4"/>
  <c r="N58" i="4"/>
  <c r="M58" i="4"/>
  <c r="L58" i="4"/>
  <c r="K58" i="4"/>
  <c r="J58" i="4"/>
  <c r="I58" i="4"/>
  <c r="D58" i="4"/>
  <c r="C58" i="4"/>
  <c r="D56" i="4"/>
  <c r="C56" i="4"/>
  <c r="D55" i="4"/>
  <c r="C55" i="4"/>
  <c r="D54" i="4"/>
  <c r="C54" i="4"/>
  <c r="Q53" i="4"/>
  <c r="P53" i="4"/>
  <c r="O53" i="4"/>
  <c r="N53" i="4"/>
  <c r="M53" i="4"/>
  <c r="L53" i="4"/>
  <c r="K53" i="4"/>
  <c r="J53" i="4"/>
  <c r="I53" i="4"/>
  <c r="G53" i="4"/>
  <c r="D53" i="4"/>
  <c r="C53" i="4"/>
  <c r="D51" i="4"/>
  <c r="C51" i="4"/>
  <c r="D50" i="4"/>
  <c r="C50" i="4"/>
  <c r="D49" i="4"/>
  <c r="C49" i="4"/>
  <c r="Q48" i="4"/>
  <c r="P48" i="4"/>
  <c r="O48" i="4"/>
  <c r="N48" i="4"/>
  <c r="M48" i="4"/>
  <c r="L48" i="4"/>
  <c r="K48" i="4"/>
  <c r="J48" i="4"/>
  <c r="I48" i="4"/>
  <c r="D48" i="4"/>
  <c r="C48" i="4"/>
  <c r="D46" i="4"/>
  <c r="C46" i="4"/>
  <c r="D45" i="4"/>
  <c r="C45" i="4"/>
  <c r="Q44" i="4"/>
  <c r="P44" i="4"/>
  <c r="O44" i="4"/>
  <c r="N44" i="4"/>
  <c r="M44" i="4"/>
  <c r="L44" i="4"/>
  <c r="K44" i="4"/>
  <c r="J44" i="4"/>
  <c r="I44" i="4"/>
  <c r="D44" i="4"/>
  <c r="C44" i="4"/>
  <c r="D42" i="4"/>
  <c r="C42" i="4"/>
  <c r="D41" i="4"/>
  <c r="C41" i="4"/>
  <c r="Q40" i="4"/>
  <c r="P40" i="4"/>
  <c r="O40" i="4"/>
  <c r="N40" i="4"/>
  <c r="M40" i="4"/>
  <c r="L40" i="4"/>
  <c r="K40" i="4"/>
  <c r="J40" i="4"/>
  <c r="I40" i="4"/>
  <c r="G40" i="4"/>
  <c r="D40" i="4"/>
  <c r="C40" i="4"/>
  <c r="D38" i="4"/>
  <c r="C38" i="4"/>
  <c r="D37" i="4"/>
  <c r="C37" i="4"/>
  <c r="Q36" i="4"/>
  <c r="P36" i="4"/>
  <c r="O36" i="4"/>
  <c r="N36" i="4"/>
  <c r="M36" i="4"/>
  <c r="L36" i="4"/>
  <c r="K36" i="4"/>
  <c r="J36" i="4"/>
  <c r="I36" i="4"/>
  <c r="D36" i="4"/>
  <c r="C36" i="4"/>
  <c r="D34" i="4"/>
  <c r="C34" i="4"/>
  <c r="D33" i="4"/>
  <c r="C33" i="4"/>
  <c r="D32" i="4"/>
  <c r="C32" i="4"/>
  <c r="D31" i="4"/>
  <c r="C31" i="4"/>
  <c r="D30" i="4"/>
  <c r="C30" i="4"/>
  <c r="D29" i="4"/>
  <c r="C29" i="4"/>
  <c r="D28" i="4"/>
  <c r="C28" i="4"/>
  <c r="Q27" i="4"/>
  <c r="P27" i="4"/>
  <c r="O27" i="4"/>
  <c r="N27" i="4"/>
  <c r="M27" i="4"/>
  <c r="L27" i="4"/>
  <c r="K27" i="4"/>
  <c r="J27" i="4"/>
  <c r="I27" i="4"/>
  <c r="C27" i="4"/>
  <c r="D25" i="4"/>
  <c r="C25" i="4"/>
  <c r="D24" i="4"/>
  <c r="C24" i="4"/>
  <c r="Q23" i="4"/>
  <c r="P23" i="4"/>
  <c r="O23" i="4"/>
  <c r="N23" i="4"/>
  <c r="M23" i="4"/>
  <c r="L23" i="4"/>
  <c r="K23" i="4"/>
  <c r="J23" i="4"/>
  <c r="I23" i="4"/>
  <c r="G23" i="4"/>
  <c r="C23" i="4"/>
  <c r="D21" i="4"/>
  <c r="C21" i="4"/>
  <c r="D20" i="4"/>
  <c r="C20" i="4"/>
  <c r="Q19" i="4"/>
  <c r="P19" i="4"/>
  <c r="O19" i="4"/>
  <c r="N19" i="4"/>
  <c r="M19" i="4"/>
  <c r="L19" i="4"/>
  <c r="K19" i="4"/>
  <c r="J19" i="4"/>
  <c r="I19" i="4"/>
  <c r="G19" i="4"/>
  <c r="C19" i="4"/>
  <c r="D17" i="4"/>
  <c r="C17" i="4"/>
  <c r="D16" i="4"/>
  <c r="C16" i="4"/>
  <c r="D15" i="4"/>
  <c r="C15" i="4"/>
  <c r="Q14" i="4"/>
  <c r="P14" i="4"/>
  <c r="O14" i="4"/>
  <c r="N14" i="4"/>
  <c r="M14" i="4"/>
  <c r="L14" i="4"/>
  <c r="K14" i="4"/>
  <c r="J14" i="4"/>
  <c r="I14" i="4"/>
  <c r="D14" i="4"/>
  <c r="C14" i="4"/>
  <c r="P13" i="4"/>
  <c r="O13" i="4"/>
  <c r="N13" i="4"/>
  <c r="M13" i="4"/>
  <c r="L13" i="4"/>
  <c r="K13" i="4"/>
  <c r="J13" i="4"/>
  <c r="I13" i="4"/>
  <c r="H11" i="4"/>
  <c r="Q31" i="6" s="1"/>
  <c r="D4" i="4"/>
  <c r="D3" i="4"/>
  <c r="C171" i="3"/>
  <c r="Q168" i="3"/>
  <c r="P168" i="3"/>
  <c r="O168" i="3"/>
  <c r="N168" i="3"/>
  <c r="M168" i="3"/>
  <c r="L168" i="3"/>
  <c r="K168" i="3"/>
  <c r="J168" i="3"/>
  <c r="I168" i="3"/>
  <c r="G168" i="3"/>
  <c r="F168" i="3"/>
  <c r="E168" i="3"/>
  <c r="D168" i="3"/>
  <c r="C168" i="3"/>
  <c r="Q167" i="3"/>
  <c r="P167" i="3"/>
  <c r="O167" i="3"/>
  <c r="N167" i="3"/>
  <c r="M167" i="3"/>
  <c r="L167" i="3"/>
  <c r="K167" i="3"/>
  <c r="J167" i="3"/>
  <c r="I167" i="3"/>
  <c r="H167" i="3"/>
  <c r="G167" i="3"/>
  <c r="D167" i="3"/>
  <c r="C167" i="3"/>
  <c r="Q166" i="3"/>
  <c r="P166" i="3"/>
  <c r="O166" i="3"/>
  <c r="N166" i="3"/>
  <c r="M166" i="3"/>
  <c r="L166" i="3"/>
  <c r="K166" i="3"/>
  <c r="J166" i="3"/>
  <c r="I166" i="3"/>
  <c r="G166" i="3"/>
  <c r="D166" i="3"/>
  <c r="C166" i="3"/>
  <c r="P164" i="3"/>
  <c r="O164" i="3"/>
  <c r="N164" i="3"/>
  <c r="M164" i="3"/>
  <c r="L164" i="3"/>
  <c r="K164" i="3"/>
  <c r="J164" i="3"/>
  <c r="I164" i="3"/>
  <c r="D164" i="3"/>
  <c r="C164" i="3"/>
  <c r="P163" i="3"/>
  <c r="O163" i="3"/>
  <c r="N163" i="3"/>
  <c r="M163" i="3"/>
  <c r="L163" i="3"/>
  <c r="K163" i="3"/>
  <c r="J163" i="3"/>
  <c r="I163" i="3"/>
  <c r="D163" i="3"/>
  <c r="C163" i="3"/>
  <c r="P162" i="3"/>
  <c r="O162" i="3"/>
  <c r="N162" i="3"/>
  <c r="M162" i="3"/>
  <c r="L162" i="3"/>
  <c r="K162" i="3"/>
  <c r="J162" i="3"/>
  <c r="I162" i="3"/>
  <c r="D162" i="3"/>
  <c r="C162" i="3"/>
  <c r="P161" i="3"/>
  <c r="O161" i="3"/>
  <c r="N161" i="3"/>
  <c r="M161" i="3"/>
  <c r="L161" i="3"/>
  <c r="K161" i="3"/>
  <c r="J161" i="3"/>
  <c r="I161" i="3"/>
  <c r="D161" i="3"/>
  <c r="C161" i="3"/>
  <c r="P160" i="3"/>
  <c r="O160" i="3"/>
  <c r="N160" i="3"/>
  <c r="M160" i="3"/>
  <c r="L160" i="3"/>
  <c r="K160" i="3"/>
  <c r="J160" i="3"/>
  <c r="I160" i="3"/>
  <c r="D160" i="3"/>
  <c r="C160" i="3"/>
  <c r="P159" i="3"/>
  <c r="O159" i="3"/>
  <c r="N159" i="3"/>
  <c r="M159" i="3"/>
  <c r="L159" i="3"/>
  <c r="D159" i="3"/>
  <c r="C159" i="3"/>
  <c r="Q158" i="3"/>
  <c r="P158" i="3"/>
  <c r="O158" i="3"/>
  <c r="N158" i="3"/>
  <c r="M158" i="3"/>
  <c r="L158" i="3"/>
  <c r="K158" i="3"/>
  <c r="J158" i="3"/>
  <c r="I158" i="3"/>
  <c r="G158" i="3"/>
  <c r="D158" i="3"/>
  <c r="C158" i="3"/>
  <c r="P157" i="3"/>
  <c r="O157" i="3"/>
  <c r="N157" i="3"/>
  <c r="M157" i="3"/>
  <c r="L157" i="3"/>
  <c r="K157" i="3"/>
  <c r="J157" i="3"/>
  <c r="I157" i="3"/>
  <c r="Q153" i="3"/>
  <c r="P153" i="3"/>
  <c r="O153" i="3"/>
  <c r="N153" i="3"/>
  <c r="M153" i="3"/>
  <c r="L153" i="3"/>
  <c r="K153" i="3"/>
  <c r="J153" i="3"/>
  <c r="I153" i="3"/>
  <c r="G153" i="3"/>
  <c r="D153" i="3"/>
  <c r="C153" i="3"/>
  <c r="Q152" i="3"/>
  <c r="P152" i="3"/>
  <c r="O152" i="3"/>
  <c r="N152" i="3"/>
  <c r="M152" i="3"/>
  <c r="L152" i="3"/>
  <c r="K152" i="3"/>
  <c r="J152" i="3"/>
  <c r="I152" i="3"/>
  <c r="G152" i="3"/>
  <c r="D152" i="3"/>
  <c r="C152" i="3"/>
  <c r="Q151" i="3"/>
  <c r="P151" i="3"/>
  <c r="O151" i="3"/>
  <c r="N151" i="3"/>
  <c r="M151" i="3"/>
  <c r="L151" i="3"/>
  <c r="K151" i="3"/>
  <c r="J151" i="3"/>
  <c r="I151" i="3"/>
  <c r="G151" i="3"/>
  <c r="D151" i="3"/>
  <c r="C151" i="3"/>
  <c r="Q150" i="3"/>
  <c r="P150" i="3"/>
  <c r="O150" i="3"/>
  <c r="N150" i="3"/>
  <c r="M150" i="3"/>
  <c r="L150" i="3"/>
  <c r="K150" i="3"/>
  <c r="J150" i="3"/>
  <c r="I150" i="3"/>
  <c r="G150" i="3"/>
  <c r="D150" i="3"/>
  <c r="C150" i="3"/>
  <c r="Q149" i="3"/>
  <c r="P149" i="3"/>
  <c r="O149" i="3"/>
  <c r="N149" i="3"/>
  <c r="M149" i="3"/>
  <c r="L149" i="3"/>
  <c r="K149" i="3"/>
  <c r="J149" i="3"/>
  <c r="I149" i="3"/>
  <c r="G149" i="3"/>
  <c r="D149" i="3"/>
  <c r="C149" i="3"/>
  <c r="Q148" i="3"/>
  <c r="P148" i="3"/>
  <c r="O148" i="3"/>
  <c r="N148" i="3"/>
  <c r="M148" i="3"/>
  <c r="L148" i="3"/>
  <c r="K148" i="3"/>
  <c r="J148" i="3"/>
  <c r="I148" i="3"/>
  <c r="G148" i="3"/>
  <c r="D148" i="3"/>
  <c r="C148" i="3"/>
  <c r="M15" i="5" s="1"/>
  <c r="P147" i="3"/>
  <c r="O147" i="3"/>
  <c r="N147" i="3"/>
  <c r="M147" i="3"/>
  <c r="L147" i="3"/>
  <c r="K147" i="3"/>
  <c r="J147" i="3"/>
  <c r="I147" i="3"/>
  <c r="Q143" i="3"/>
  <c r="P143" i="3"/>
  <c r="O143" i="3"/>
  <c r="N143" i="3"/>
  <c r="M143" i="3"/>
  <c r="L143" i="3"/>
  <c r="K143" i="3"/>
  <c r="J143" i="3"/>
  <c r="I143" i="3"/>
  <c r="G143" i="3"/>
  <c r="D143" i="3"/>
  <c r="C143" i="3"/>
  <c r="Q142" i="3"/>
  <c r="P142" i="3"/>
  <c r="O142" i="3"/>
  <c r="N142" i="3"/>
  <c r="M142" i="3"/>
  <c r="L142" i="3"/>
  <c r="K142" i="3"/>
  <c r="J142" i="3"/>
  <c r="I142" i="3"/>
  <c r="G142" i="3"/>
  <c r="D142" i="3"/>
  <c r="C142" i="3"/>
  <c r="Q141" i="3"/>
  <c r="P141" i="3"/>
  <c r="O141" i="3"/>
  <c r="N141" i="3"/>
  <c r="M141" i="3"/>
  <c r="L141" i="3"/>
  <c r="K141" i="3"/>
  <c r="J141" i="3"/>
  <c r="I141" i="3"/>
  <c r="G141" i="3"/>
  <c r="D141" i="3"/>
  <c r="C141" i="3"/>
  <c r="Q140" i="3"/>
  <c r="P140" i="3"/>
  <c r="O140" i="3"/>
  <c r="N140" i="3"/>
  <c r="M140" i="3"/>
  <c r="L140" i="3"/>
  <c r="K140" i="3"/>
  <c r="J140" i="3"/>
  <c r="I140" i="3"/>
  <c r="G140" i="3"/>
  <c r="D140" i="3"/>
  <c r="C140" i="3"/>
  <c r="Q139" i="3"/>
  <c r="P139" i="3"/>
  <c r="O139" i="3"/>
  <c r="N139" i="3"/>
  <c r="M139" i="3"/>
  <c r="L139" i="3"/>
  <c r="K139" i="3"/>
  <c r="J139" i="3"/>
  <c r="I139" i="3"/>
  <c r="G139" i="3"/>
  <c r="D139" i="3"/>
  <c r="C139" i="3"/>
  <c r="Q138" i="3"/>
  <c r="P138" i="3"/>
  <c r="O138" i="3"/>
  <c r="N138" i="3"/>
  <c r="M138" i="3"/>
  <c r="L138" i="3"/>
  <c r="K138" i="3"/>
  <c r="J138" i="3"/>
  <c r="I138" i="3"/>
  <c r="G138" i="3"/>
  <c r="D138" i="3"/>
  <c r="C138" i="3"/>
  <c r="Q137" i="3"/>
  <c r="P137" i="3"/>
  <c r="O137" i="3"/>
  <c r="N137" i="3"/>
  <c r="M137" i="3"/>
  <c r="L137" i="3"/>
  <c r="K137" i="3"/>
  <c r="J137" i="3"/>
  <c r="I137" i="3"/>
  <c r="G137" i="3"/>
  <c r="F137" i="3"/>
  <c r="D137" i="3"/>
  <c r="C137" i="3"/>
  <c r="Q136" i="3"/>
  <c r="P136" i="3"/>
  <c r="O136" i="3"/>
  <c r="N136" i="3"/>
  <c r="M136" i="3"/>
  <c r="L136" i="3"/>
  <c r="K136" i="3"/>
  <c r="J136" i="3"/>
  <c r="I136" i="3"/>
  <c r="G136" i="3"/>
  <c r="D136" i="3"/>
  <c r="C136" i="3"/>
  <c r="Q135" i="3"/>
  <c r="P135" i="3"/>
  <c r="O135" i="3"/>
  <c r="N135" i="3"/>
  <c r="M135" i="3"/>
  <c r="L135" i="3"/>
  <c r="K135" i="3"/>
  <c r="J135" i="3"/>
  <c r="I135" i="3"/>
  <c r="G135" i="3"/>
  <c r="D135" i="3"/>
  <c r="C135" i="3"/>
  <c r="Q134" i="3"/>
  <c r="P134" i="3"/>
  <c r="O134" i="3"/>
  <c r="N134" i="3"/>
  <c r="M134" i="3"/>
  <c r="L134" i="3"/>
  <c r="K134" i="3"/>
  <c r="J134" i="3"/>
  <c r="I134" i="3"/>
  <c r="G134" i="3"/>
  <c r="F134" i="3"/>
  <c r="E134" i="3"/>
  <c r="D134" i="3"/>
  <c r="C134" i="3"/>
  <c r="Q133" i="3"/>
  <c r="P133" i="3"/>
  <c r="O133" i="3"/>
  <c r="N133" i="3"/>
  <c r="M133" i="3"/>
  <c r="L133" i="3"/>
  <c r="K133" i="3"/>
  <c r="J133" i="3"/>
  <c r="I133" i="3"/>
  <c r="G133" i="3"/>
  <c r="D133" i="3"/>
  <c r="C133" i="3"/>
  <c r="Q132" i="3"/>
  <c r="P132" i="3"/>
  <c r="O132" i="3"/>
  <c r="N132" i="3"/>
  <c r="M132" i="3"/>
  <c r="L132" i="3"/>
  <c r="K132" i="3"/>
  <c r="J132" i="3"/>
  <c r="I132" i="3"/>
  <c r="G132" i="3"/>
  <c r="D132" i="3"/>
  <c r="C132" i="3"/>
  <c r="Q131" i="3"/>
  <c r="P131" i="3"/>
  <c r="O131" i="3"/>
  <c r="N131" i="3"/>
  <c r="M131" i="3"/>
  <c r="L131" i="3"/>
  <c r="K131" i="3"/>
  <c r="J131" i="3"/>
  <c r="I131" i="3"/>
  <c r="G131" i="3"/>
  <c r="D131" i="3"/>
  <c r="C131" i="3"/>
  <c r="H10" i="5" s="1"/>
  <c r="Q130" i="3"/>
  <c r="P130" i="3"/>
  <c r="O130" i="3"/>
  <c r="N130" i="3"/>
  <c r="M130" i="3"/>
  <c r="L130" i="3"/>
  <c r="K130" i="3"/>
  <c r="J130" i="3"/>
  <c r="I130" i="3"/>
  <c r="G130" i="3"/>
  <c r="D130" i="3"/>
  <c r="C130" i="3"/>
  <c r="Q129" i="3"/>
  <c r="P129" i="3"/>
  <c r="O129" i="3"/>
  <c r="N129" i="3"/>
  <c r="M129" i="3"/>
  <c r="L129" i="3"/>
  <c r="K129" i="3"/>
  <c r="J129" i="3"/>
  <c r="I129" i="3"/>
  <c r="G129" i="3"/>
  <c r="F129" i="3"/>
  <c r="D129" i="3"/>
  <c r="C129" i="3"/>
  <c r="Q128" i="3"/>
  <c r="P128" i="3"/>
  <c r="O128" i="3"/>
  <c r="N128" i="3"/>
  <c r="M128" i="3"/>
  <c r="L128" i="3"/>
  <c r="K128" i="3"/>
  <c r="J128" i="3"/>
  <c r="I128" i="3"/>
  <c r="G128" i="3"/>
  <c r="D128" i="3"/>
  <c r="C128" i="3"/>
  <c r="C10" i="5" s="1"/>
  <c r="P127" i="3"/>
  <c r="O127" i="3"/>
  <c r="N127" i="3"/>
  <c r="M127" i="3"/>
  <c r="L127" i="3"/>
  <c r="K127" i="3"/>
  <c r="J127" i="3"/>
  <c r="I127" i="3"/>
  <c r="P123" i="3"/>
  <c r="O123" i="3"/>
  <c r="N123" i="3"/>
  <c r="M123" i="3"/>
  <c r="L123" i="3"/>
  <c r="K123" i="3"/>
  <c r="J123" i="3"/>
  <c r="I123" i="3"/>
  <c r="G123" i="3"/>
  <c r="D123" i="3"/>
  <c r="C123" i="3"/>
  <c r="P122" i="3"/>
  <c r="O122" i="3"/>
  <c r="N122" i="3"/>
  <c r="M122" i="3"/>
  <c r="L122" i="3"/>
  <c r="K122" i="3"/>
  <c r="J122" i="3"/>
  <c r="I122" i="3"/>
  <c r="G122" i="3"/>
  <c r="D122" i="3"/>
  <c r="C122" i="3"/>
  <c r="P121" i="3"/>
  <c r="O121" i="3"/>
  <c r="N121" i="3"/>
  <c r="M121" i="3"/>
  <c r="L121" i="3"/>
  <c r="K121" i="3"/>
  <c r="J121" i="3"/>
  <c r="I121" i="3"/>
  <c r="G121" i="3"/>
  <c r="D121" i="3"/>
  <c r="C121" i="3"/>
  <c r="P120" i="3"/>
  <c r="O120" i="3"/>
  <c r="N120" i="3"/>
  <c r="M120" i="3"/>
  <c r="L120" i="3"/>
  <c r="K120" i="3"/>
  <c r="J120" i="3"/>
  <c r="I120" i="3"/>
  <c r="G120" i="3"/>
  <c r="D120" i="3"/>
  <c r="C120" i="3"/>
  <c r="Q119" i="3"/>
  <c r="P119" i="3"/>
  <c r="O119" i="3"/>
  <c r="N119" i="3"/>
  <c r="M119" i="3"/>
  <c r="L119" i="3"/>
  <c r="K119" i="3"/>
  <c r="J119" i="3"/>
  <c r="I119" i="3"/>
  <c r="G119" i="3"/>
  <c r="D119" i="3"/>
  <c r="C119" i="3"/>
  <c r="C118" i="3"/>
  <c r="P117" i="3"/>
  <c r="O117" i="3"/>
  <c r="N117" i="3"/>
  <c r="M117" i="3"/>
  <c r="L117" i="3"/>
  <c r="K117" i="3"/>
  <c r="J117" i="3"/>
  <c r="I117" i="3"/>
  <c r="G117" i="3"/>
  <c r="D117" i="3"/>
  <c r="C117" i="3"/>
  <c r="P116" i="3"/>
  <c r="O116" i="3"/>
  <c r="N116" i="3"/>
  <c r="M116" i="3"/>
  <c r="L116" i="3"/>
  <c r="K116" i="3"/>
  <c r="J116" i="3"/>
  <c r="I116" i="3"/>
  <c r="G116" i="3"/>
  <c r="D116" i="3"/>
  <c r="C116" i="3"/>
  <c r="P115" i="3"/>
  <c r="O115" i="3"/>
  <c r="N115" i="3"/>
  <c r="M115" i="3"/>
  <c r="L115" i="3"/>
  <c r="K115" i="3"/>
  <c r="J115" i="3"/>
  <c r="I115" i="3"/>
  <c r="G115" i="3"/>
  <c r="D115" i="3"/>
  <c r="C115" i="3"/>
  <c r="P114" i="3"/>
  <c r="O114" i="3"/>
  <c r="N114" i="3"/>
  <c r="M114" i="3"/>
  <c r="L114" i="3"/>
  <c r="K114" i="3"/>
  <c r="J114" i="3"/>
  <c r="I114" i="3"/>
  <c r="G114" i="3"/>
  <c r="D114" i="3"/>
  <c r="C114" i="3"/>
  <c r="P113" i="3"/>
  <c r="O113" i="3"/>
  <c r="N113" i="3"/>
  <c r="M113" i="3"/>
  <c r="L113" i="3"/>
  <c r="K113" i="3"/>
  <c r="J113" i="3"/>
  <c r="I113" i="3"/>
  <c r="G113" i="3"/>
  <c r="F113" i="3"/>
  <c r="E113" i="3"/>
  <c r="D113" i="3"/>
  <c r="C113" i="3"/>
  <c r="Q112" i="3"/>
  <c r="P112" i="3"/>
  <c r="O112" i="3"/>
  <c r="N112" i="3"/>
  <c r="M112" i="3"/>
  <c r="L112" i="3"/>
  <c r="K112" i="3"/>
  <c r="J112" i="3"/>
  <c r="I112" i="3"/>
  <c r="G112" i="3"/>
  <c r="F112" i="3"/>
  <c r="D112" i="3"/>
  <c r="C112" i="3"/>
  <c r="C111" i="3"/>
  <c r="P110" i="3"/>
  <c r="O110" i="3"/>
  <c r="N110" i="3"/>
  <c r="M110" i="3"/>
  <c r="L110" i="3"/>
  <c r="K110" i="3"/>
  <c r="J110" i="3"/>
  <c r="I110" i="3"/>
  <c r="G110" i="3"/>
  <c r="D110" i="3"/>
  <c r="C110" i="3"/>
  <c r="P109" i="3"/>
  <c r="O109" i="3"/>
  <c r="N109" i="3"/>
  <c r="M109" i="3"/>
  <c r="L109" i="3"/>
  <c r="K109" i="3"/>
  <c r="J109" i="3"/>
  <c r="I109" i="3"/>
  <c r="G109" i="3"/>
  <c r="D109" i="3"/>
  <c r="C109" i="3"/>
  <c r="P108" i="3"/>
  <c r="O108" i="3"/>
  <c r="N108" i="3"/>
  <c r="M108" i="3"/>
  <c r="L108" i="3"/>
  <c r="K108" i="3"/>
  <c r="J108" i="3"/>
  <c r="I108" i="3"/>
  <c r="G108" i="3"/>
  <c r="D108" i="3"/>
  <c r="C108" i="3"/>
  <c r="P107" i="3"/>
  <c r="O107" i="3"/>
  <c r="N107" i="3"/>
  <c r="M107" i="3"/>
  <c r="L107" i="3"/>
  <c r="K107" i="3"/>
  <c r="J107" i="3"/>
  <c r="I107" i="3"/>
  <c r="G107" i="3"/>
  <c r="F107" i="3"/>
  <c r="D107" i="3"/>
  <c r="C107" i="3"/>
  <c r="P106" i="3"/>
  <c r="O106" i="3"/>
  <c r="N106" i="3"/>
  <c r="M106" i="3"/>
  <c r="L106" i="3"/>
  <c r="K106" i="3"/>
  <c r="J106" i="3"/>
  <c r="I106" i="3"/>
  <c r="G106" i="3"/>
  <c r="D106" i="3"/>
  <c r="C106" i="3"/>
  <c r="Q105" i="3"/>
  <c r="P105" i="3"/>
  <c r="O105" i="3"/>
  <c r="N105" i="3"/>
  <c r="M105" i="3"/>
  <c r="L105" i="3"/>
  <c r="K105" i="3"/>
  <c r="J105" i="3"/>
  <c r="I105" i="3"/>
  <c r="G105" i="3"/>
  <c r="D105" i="3"/>
  <c r="C105" i="3"/>
  <c r="C104" i="3"/>
  <c r="C20" i="5" s="1"/>
  <c r="P103" i="3"/>
  <c r="O103" i="3"/>
  <c r="N103" i="3"/>
  <c r="M103" i="3"/>
  <c r="L103" i="3"/>
  <c r="K103" i="3"/>
  <c r="J103" i="3"/>
  <c r="I103" i="3"/>
  <c r="G103" i="3"/>
  <c r="D103" i="3"/>
  <c r="C103" i="3"/>
  <c r="P102" i="3"/>
  <c r="O102" i="3"/>
  <c r="N102" i="3"/>
  <c r="M102" i="3"/>
  <c r="L102" i="3"/>
  <c r="K102" i="3"/>
  <c r="J102" i="3"/>
  <c r="I102" i="3"/>
  <c r="G102" i="3"/>
  <c r="D102" i="3"/>
  <c r="C102" i="3"/>
  <c r="P101" i="3"/>
  <c r="O101" i="3"/>
  <c r="N101" i="3"/>
  <c r="M101" i="3"/>
  <c r="L101" i="3"/>
  <c r="K101" i="3"/>
  <c r="J101" i="3"/>
  <c r="I101" i="3"/>
  <c r="G101" i="3"/>
  <c r="D101" i="3"/>
  <c r="C101" i="3"/>
  <c r="P100" i="3"/>
  <c r="O100" i="3"/>
  <c r="N100" i="3"/>
  <c r="M100" i="3"/>
  <c r="L100" i="3"/>
  <c r="K100" i="3"/>
  <c r="J100" i="3"/>
  <c r="I100" i="3"/>
  <c r="G100" i="3"/>
  <c r="D100" i="3"/>
  <c r="C100" i="3"/>
  <c r="P99" i="3"/>
  <c r="O99" i="3"/>
  <c r="N99" i="3"/>
  <c r="M99" i="3"/>
  <c r="L99" i="3"/>
  <c r="K99" i="3"/>
  <c r="J99" i="3"/>
  <c r="I99" i="3"/>
  <c r="G99" i="3"/>
  <c r="D99" i="3"/>
  <c r="C99" i="3"/>
  <c r="Q98" i="3"/>
  <c r="P98" i="3"/>
  <c r="O98" i="3"/>
  <c r="N98" i="3"/>
  <c r="M98" i="3"/>
  <c r="L98" i="3"/>
  <c r="K98" i="3"/>
  <c r="J98" i="3"/>
  <c r="I98" i="3"/>
  <c r="G98" i="3"/>
  <c r="D98" i="3"/>
  <c r="C98" i="3"/>
  <c r="C97" i="3"/>
  <c r="P96" i="3"/>
  <c r="O96" i="3"/>
  <c r="N96" i="3"/>
  <c r="M96" i="3"/>
  <c r="L96" i="3"/>
  <c r="K96" i="3"/>
  <c r="J96" i="3"/>
  <c r="I96" i="3"/>
  <c r="G96" i="3"/>
  <c r="D96" i="3"/>
  <c r="C96" i="3"/>
  <c r="Q95" i="3"/>
  <c r="P95" i="3"/>
  <c r="O95" i="3"/>
  <c r="N95" i="3"/>
  <c r="M95" i="3"/>
  <c r="L95" i="3"/>
  <c r="K95" i="3"/>
  <c r="J95" i="3"/>
  <c r="I95" i="3"/>
  <c r="G95" i="3"/>
  <c r="D95" i="3"/>
  <c r="C95" i="3"/>
  <c r="Q94" i="3"/>
  <c r="P94" i="3"/>
  <c r="O94" i="3"/>
  <c r="N94" i="3"/>
  <c r="M94" i="3"/>
  <c r="L94" i="3"/>
  <c r="K94" i="3"/>
  <c r="J94" i="3"/>
  <c r="I94" i="3"/>
  <c r="H94" i="3"/>
  <c r="G94" i="3"/>
  <c r="D94" i="3"/>
  <c r="C94" i="3"/>
  <c r="Q93" i="3"/>
  <c r="P93" i="3"/>
  <c r="O93" i="3"/>
  <c r="N93" i="3"/>
  <c r="M93" i="3"/>
  <c r="L93" i="3"/>
  <c r="K93" i="3"/>
  <c r="J93" i="3"/>
  <c r="I93" i="3"/>
  <c r="G93" i="3"/>
  <c r="D93" i="3"/>
  <c r="C93" i="3"/>
  <c r="Q92" i="3"/>
  <c r="P92" i="3"/>
  <c r="O92" i="3"/>
  <c r="N92" i="3"/>
  <c r="M92" i="3"/>
  <c r="L92" i="3"/>
  <c r="K92" i="3"/>
  <c r="J92" i="3"/>
  <c r="I92" i="3"/>
  <c r="G92" i="3"/>
  <c r="D92" i="3"/>
  <c r="C92" i="3"/>
  <c r="Q91" i="3"/>
  <c r="P91" i="3"/>
  <c r="O91" i="3"/>
  <c r="N91" i="3"/>
  <c r="M91" i="3"/>
  <c r="L91" i="3"/>
  <c r="K91" i="3"/>
  <c r="J91" i="3"/>
  <c r="I91" i="3"/>
  <c r="G91" i="3"/>
  <c r="D91" i="3"/>
  <c r="C91" i="3"/>
  <c r="Q90" i="3"/>
  <c r="P90" i="3"/>
  <c r="O90" i="3"/>
  <c r="N90" i="3"/>
  <c r="M90" i="3"/>
  <c r="L90" i="3"/>
  <c r="K90" i="3"/>
  <c r="J90" i="3"/>
  <c r="I90" i="3"/>
  <c r="G90" i="3"/>
  <c r="D90" i="3"/>
  <c r="C90" i="3"/>
  <c r="Q89" i="3"/>
  <c r="P89" i="3"/>
  <c r="O89" i="3"/>
  <c r="N89" i="3"/>
  <c r="M89" i="3"/>
  <c r="L89" i="3"/>
  <c r="K89" i="3"/>
  <c r="J89" i="3"/>
  <c r="I89" i="3"/>
  <c r="G89" i="3"/>
  <c r="D89" i="3"/>
  <c r="C89" i="3"/>
  <c r="C88" i="3"/>
  <c r="Q87" i="3"/>
  <c r="P87" i="3"/>
  <c r="O87" i="3"/>
  <c r="N87" i="3"/>
  <c r="M87" i="3"/>
  <c r="L87" i="3"/>
  <c r="K87" i="3"/>
  <c r="J87" i="3"/>
  <c r="I87" i="3"/>
  <c r="G87" i="3"/>
  <c r="E87" i="3"/>
  <c r="D87" i="3"/>
  <c r="C87" i="3"/>
  <c r="H20" i="5" s="1"/>
  <c r="Q86" i="3"/>
  <c r="P86" i="3"/>
  <c r="O86" i="3"/>
  <c r="N86" i="3"/>
  <c r="M86" i="3"/>
  <c r="L86" i="3"/>
  <c r="K86" i="3"/>
  <c r="J86" i="3"/>
  <c r="I86" i="3"/>
  <c r="G86" i="3"/>
  <c r="D86" i="3"/>
  <c r="C86" i="3"/>
  <c r="Q85" i="3"/>
  <c r="P85" i="3"/>
  <c r="O85" i="3"/>
  <c r="N85" i="3"/>
  <c r="M85" i="3"/>
  <c r="L85" i="3"/>
  <c r="K85" i="3"/>
  <c r="J85" i="3"/>
  <c r="I85" i="3"/>
  <c r="G85" i="3"/>
  <c r="D85" i="3"/>
  <c r="C85" i="3"/>
  <c r="Q84" i="3"/>
  <c r="P84" i="3"/>
  <c r="O84" i="3"/>
  <c r="N84" i="3"/>
  <c r="M84" i="3"/>
  <c r="L84" i="3"/>
  <c r="K84" i="3"/>
  <c r="J84" i="3"/>
  <c r="I84" i="3"/>
  <c r="G84" i="3"/>
  <c r="D84" i="3"/>
  <c r="C84" i="3"/>
  <c r="Q83" i="3"/>
  <c r="P83" i="3"/>
  <c r="O83" i="3"/>
  <c r="N83" i="3"/>
  <c r="M83" i="3"/>
  <c r="L83" i="3"/>
  <c r="K83" i="3"/>
  <c r="J83" i="3"/>
  <c r="I83" i="3"/>
  <c r="G83" i="3"/>
  <c r="D83" i="3"/>
  <c r="C83" i="3"/>
  <c r="Q82" i="3"/>
  <c r="P82" i="3"/>
  <c r="O82" i="3"/>
  <c r="N82" i="3"/>
  <c r="M82" i="3"/>
  <c r="L82" i="3"/>
  <c r="K82" i="3"/>
  <c r="J82" i="3"/>
  <c r="I82" i="3"/>
  <c r="G82" i="3"/>
  <c r="F82" i="3"/>
  <c r="E82" i="3"/>
  <c r="D82" i="3"/>
  <c r="C82" i="3"/>
  <c r="Q81" i="3"/>
  <c r="P81" i="3"/>
  <c r="O81" i="3"/>
  <c r="N81" i="3"/>
  <c r="M81" i="3"/>
  <c r="L81" i="3"/>
  <c r="K81" i="3"/>
  <c r="J81" i="3"/>
  <c r="I81" i="3"/>
  <c r="G81" i="3"/>
  <c r="D81" i="3"/>
  <c r="C81" i="3"/>
  <c r="Q80" i="3"/>
  <c r="P80" i="3"/>
  <c r="O80" i="3"/>
  <c r="N80" i="3"/>
  <c r="M80" i="3"/>
  <c r="L80" i="3"/>
  <c r="K80" i="3"/>
  <c r="J80" i="3"/>
  <c r="I80" i="3"/>
  <c r="G80" i="3"/>
  <c r="D80" i="3"/>
  <c r="C80" i="3"/>
  <c r="Q79" i="3"/>
  <c r="P79" i="3"/>
  <c r="O79" i="3"/>
  <c r="N79" i="3"/>
  <c r="M79" i="3"/>
  <c r="L79" i="3"/>
  <c r="K79" i="3"/>
  <c r="J79" i="3"/>
  <c r="I79" i="3"/>
  <c r="G79" i="3"/>
  <c r="E79" i="3"/>
  <c r="D79" i="3"/>
  <c r="C79" i="3"/>
  <c r="C15" i="5" s="1"/>
  <c r="Q78" i="3"/>
  <c r="P78" i="3"/>
  <c r="O78" i="3"/>
  <c r="N78" i="3"/>
  <c r="M78" i="3"/>
  <c r="L78" i="3"/>
  <c r="K78" i="3"/>
  <c r="J78" i="3"/>
  <c r="I78" i="3"/>
  <c r="G78" i="3"/>
  <c r="D78" i="3"/>
  <c r="C78" i="3"/>
  <c r="Q77" i="3"/>
  <c r="P77" i="3"/>
  <c r="O77" i="3"/>
  <c r="N77" i="3"/>
  <c r="M77" i="3"/>
  <c r="L77" i="3"/>
  <c r="K77" i="3"/>
  <c r="J77" i="3"/>
  <c r="I77" i="3"/>
  <c r="G77" i="3"/>
  <c r="D77" i="3"/>
  <c r="C77" i="3"/>
  <c r="M10" i="5" s="1"/>
  <c r="P76" i="3"/>
  <c r="O76" i="3"/>
  <c r="N76" i="3"/>
  <c r="M76" i="3"/>
  <c r="L76" i="3"/>
  <c r="K76" i="3"/>
  <c r="J76" i="3"/>
  <c r="I76" i="3"/>
  <c r="Q72" i="3"/>
  <c r="P72" i="3"/>
  <c r="O72" i="3"/>
  <c r="N72" i="3"/>
  <c r="M72" i="3"/>
  <c r="L72" i="3"/>
  <c r="K72" i="3"/>
  <c r="J72" i="3"/>
  <c r="I72" i="3"/>
  <c r="G72" i="3"/>
  <c r="D72" i="3"/>
  <c r="C72" i="3"/>
  <c r="Q71" i="3"/>
  <c r="P71" i="3"/>
  <c r="O71" i="3"/>
  <c r="N71" i="3"/>
  <c r="M71" i="3"/>
  <c r="L71" i="3"/>
  <c r="K71" i="3"/>
  <c r="J71" i="3"/>
  <c r="I71" i="3"/>
  <c r="G71" i="3"/>
  <c r="D71" i="3"/>
  <c r="C71" i="3"/>
  <c r="Q70" i="3"/>
  <c r="P70" i="3"/>
  <c r="O70" i="3"/>
  <c r="N70" i="3"/>
  <c r="M70" i="3"/>
  <c r="L70" i="3"/>
  <c r="K70" i="3"/>
  <c r="J70" i="3"/>
  <c r="I70" i="3"/>
  <c r="G70" i="3"/>
  <c r="D70" i="3"/>
  <c r="C70" i="3"/>
  <c r="Q69" i="3"/>
  <c r="P69" i="3"/>
  <c r="O69" i="3"/>
  <c r="N69" i="3"/>
  <c r="M69" i="3"/>
  <c r="L69" i="3"/>
  <c r="K69" i="3"/>
  <c r="J69" i="3"/>
  <c r="I69" i="3"/>
  <c r="G69" i="3"/>
  <c r="D69" i="3"/>
  <c r="C69" i="3"/>
  <c r="Q68" i="3"/>
  <c r="P68" i="3"/>
  <c r="O68" i="3"/>
  <c r="N68" i="3"/>
  <c r="M68" i="3"/>
  <c r="L68" i="3"/>
  <c r="K68" i="3"/>
  <c r="J68" i="3"/>
  <c r="I68" i="3"/>
  <c r="G68" i="3"/>
  <c r="D68" i="3"/>
  <c r="C68" i="3"/>
  <c r="Q67" i="3"/>
  <c r="P67" i="3"/>
  <c r="O67" i="3"/>
  <c r="N67" i="3"/>
  <c r="M67" i="3"/>
  <c r="L67" i="3"/>
  <c r="K67" i="3"/>
  <c r="J67" i="3"/>
  <c r="I67" i="3"/>
  <c r="G67" i="3"/>
  <c r="D67" i="3"/>
  <c r="C67" i="3"/>
  <c r="Q66" i="3"/>
  <c r="P66" i="3"/>
  <c r="O66" i="3"/>
  <c r="N66" i="3"/>
  <c r="M66" i="3"/>
  <c r="L66" i="3"/>
  <c r="K66" i="3"/>
  <c r="J66" i="3"/>
  <c r="I66" i="3"/>
  <c r="G66" i="3"/>
  <c r="D66" i="3"/>
  <c r="C66" i="3"/>
  <c r="Q65" i="3"/>
  <c r="P65" i="3"/>
  <c r="O65" i="3"/>
  <c r="N65" i="3"/>
  <c r="M65" i="3"/>
  <c r="L65" i="3"/>
  <c r="K65" i="3"/>
  <c r="J65" i="3"/>
  <c r="I65" i="3"/>
  <c r="G65" i="3"/>
  <c r="D65" i="3"/>
  <c r="C65" i="3"/>
  <c r="Q64" i="3"/>
  <c r="P64" i="3"/>
  <c r="O64" i="3"/>
  <c r="N64" i="3"/>
  <c r="M64" i="3"/>
  <c r="L64" i="3"/>
  <c r="K64" i="3"/>
  <c r="J64" i="3"/>
  <c r="I64" i="3"/>
  <c r="G64" i="3"/>
  <c r="D64" i="3"/>
  <c r="C64" i="3"/>
  <c r="Q63" i="3"/>
  <c r="P63" i="3"/>
  <c r="O63" i="3"/>
  <c r="N63" i="3"/>
  <c r="M63" i="3"/>
  <c r="L63" i="3"/>
  <c r="K63" i="3"/>
  <c r="J63" i="3"/>
  <c r="I63" i="3"/>
  <c r="G63" i="3"/>
  <c r="D63" i="3"/>
  <c r="C63" i="3"/>
  <c r="Q62" i="3"/>
  <c r="P62" i="3"/>
  <c r="O62" i="3"/>
  <c r="N62" i="3"/>
  <c r="M62" i="3"/>
  <c r="L62" i="3"/>
  <c r="K62" i="3"/>
  <c r="J62" i="3"/>
  <c r="I62" i="3"/>
  <c r="G62" i="3"/>
  <c r="D62" i="3"/>
  <c r="C62" i="3"/>
  <c r="Q61" i="3"/>
  <c r="P61" i="3"/>
  <c r="O61" i="3"/>
  <c r="N61" i="3"/>
  <c r="M61" i="3"/>
  <c r="L61" i="3"/>
  <c r="K61" i="3"/>
  <c r="J61" i="3"/>
  <c r="I61" i="3"/>
  <c r="G61" i="3"/>
  <c r="D61" i="3"/>
  <c r="C61" i="3"/>
  <c r="P60" i="3"/>
  <c r="O60" i="3"/>
  <c r="N60" i="3"/>
  <c r="M60" i="3"/>
  <c r="L60" i="3"/>
  <c r="K60" i="3"/>
  <c r="J60" i="3"/>
  <c r="I60" i="3"/>
  <c r="D56" i="3"/>
  <c r="C56" i="3"/>
  <c r="D55" i="3"/>
  <c r="C55" i="3"/>
  <c r="Q54" i="3"/>
  <c r="P54" i="3"/>
  <c r="O54" i="3"/>
  <c r="N54" i="3"/>
  <c r="M54" i="3"/>
  <c r="L54" i="3"/>
  <c r="K54" i="3"/>
  <c r="J54" i="3"/>
  <c r="I54" i="3"/>
  <c r="D54" i="3"/>
  <c r="C54" i="3"/>
  <c r="D52" i="3"/>
  <c r="C52" i="3"/>
  <c r="D51" i="3"/>
  <c r="C51" i="3"/>
  <c r="D50" i="3"/>
  <c r="C50" i="3"/>
  <c r="Q49" i="3"/>
  <c r="P49" i="3"/>
  <c r="O49" i="3"/>
  <c r="N49" i="3"/>
  <c r="M49" i="3"/>
  <c r="L49" i="3"/>
  <c r="K49" i="3"/>
  <c r="J49" i="3"/>
  <c r="I49" i="3"/>
  <c r="D49" i="3"/>
  <c r="C49" i="3"/>
  <c r="D47" i="3"/>
  <c r="C47" i="3"/>
  <c r="D46" i="3"/>
  <c r="C46" i="3"/>
  <c r="D45" i="3"/>
  <c r="C45" i="3"/>
  <c r="Q44" i="3"/>
  <c r="P44" i="3"/>
  <c r="O44" i="3"/>
  <c r="N44" i="3"/>
  <c r="M44" i="3"/>
  <c r="L44" i="3"/>
  <c r="K44" i="3"/>
  <c r="J44" i="3"/>
  <c r="I44" i="3"/>
  <c r="D44" i="3"/>
  <c r="C44" i="3"/>
  <c r="D42" i="3"/>
  <c r="C42" i="3"/>
  <c r="D41" i="3"/>
  <c r="C41" i="3"/>
  <c r="Q40" i="3"/>
  <c r="P40" i="3"/>
  <c r="O40" i="3"/>
  <c r="N40" i="3"/>
  <c r="M40" i="3"/>
  <c r="L40" i="3"/>
  <c r="K40" i="3"/>
  <c r="J40" i="3"/>
  <c r="I40" i="3"/>
  <c r="D40" i="3"/>
  <c r="C40" i="3"/>
  <c r="D38" i="3"/>
  <c r="C38" i="3"/>
  <c r="D37" i="3"/>
  <c r="C37" i="3"/>
  <c r="Q36" i="3"/>
  <c r="P36" i="3"/>
  <c r="O36" i="3"/>
  <c r="N36" i="3"/>
  <c r="M36" i="3"/>
  <c r="L36" i="3"/>
  <c r="K36" i="3"/>
  <c r="J36" i="3"/>
  <c r="I36" i="3"/>
  <c r="D36" i="3"/>
  <c r="C36" i="3"/>
  <c r="D34" i="3"/>
  <c r="C34" i="3"/>
  <c r="D33" i="3"/>
  <c r="C33" i="3"/>
  <c r="D32" i="3"/>
  <c r="C32" i="3"/>
  <c r="D31" i="3"/>
  <c r="C31" i="3"/>
  <c r="D30" i="3"/>
  <c r="C30" i="3"/>
  <c r="D29" i="3"/>
  <c r="C29" i="3"/>
  <c r="D28" i="3"/>
  <c r="C28" i="3"/>
  <c r="Q27" i="3"/>
  <c r="P27" i="3"/>
  <c r="O27" i="3"/>
  <c r="N27" i="3"/>
  <c r="M27" i="3"/>
  <c r="L27" i="3"/>
  <c r="K27" i="3"/>
  <c r="J27" i="3"/>
  <c r="I27" i="3"/>
  <c r="C27" i="3"/>
  <c r="D25" i="3"/>
  <c r="C25" i="3"/>
  <c r="D24" i="3"/>
  <c r="C24" i="3"/>
  <c r="Q23" i="3"/>
  <c r="P23" i="3"/>
  <c r="O23" i="3"/>
  <c r="N23" i="3"/>
  <c r="M23" i="3"/>
  <c r="L23" i="3"/>
  <c r="K23" i="3"/>
  <c r="J23" i="3"/>
  <c r="I23" i="3"/>
  <c r="G23" i="3"/>
  <c r="C23" i="3"/>
  <c r="D21" i="3"/>
  <c r="C21" i="3"/>
  <c r="D20" i="3"/>
  <c r="C20" i="3"/>
  <c r="Q19" i="3"/>
  <c r="P19" i="3"/>
  <c r="O19" i="3"/>
  <c r="N19" i="3"/>
  <c r="M19" i="3"/>
  <c r="L19" i="3"/>
  <c r="K19" i="3"/>
  <c r="J19" i="3"/>
  <c r="I19" i="3"/>
  <c r="G19" i="3"/>
  <c r="C19" i="3"/>
  <c r="M20" i="5" s="1"/>
  <c r="D17" i="3"/>
  <c r="C17" i="3"/>
  <c r="D16" i="3"/>
  <c r="C16" i="3"/>
  <c r="D15" i="3"/>
  <c r="C15" i="3"/>
  <c r="Q14" i="3"/>
  <c r="P14" i="3"/>
  <c r="O14" i="3"/>
  <c r="N14" i="3"/>
  <c r="M14" i="3"/>
  <c r="L14" i="3"/>
  <c r="K14" i="3"/>
  <c r="J14" i="3"/>
  <c r="I14" i="3"/>
  <c r="D14" i="3"/>
  <c r="C14" i="3"/>
  <c r="P13" i="3"/>
  <c r="O13" i="3"/>
  <c r="N13" i="3"/>
  <c r="M13" i="3"/>
  <c r="L13" i="3"/>
  <c r="K13" i="3"/>
  <c r="J13" i="3"/>
  <c r="I13" i="3"/>
  <c r="H11" i="3"/>
  <c r="D4" i="3"/>
  <c r="D3" i="3"/>
  <c r="C18" i="2"/>
  <c r="F12" i="2"/>
  <c r="Q31" i="5" s="1"/>
  <c r="K140" i="1"/>
  <c r="L140" i="1" s="1"/>
  <c r="J140" i="1"/>
  <c r="K139" i="1"/>
  <c r="L139" i="1" s="1"/>
  <c r="J139" i="1"/>
  <c r="K138" i="1"/>
  <c r="L138" i="1" s="1"/>
  <c r="J138" i="1"/>
  <c r="K137" i="1"/>
  <c r="K17" i="1" s="1"/>
  <c r="L17" i="1" s="1"/>
  <c r="J137" i="1"/>
  <c r="J17" i="1" s="1"/>
  <c r="K136" i="1"/>
  <c r="L136" i="1" s="1"/>
  <c r="J136" i="1"/>
  <c r="K135" i="1"/>
  <c r="L135" i="1" s="1"/>
  <c r="J135" i="1"/>
  <c r="K134" i="1"/>
  <c r="L134" i="1" s="1"/>
  <c r="J134" i="1"/>
  <c r="K133" i="1"/>
  <c r="L133" i="1" s="1"/>
  <c r="J133" i="1"/>
  <c r="K132" i="1"/>
  <c r="L132" i="1" s="1"/>
  <c r="J132" i="1"/>
  <c r="J131" i="1" s="1"/>
  <c r="H131" i="1"/>
  <c r="H130" i="1"/>
  <c r="L129" i="1"/>
  <c r="K129" i="1"/>
  <c r="J129" i="1"/>
  <c r="L128" i="1"/>
  <c r="K128" i="1"/>
  <c r="J128" i="1"/>
  <c r="K127" i="1"/>
  <c r="L127" i="1" s="1"/>
  <c r="J127" i="1"/>
  <c r="L126" i="1"/>
  <c r="K126" i="1"/>
  <c r="J126" i="1"/>
  <c r="L125" i="1"/>
  <c r="K125" i="1"/>
  <c r="J125" i="1"/>
  <c r="L124" i="1"/>
  <c r="K124" i="1"/>
  <c r="J124" i="1"/>
  <c r="K122" i="1"/>
  <c r="F171" i="4" s="1"/>
  <c r="J122" i="1"/>
  <c r="E171" i="4" s="1"/>
  <c r="L121" i="1"/>
  <c r="H170" i="4" s="1"/>
  <c r="K121" i="1"/>
  <c r="F167" i="3" s="1"/>
  <c r="J121" i="1"/>
  <c r="E167" i="3" s="1"/>
  <c r="L120" i="1"/>
  <c r="H166" i="3" s="1"/>
  <c r="K120" i="1"/>
  <c r="F166" i="3" s="1"/>
  <c r="J120" i="1"/>
  <c r="E169" i="4" s="1"/>
  <c r="L119" i="1"/>
  <c r="K119" i="1"/>
  <c r="J119" i="1"/>
  <c r="K118" i="1"/>
  <c r="L118" i="1" s="1"/>
  <c r="J118" i="1"/>
  <c r="K117" i="1"/>
  <c r="L117" i="1" s="1"/>
  <c r="J117" i="1"/>
  <c r="K116" i="1"/>
  <c r="L116" i="1" s="1"/>
  <c r="J116" i="1"/>
  <c r="L115" i="1"/>
  <c r="K115" i="1"/>
  <c r="J115" i="1"/>
  <c r="K114" i="1"/>
  <c r="L114" i="1" s="1"/>
  <c r="J114" i="1"/>
  <c r="K113" i="1"/>
  <c r="L113" i="1" s="1"/>
  <c r="J113" i="1"/>
  <c r="K112" i="1"/>
  <c r="K111" i="1" s="1"/>
  <c r="L111" i="1" s="1"/>
  <c r="J112" i="1"/>
  <c r="E161" i="4" s="1"/>
  <c r="H111" i="1"/>
  <c r="K110" i="1"/>
  <c r="F140" i="4" s="1"/>
  <c r="J110" i="1"/>
  <c r="E137" i="3" s="1"/>
  <c r="K109" i="1"/>
  <c r="F136" i="3" s="1"/>
  <c r="J109" i="1"/>
  <c r="E136" i="3" s="1"/>
  <c r="K108" i="1"/>
  <c r="F136" i="4" s="1"/>
  <c r="J108" i="1"/>
  <c r="E133" i="3" s="1"/>
  <c r="K107" i="1"/>
  <c r="F137" i="4" s="1"/>
  <c r="J107" i="1"/>
  <c r="E137" i="4" s="1"/>
  <c r="K106" i="1"/>
  <c r="F138" i="4" s="1"/>
  <c r="J106" i="1"/>
  <c r="E138" i="4" s="1"/>
  <c r="K105" i="1"/>
  <c r="F85" i="3" s="1"/>
  <c r="J105" i="1"/>
  <c r="E85" i="3" s="1"/>
  <c r="K104" i="1"/>
  <c r="F86" i="3" s="1"/>
  <c r="J104" i="1"/>
  <c r="E86" i="3" s="1"/>
  <c r="K103" i="1"/>
  <c r="L103" i="1" s="1"/>
  <c r="J103" i="1"/>
  <c r="E84" i="3" s="1"/>
  <c r="K102" i="1"/>
  <c r="F154" i="4" s="1"/>
  <c r="J102" i="1"/>
  <c r="E154" i="4" s="1"/>
  <c r="K101" i="1"/>
  <c r="F98" i="4" s="1"/>
  <c r="J101" i="1"/>
  <c r="E98" i="4" s="1"/>
  <c r="K100" i="1"/>
  <c r="K99" i="1" s="1"/>
  <c r="L99" i="1" s="1"/>
  <c r="J100" i="1"/>
  <c r="J99" i="1" s="1"/>
  <c r="V99" i="1"/>
  <c r="U99" i="1"/>
  <c r="S99" i="1"/>
  <c r="Q99" i="1"/>
  <c r="P99" i="1"/>
  <c r="H99" i="1"/>
  <c r="G99" i="1"/>
  <c r="F99" i="1"/>
  <c r="E99" i="1"/>
  <c r="D99" i="1"/>
  <c r="L98" i="1"/>
  <c r="H93" i="3" s="1"/>
  <c r="K98" i="1"/>
  <c r="F95" i="4" s="1"/>
  <c r="J98" i="1"/>
  <c r="E95" i="4" s="1"/>
  <c r="C98" i="1"/>
  <c r="K97" i="1"/>
  <c r="F94" i="4" s="1"/>
  <c r="J97" i="1"/>
  <c r="E94" i="4" s="1"/>
  <c r="C97" i="1"/>
  <c r="K96" i="1"/>
  <c r="F93" i="4" s="1"/>
  <c r="J96" i="1"/>
  <c r="E93" i="4" s="1"/>
  <c r="C96" i="1"/>
  <c r="L95" i="1"/>
  <c r="H96" i="4" s="1"/>
  <c r="K95" i="1"/>
  <c r="F94" i="3" s="1"/>
  <c r="J95" i="1"/>
  <c r="E94" i="3" s="1"/>
  <c r="C95" i="1"/>
  <c r="K94" i="1"/>
  <c r="F90" i="3" s="1"/>
  <c r="J94" i="1"/>
  <c r="E90" i="3" s="1"/>
  <c r="C94" i="1"/>
  <c r="K93" i="1"/>
  <c r="F91" i="4" s="1"/>
  <c r="J93" i="1"/>
  <c r="E91" i="4" s="1"/>
  <c r="C93" i="1"/>
  <c r="L92" i="1"/>
  <c r="H89" i="4" s="1"/>
  <c r="H21" i="6" s="1"/>
  <c r="I21" i="6" s="1"/>
  <c r="K92" i="1"/>
  <c r="F89" i="4" s="1"/>
  <c r="J92" i="1"/>
  <c r="E89" i="4" s="1"/>
  <c r="C92" i="1"/>
  <c r="K90" i="1"/>
  <c r="F140" i="3" s="1"/>
  <c r="J90" i="1"/>
  <c r="E140" i="3" s="1"/>
  <c r="K89" i="1"/>
  <c r="F153" i="3" s="1"/>
  <c r="J89" i="1"/>
  <c r="E153" i="3" s="1"/>
  <c r="L88" i="1"/>
  <c r="H152" i="3" s="1"/>
  <c r="K88" i="1"/>
  <c r="F155" i="4" s="1"/>
  <c r="J88" i="1"/>
  <c r="E155" i="4" s="1"/>
  <c r="K87" i="1"/>
  <c r="F151" i="4" s="1"/>
  <c r="J87" i="1"/>
  <c r="E151" i="4" s="1"/>
  <c r="K86" i="1"/>
  <c r="F150" i="3" s="1"/>
  <c r="J86" i="1"/>
  <c r="E150" i="3" s="1"/>
  <c r="K85" i="1"/>
  <c r="F141" i="4" s="1"/>
  <c r="J85" i="1"/>
  <c r="E141" i="4" s="1"/>
  <c r="L84" i="1"/>
  <c r="H131" i="3" s="1"/>
  <c r="H11" i="5" s="1"/>
  <c r="I11" i="5" s="1"/>
  <c r="K84" i="1"/>
  <c r="F134" i="4" s="1"/>
  <c r="J84" i="1"/>
  <c r="E134" i="4" s="1"/>
  <c r="C84" i="1"/>
  <c r="K83" i="1"/>
  <c r="F132" i="3" s="1"/>
  <c r="J83" i="1"/>
  <c r="E132" i="3" s="1"/>
  <c r="C83" i="1"/>
  <c r="L82" i="1"/>
  <c r="H145" i="4" s="1"/>
  <c r="K82" i="1"/>
  <c r="F145" i="4" s="1"/>
  <c r="J82" i="1"/>
  <c r="E145" i="4" s="1"/>
  <c r="K81" i="1"/>
  <c r="F133" i="4" s="1"/>
  <c r="J81" i="1"/>
  <c r="E133" i="4" s="1"/>
  <c r="L80" i="1"/>
  <c r="H132" i="4" s="1"/>
  <c r="K80" i="1"/>
  <c r="F132" i="4" s="1"/>
  <c r="J80" i="1"/>
  <c r="E129" i="3" s="1"/>
  <c r="K79" i="1"/>
  <c r="F128" i="3" s="1"/>
  <c r="J79" i="1"/>
  <c r="E128" i="3" s="1"/>
  <c r="L78" i="1"/>
  <c r="H139" i="3" s="1"/>
  <c r="K78" i="1"/>
  <c r="F142" i="4" s="1"/>
  <c r="J78" i="1"/>
  <c r="E142" i="4" s="1"/>
  <c r="K77" i="1"/>
  <c r="L77" i="1" s="1"/>
  <c r="J77" i="1"/>
  <c r="E141" i="3" s="1"/>
  <c r="L76" i="1"/>
  <c r="H143" i="3" s="1"/>
  <c r="K76" i="1"/>
  <c r="F146" i="4" s="1"/>
  <c r="J76" i="1"/>
  <c r="E146" i="4" s="1"/>
  <c r="K75" i="1"/>
  <c r="F110" i="3" s="1"/>
  <c r="J75" i="1"/>
  <c r="E112" i="4" s="1"/>
  <c r="L74" i="1"/>
  <c r="H109" i="3" s="1"/>
  <c r="K74" i="1"/>
  <c r="F111" i="4" s="1"/>
  <c r="J74" i="1"/>
  <c r="E111" i="4" s="1"/>
  <c r="K73" i="1"/>
  <c r="F110" i="4" s="1"/>
  <c r="J73" i="1"/>
  <c r="E110" i="4" s="1"/>
  <c r="L72" i="1"/>
  <c r="H109" i="4" s="1"/>
  <c r="K72" i="1"/>
  <c r="F109" i="4" s="1"/>
  <c r="J72" i="1"/>
  <c r="E109" i="4" s="1"/>
  <c r="K71" i="1"/>
  <c r="F108" i="4" s="1"/>
  <c r="J71" i="1"/>
  <c r="J15" i="1" s="1"/>
  <c r="L70" i="1"/>
  <c r="H107" i="4" s="1"/>
  <c r="C21" i="6" s="1"/>
  <c r="D21" i="6" s="1"/>
  <c r="K70" i="1"/>
  <c r="F105" i="3" s="1"/>
  <c r="J70" i="1"/>
  <c r="E105" i="3" s="1"/>
  <c r="K69" i="1"/>
  <c r="L69" i="1" s="1"/>
  <c r="H69" i="1"/>
  <c r="K68" i="1"/>
  <c r="L68" i="1" s="1"/>
  <c r="J68" i="1"/>
  <c r="K67" i="1"/>
  <c r="F123" i="3" s="1"/>
  <c r="J67" i="1"/>
  <c r="E123" i="3" s="1"/>
  <c r="K66" i="1"/>
  <c r="F122" i="3" s="1"/>
  <c r="J66" i="1"/>
  <c r="E122" i="3" s="1"/>
  <c r="L65" i="1"/>
  <c r="H121" i="3" s="1"/>
  <c r="K65" i="1"/>
  <c r="F121" i="3" s="1"/>
  <c r="J65" i="1"/>
  <c r="E124" i="4" s="1"/>
  <c r="K64" i="1"/>
  <c r="F123" i="4" s="1"/>
  <c r="J64" i="1"/>
  <c r="E123" i="4" s="1"/>
  <c r="K63" i="1"/>
  <c r="F122" i="4" s="1"/>
  <c r="J63" i="1"/>
  <c r="E122" i="4" s="1"/>
  <c r="K62" i="1"/>
  <c r="F120" i="4" s="1"/>
  <c r="J62" i="1"/>
  <c r="E120" i="4" s="1"/>
  <c r="H62" i="1"/>
  <c r="G120" i="4" s="1"/>
  <c r="K61" i="1"/>
  <c r="F117" i="3" s="1"/>
  <c r="J61" i="1"/>
  <c r="E117" i="3" s="1"/>
  <c r="K60" i="1"/>
  <c r="F116" i="3" s="1"/>
  <c r="J60" i="1"/>
  <c r="E118" i="4" s="1"/>
  <c r="K59" i="1"/>
  <c r="F117" i="4" s="1"/>
  <c r="J59" i="1"/>
  <c r="E117" i="4" s="1"/>
  <c r="K58" i="1"/>
  <c r="F116" i="4" s="1"/>
  <c r="J58" i="1"/>
  <c r="E116" i="4" s="1"/>
  <c r="K57" i="1"/>
  <c r="L57" i="1" s="1"/>
  <c r="J57" i="1"/>
  <c r="E115" i="4" s="1"/>
  <c r="K56" i="1"/>
  <c r="L56" i="1" s="1"/>
  <c r="J56" i="1"/>
  <c r="E112" i="3" s="1"/>
  <c r="K55" i="1"/>
  <c r="L55" i="1" s="1"/>
  <c r="J55" i="1"/>
  <c r="H55" i="1"/>
  <c r="K54" i="1"/>
  <c r="F105" i="4" s="1"/>
  <c r="J54" i="1"/>
  <c r="E105" i="4" s="1"/>
  <c r="L53" i="1"/>
  <c r="H104" i="4" s="1"/>
  <c r="K53" i="1"/>
  <c r="F104" i="4" s="1"/>
  <c r="J53" i="1"/>
  <c r="E104" i="4" s="1"/>
  <c r="K52" i="1"/>
  <c r="L52" i="1" s="1"/>
  <c r="J52" i="1"/>
  <c r="J18" i="1" s="1"/>
  <c r="L51" i="1"/>
  <c r="H102" i="4" s="1"/>
  <c r="K51" i="1"/>
  <c r="F102" i="4" s="1"/>
  <c r="J51" i="1"/>
  <c r="E102" i="4" s="1"/>
  <c r="K50" i="1"/>
  <c r="F99" i="3" s="1"/>
  <c r="J50" i="1"/>
  <c r="E99" i="3" s="1"/>
  <c r="L49" i="1"/>
  <c r="H98" i="3" s="1"/>
  <c r="K49" i="1"/>
  <c r="F100" i="4" s="1"/>
  <c r="J49" i="1"/>
  <c r="E100" i="4" s="1"/>
  <c r="K48" i="1"/>
  <c r="L48" i="1" s="1"/>
  <c r="J48" i="1"/>
  <c r="H48" i="1"/>
  <c r="K47" i="1"/>
  <c r="F80" i="3" s="1"/>
  <c r="J47" i="1"/>
  <c r="E80" i="3" s="1"/>
  <c r="L46" i="1"/>
  <c r="H82" i="3" s="1"/>
  <c r="K46" i="1"/>
  <c r="F86" i="4" s="1"/>
  <c r="J46" i="1"/>
  <c r="E86" i="4" s="1"/>
  <c r="K45" i="1"/>
  <c r="F81" i="3" s="1"/>
  <c r="J45" i="1"/>
  <c r="E81" i="3" s="1"/>
  <c r="K44" i="1"/>
  <c r="F82" i="4" s="1"/>
  <c r="J44" i="1"/>
  <c r="E82" i="4" s="1"/>
  <c r="K43" i="1"/>
  <c r="F77" i="3" s="1"/>
  <c r="J43" i="1"/>
  <c r="E77" i="3" s="1"/>
  <c r="C43" i="1"/>
  <c r="K42" i="1"/>
  <c r="L42" i="1" s="1"/>
  <c r="J42" i="1"/>
  <c r="K41" i="1"/>
  <c r="K26" i="1" s="1"/>
  <c r="L26" i="1" s="1"/>
  <c r="J41" i="1"/>
  <c r="J26" i="1" s="1"/>
  <c r="K40" i="1"/>
  <c r="F72" i="3" s="1"/>
  <c r="J40" i="1"/>
  <c r="E72" i="3" s="1"/>
  <c r="K39" i="1"/>
  <c r="F73" i="4" s="1"/>
  <c r="J39" i="1"/>
  <c r="E73" i="4" s="1"/>
  <c r="K38" i="1"/>
  <c r="F68" i="3" s="1"/>
  <c r="J38" i="1"/>
  <c r="E68" i="3" s="1"/>
  <c r="K37" i="1"/>
  <c r="F71" i="3" s="1"/>
  <c r="J37" i="1"/>
  <c r="E71" i="3" s="1"/>
  <c r="K36" i="1"/>
  <c r="L36" i="1" s="1"/>
  <c r="J36" i="1"/>
  <c r="E70" i="3" s="1"/>
  <c r="K35" i="1"/>
  <c r="F67" i="3" s="1"/>
  <c r="J35" i="1"/>
  <c r="E67" i="3" s="1"/>
  <c r="C35" i="1"/>
  <c r="K34" i="1"/>
  <c r="L34" i="1" s="1"/>
  <c r="J34" i="1"/>
  <c r="E66" i="3" s="1"/>
  <c r="K33" i="1"/>
  <c r="F69" i="4" s="1"/>
  <c r="J33" i="1"/>
  <c r="E69" i="4" s="1"/>
  <c r="L32" i="1"/>
  <c r="H68" i="4" s="1"/>
  <c r="K32" i="1"/>
  <c r="F64" i="3" s="1"/>
  <c r="J32" i="1"/>
  <c r="E64" i="3" s="1"/>
  <c r="K31" i="1"/>
  <c r="F63" i="3" s="1"/>
  <c r="J31" i="1"/>
  <c r="E63" i="3" s="1"/>
  <c r="K30" i="1"/>
  <c r="L30" i="1" s="1"/>
  <c r="J30" i="1"/>
  <c r="E62" i="3" s="1"/>
  <c r="K29" i="1"/>
  <c r="F65" i="4" s="1"/>
  <c r="J29" i="1"/>
  <c r="E65" i="4" s="1"/>
  <c r="J27" i="1"/>
  <c r="E14" i="4" s="1"/>
  <c r="H27" i="1"/>
  <c r="G14" i="4" s="1"/>
  <c r="C27" i="1"/>
  <c r="H26" i="1"/>
  <c r="H25" i="1"/>
  <c r="G58" i="4" s="1"/>
  <c r="C25" i="1"/>
  <c r="K24" i="1"/>
  <c r="F53" i="4" s="1"/>
  <c r="J24" i="1"/>
  <c r="E53" i="4" s="1"/>
  <c r="H24" i="1"/>
  <c r="G49" i="3" s="1"/>
  <c r="H23" i="1"/>
  <c r="G44" i="3" s="1"/>
  <c r="C23" i="1"/>
  <c r="K22" i="1"/>
  <c r="F44" i="4" s="1"/>
  <c r="J22" i="1"/>
  <c r="E40" i="3" s="1"/>
  <c r="H22" i="1"/>
  <c r="G44" i="4" s="1"/>
  <c r="K21" i="1"/>
  <c r="L21" i="1" s="1"/>
  <c r="H21" i="1"/>
  <c r="G36" i="4" s="1"/>
  <c r="H20" i="1"/>
  <c r="K19" i="1"/>
  <c r="L19" i="1" s="1"/>
  <c r="H19" i="1"/>
  <c r="K18" i="1"/>
  <c r="L18" i="1" s="1"/>
  <c r="H18" i="1"/>
  <c r="H17" i="1"/>
  <c r="K16" i="1"/>
  <c r="L16" i="1" s="1"/>
  <c r="H16" i="1"/>
  <c r="K15" i="1"/>
  <c r="L15" i="1" s="1"/>
  <c r="H15" i="1"/>
  <c r="H14" i="1"/>
  <c r="H13" i="1"/>
  <c r="G27" i="4" s="1"/>
  <c r="C13" i="1"/>
  <c r="K12" i="1"/>
  <c r="K9" i="1" s="1"/>
  <c r="J12" i="1"/>
  <c r="J8" i="1"/>
  <c r="E19" i="4" s="1"/>
  <c r="L6" i="1"/>
  <c r="H16" i="6" l="1"/>
  <c r="I16" i="6" s="1"/>
  <c r="H16" i="5"/>
  <c r="I16" i="5" s="1"/>
  <c r="H62" i="3"/>
  <c r="H66" i="4"/>
  <c r="H66" i="3"/>
  <c r="H70" i="4"/>
  <c r="H114" i="4"/>
  <c r="H112" i="3"/>
  <c r="H144" i="4"/>
  <c r="H141" i="3"/>
  <c r="H70" i="3"/>
  <c r="H74" i="4"/>
  <c r="H79" i="3"/>
  <c r="H83" i="4"/>
  <c r="L9" i="1"/>
  <c r="F23" i="4"/>
  <c r="F23" i="3"/>
  <c r="H103" i="4"/>
  <c r="H101" i="3"/>
  <c r="H115" i="4"/>
  <c r="H113" i="3"/>
  <c r="H36" i="4"/>
  <c r="H36" i="3"/>
  <c r="H40" i="4"/>
  <c r="H84" i="3"/>
  <c r="H88" i="4"/>
  <c r="L93" i="1"/>
  <c r="L96" i="1"/>
  <c r="L100" i="1"/>
  <c r="L104" i="1"/>
  <c r="H86" i="3" s="1"/>
  <c r="L108" i="1"/>
  <c r="J16" i="1"/>
  <c r="J19" i="1"/>
  <c r="K27" i="1"/>
  <c r="L43" i="1"/>
  <c r="L47" i="1"/>
  <c r="L62" i="1"/>
  <c r="H120" i="4" s="1"/>
  <c r="L66" i="1"/>
  <c r="L85" i="1"/>
  <c r="L89" i="1"/>
  <c r="L112" i="1"/>
  <c r="F40" i="3"/>
  <c r="E78" i="3"/>
  <c r="E100" i="3"/>
  <c r="H105" i="3"/>
  <c r="C21" i="5" s="1"/>
  <c r="D21" i="5" s="1"/>
  <c r="E106" i="3"/>
  <c r="F133" i="3"/>
  <c r="F141" i="3"/>
  <c r="F40" i="4"/>
  <c r="H86" i="4"/>
  <c r="E87" i="4"/>
  <c r="E107" i="4"/>
  <c r="H111" i="4"/>
  <c r="F112" i="4"/>
  <c r="E152" i="4"/>
  <c r="H155" i="4"/>
  <c r="E156" i="4"/>
  <c r="F161" i="4"/>
  <c r="G27" i="3"/>
  <c r="G40" i="3"/>
  <c r="G54" i="3"/>
  <c r="E61" i="3"/>
  <c r="H64" i="3"/>
  <c r="E65" i="3"/>
  <c r="E69" i="3"/>
  <c r="F78" i="3"/>
  <c r="E91" i="3"/>
  <c r="E95" i="3"/>
  <c r="F100" i="3"/>
  <c r="F106" i="3"/>
  <c r="E119" i="3"/>
  <c r="E151" i="3"/>
  <c r="E70" i="4"/>
  <c r="E74" i="4"/>
  <c r="F87" i="4"/>
  <c r="E92" i="4"/>
  <c r="F107" i="4"/>
  <c r="E125" i="4"/>
  <c r="E131" i="4"/>
  <c r="H134" i="4"/>
  <c r="H11" i="6" s="1"/>
  <c r="I11" i="6" s="1"/>
  <c r="E135" i="4"/>
  <c r="E139" i="4"/>
  <c r="H142" i="4"/>
  <c r="E143" i="4"/>
  <c r="H146" i="4"/>
  <c r="F152" i="4"/>
  <c r="F156" i="4"/>
  <c r="J130" i="1"/>
  <c r="L137" i="1"/>
  <c r="F61" i="3"/>
  <c r="F65" i="3"/>
  <c r="F69" i="3"/>
  <c r="F91" i="3"/>
  <c r="F95" i="3"/>
  <c r="E101" i="3"/>
  <c r="E107" i="3"/>
  <c r="F119" i="3"/>
  <c r="H129" i="3"/>
  <c r="E130" i="3"/>
  <c r="E138" i="3"/>
  <c r="E142" i="3"/>
  <c r="F151" i="3"/>
  <c r="F66" i="4"/>
  <c r="F70" i="4"/>
  <c r="F74" i="4"/>
  <c r="F92" i="4"/>
  <c r="F96" i="4"/>
  <c r="F101" i="4"/>
  <c r="E114" i="4"/>
  <c r="F119" i="4"/>
  <c r="H124" i="4"/>
  <c r="F125" i="4"/>
  <c r="F131" i="4"/>
  <c r="F135" i="4"/>
  <c r="F139" i="4"/>
  <c r="F143" i="4"/>
  <c r="H169" i="4"/>
  <c r="E170" i="4"/>
  <c r="K8" i="1"/>
  <c r="K25" i="1"/>
  <c r="L44" i="1"/>
  <c r="L63" i="1"/>
  <c r="L67" i="1"/>
  <c r="L86" i="1"/>
  <c r="L90" i="1"/>
  <c r="L94" i="1"/>
  <c r="L97" i="1"/>
  <c r="K130" i="1"/>
  <c r="L130" i="1" s="1"/>
  <c r="E14" i="3"/>
  <c r="E83" i="3"/>
  <c r="H100" i="3"/>
  <c r="F101" i="3"/>
  <c r="F130" i="3"/>
  <c r="F138" i="3"/>
  <c r="F142" i="3"/>
  <c r="G48" i="4"/>
  <c r="E84" i="4"/>
  <c r="E108" i="4"/>
  <c r="F114" i="4"/>
  <c r="E126" i="4"/>
  <c r="E153" i="4"/>
  <c r="F170" i="4"/>
  <c r="E49" i="3"/>
  <c r="J14" i="1"/>
  <c r="J13" i="1" s="1"/>
  <c r="J20" i="1"/>
  <c r="L29" i="1"/>
  <c r="L33" i="1"/>
  <c r="L71" i="1"/>
  <c r="L75" i="1"/>
  <c r="L79" i="1"/>
  <c r="F49" i="3"/>
  <c r="F79" i="3"/>
  <c r="F83" i="3"/>
  <c r="F87" i="3"/>
  <c r="E92" i="3"/>
  <c r="E96" i="3"/>
  <c r="E102" i="3"/>
  <c r="E108" i="3"/>
  <c r="E114" i="3"/>
  <c r="E120" i="3"/>
  <c r="E148" i="3"/>
  <c r="E152" i="3"/>
  <c r="E67" i="4"/>
  <c r="E71" i="4"/>
  <c r="E75" i="4"/>
  <c r="F84" i="4"/>
  <c r="F88" i="4"/>
  <c r="E97" i="4"/>
  <c r="F126" i="4"/>
  <c r="E132" i="4"/>
  <c r="E136" i="4"/>
  <c r="E140" i="4"/>
  <c r="E144" i="4"/>
  <c r="F153" i="4"/>
  <c r="L37" i="1"/>
  <c r="L41" i="1"/>
  <c r="L60" i="1"/>
  <c r="L83" i="1"/>
  <c r="L102" i="1"/>
  <c r="L106" i="1"/>
  <c r="L110" i="1"/>
  <c r="G14" i="3"/>
  <c r="F36" i="3"/>
  <c r="F62" i="3"/>
  <c r="F66" i="3"/>
  <c r="F70" i="3"/>
  <c r="F92" i="3"/>
  <c r="F96" i="3"/>
  <c r="F102" i="3"/>
  <c r="H107" i="3"/>
  <c r="F108" i="3"/>
  <c r="F114" i="3"/>
  <c r="F120" i="3"/>
  <c r="E131" i="3"/>
  <c r="E135" i="3"/>
  <c r="E139" i="3"/>
  <c r="H142" i="3"/>
  <c r="E143" i="3"/>
  <c r="F148" i="3"/>
  <c r="F152" i="3"/>
  <c r="F36" i="4"/>
  <c r="F67" i="4"/>
  <c r="F71" i="4"/>
  <c r="F75" i="4"/>
  <c r="F97" i="4"/>
  <c r="E103" i="4"/>
  <c r="F144" i="4"/>
  <c r="L31" i="1"/>
  <c r="L50" i="1"/>
  <c r="L54" i="1"/>
  <c r="L73" i="1"/>
  <c r="L81" i="1"/>
  <c r="L24" i="1"/>
  <c r="H53" i="4" s="1"/>
  <c r="L35" i="1"/>
  <c r="L39" i="1"/>
  <c r="L58" i="1"/>
  <c r="L22" i="1"/>
  <c r="J25" i="1"/>
  <c r="L40" i="1"/>
  <c r="L59" i="1"/>
  <c r="L101" i="1"/>
  <c r="L105" i="1"/>
  <c r="H85" i="3" s="1"/>
  <c r="L109" i="1"/>
  <c r="L45" i="1"/>
  <c r="L64" i="1"/>
  <c r="L87" i="1"/>
  <c r="L122" i="1"/>
  <c r="G36" i="3"/>
  <c r="H87" i="3"/>
  <c r="H21" i="5" s="1"/>
  <c r="I21" i="5" s="1"/>
  <c r="E103" i="3"/>
  <c r="E109" i="3"/>
  <c r="E115" i="3"/>
  <c r="E121" i="3"/>
  <c r="F131" i="3"/>
  <c r="F135" i="3"/>
  <c r="F139" i="3"/>
  <c r="F143" i="3"/>
  <c r="E158" i="3"/>
  <c r="E166" i="3"/>
  <c r="E44" i="4"/>
  <c r="E81" i="4"/>
  <c r="E85" i="4"/>
  <c r="F103" i="4"/>
  <c r="F115" i="4"/>
  <c r="J9" i="1"/>
  <c r="K14" i="1"/>
  <c r="K20" i="1"/>
  <c r="L20" i="1" s="1"/>
  <c r="J23" i="1"/>
  <c r="K23" i="1"/>
  <c r="J111" i="1"/>
  <c r="K131" i="1"/>
  <c r="L131" i="1" s="1"/>
  <c r="F84" i="3"/>
  <c r="E89" i="3"/>
  <c r="E93" i="3"/>
  <c r="E98" i="3"/>
  <c r="H102" i="3"/>
  <c r="F103" i="3"/>
  <c r="F109" i="3"/>
  <c r="F115" i="3"/>
  <c r="E149" i="3"/>
  <c r="F158" i="3"/>
  <c r="E68" i="4"/>
  <c r="E72" i="4"/>
  <c r="E76" i="4"/>
  <c r="F81" i="4"/>
  <c r="F85" i="4"/>
  <c r="J21" i="1"/>
  <c r="L38" i="1"/>
  <c r="L61" i="1"/>
  <c r="J69" i="1"/>
  <c r="L107" i="1"/>
  <c r="F89" i="3"/>
  <c r="F93" i="3"/>
  <c r="F98" i="3"/>
  <c r="E110" i="3"/>
  <c r="E116" i="3"/>
  <c r="F149" i="3"/>
  <c r="F68" i="4"/>
  <c r="F72" i="4"/>
  <c r="F76" i="4"/>
  <c r="E19" i="3"/>
  <c r="H149" i="3" l="1"/>
  <c r="H135" i="3"/>
  <c r="H152" i="4"/>
  <c r="H138" i="4"/>
  <c r="H69" i="3"/>
  <c r="H73" i="4"/>
  <c r="H81" i="4"/>
  <c r="M11" i="6" s="1"/>
  <c r="N11" i="6" s="1"/>
  <c r="H77" i="3"/>
  <c r="M11" i="5" s="1"/>
  <c r="N11" i="5" s="1"/>
  <c r="F58" i="4"/>
  <c r="L25" i="1"/>
  <c r="H58" i="4" s="1"/>
  <c r="F54" i="3"/>
  <c r="L27" i="1"/>
  <c r="F14" i="4"/>
  <c r="F14" i="3"/>
  <c r="H67" i="3"/>
  <c r="H71" i="4"/>
  <c r="H85" i="4"/>
  <c r="H81" i="3"/>
  <c r="H83" i="3"/>
  <c r="H87" i="4"/>
  <c r="H116" i="3"/>
  <c r="H118" i="4"/>
  <c r="H136" i="3"/>
  <c r="H139" i="4"/>
  <c r="H110" i="4"/>
  <c r="H108" i="3"/>
  <c r="H71" i="3"/>
  <c r="H75" i="4"/>
  <c r="H94" i="4"/>
  <c r="H92" i="3"/>
  <c r="H136" i="4"/>
  <c r="H133" i="3"/>
  <c r="L14" i="1"/>
  <c r="K13" i="1"/>
  <c r="H128" i="3"/>
  <c r="C11" i="5" s="1"/>
  <c r="D11" i="5" s="1"/>
  <c r="H131" i="4"/>
  <c r="C11" i="6" s="1"/>
  <c r="D11" i="6" s="1"/>
  <c r="H92" i="4"/>
  <c r="H90" i="3"/>
  <c r="H80" i="3"/>
  <c r="H84" i="4"/>
  <c r="H171" i="4"/>
  <c r="H168" i="3"/>
  <c r="H103" i="3"/>
  <c r="H105" i="4"/>
  <c r="H119" i="4"/>
  <c r="H117" i="3"/>
  <c r="E23" i="4"/>
  <c r="E23" i="3"/>
  <c r="H98" i="4"/>
  <c r="H96" i="3"/>
  <c r="H101" i="4"/>
  <c r="H99" i="3"/>
  <c r="H110" i="3"/>
  <c r="H112" i="4"/>
  <c r="H140" i="3"/>
  <c r="H143" i="4"/>
  <c r="H158" i="3"/>
  <c r="H161" i="4"/>
  <c r="H97" i="4"/>
  <c r="H95" i="3"/>
  <c r="H120" i="3"/>
  <c r="H123" i="4"/>
  <c r="E44" i="3"/>
  <c r="E48" i="4"/>
  <c r="H133" i="4"/>
  <c r="H130" i="3"/>
  <c r="H137" i="4"/>
  <c r="H134" i="3"/>
  <c r="H72" i="4"/>
  <c r="H68" i="3"/>
  <c r="H115" i="3"/>
  <c r="H117" i="4"/>
  <c r="H63" i="3"/>
  <c r="H67" i="4"/>
  <c r="H108" i="4"/>
  <c r="H106" i="3"/>
  <c r="H153" i="4"/>
  <c r="H150" i="3"/>
  <c r="H153" i="3"/>
  <c r="H156" i="4"/>
  <c r="H93" i="4"/>
  <c r="H91" i="3"/>
  <c r="H132" i="3"/>
  <c r="H135" i="4"/>
  <c r="H76" i="4"/>
  <c r="H72" i="3"/>
  <c r="H89" i="3"/>
  <c r="H91" i="4"/>
  <c r="E27" i="4"/>
  <c r="E27" i="3"/>
  <c r="H154" i="4"/>
  <c r="H151" i="3"/>
  <c r="H148" i="3"/>
  <c r="M16" i="5" s="1"/>
  <c r="N16" i="5" s="1"/>
  <c r="H151" i="4"/>
  <c r="M16" i="6" s="1"/>
  <c r="N16" i="6" s="1"/>
  <c r="F44" i="3"/>
  <c r="L23" i="1"/>
  <c r="F48" i="4"/>
  <c r="H141" i="4"/>
  <c r="H138" i="3"/>
  <c r="H61" i="3"/>
  <c r="H65" i="4"/>
  <c r="H122" i="4"/>
  <c r="H119" i="3"/>
  <c r="H122" i="3"/>
  <c r="H125" i="4"/>
  <c r="C16" i="5"/>
  <c r="D16" i="5" s="1"/>
  <c r="C16" i="6"/>
  <c r="D16" i="6" s="1"/>
  <c r="H116" i="4"/>
  <c r="H114" i="3"/>
  <c r="L8" i="1"/>
  <c r="F19" i="4"/>
  <c r="F19" i="3"/>
  <c r="E40" i="4"/>
  <c r="E36" i="4"/>
  <c r="E36" i="3"/>
  <c r="H65" i="3"/>
  <c r="H69" i="4"/>
  <c r="H126" i="4"/>
  <c r="H123" i="3"/>
  <c r="H23" i="4"/>
  <c r="H23" i="3"/>
  <c r="E54" i="3"/>
  <c r="E58" i="4"/>
  <c r="H44" i="4"/>
  <c r="H40" i="3"/>
  <c r="H140" i="4"/>
  <c r="H137" i="3"/>
  <c r="H78" i="3"/>
  <c r="H82" i="4"/>
  <c r="H44" i="3" l="1"/>
  <c r="H48" i="4"/>
  <c r="H14" i="4"/>
  <c r="H14" i="3"/>
  <c r="L13" i="1"/>
  <c r="F27" i="4"/>
  <c r="F27" i="3"/>
  <c r="H19" i="4"/>
  <c r="H19" i="3"/>
  <c r="M21" i="6" l="1"/>
  <c r="N21" i="6" s="1"/>
  <c r="M21" i="5"/>
  <c r="N21" i="5" s="1"/>
  <c r="H27" i="4"/>
  <c r="H2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Vanessa Chan</author>
  </authors>
  <commentList>
    <comment ref="AK6" authorId="0" shapeId="0" xr:uid="{975190EF-9249-4754-8454-68336071938F}">
      <text>
        <r>
          <rPr>
            <b/>
            <sz val="9"/>
            <color indexed="81"/>
            <rFont val="Tahoma"/>
            <family val="2"/>
          </rPr>
          <t xml:space="preserve">Blank = not part of a category
</t>
        </r>
      </text>
    </comment>
    <comment ref="AF7" authorId="0" shapeId="0" xr:uid="{FBB80E13-DD9E-44CC-BD76-731895ABDFA5}">
      <text>
        <r>
          <rPr>
            <b/>
            <sz val="9"/>
            <color indexed="81"/>
            <rFont val="Tahoma"/>
            <family val="2"/>
          </rPr>
          <t xml:space="preserve">Display order 1-100 for packages
</t>
        </r>
      </text>
    </comment>
    <comment ref="AR7" authorId="0" shapeId="0" xr:uid="{268F772A-86AD-43F2-A27E-2522C4C0E2C1}">
      <text>
        <r>
          <rPr>
            <b/>
            <sz val="9"/>
            <color indexed="81"/>
            <rFont val="Tahoma"/>
            <family val="2"/>
          </rPr>
          <t>Dependencies, go one-way (unless applied backwards)</t>
        </r>
      </text>
    </comment>
    <comment ref="AS7" authorId="0" shapeId="0" xr:uid="{4992153C-6745-4DDB-87E7-B0B67824D3A0}">
      <text>
        <r>
          <rPr>
            <b/>
            <sz val="9"/>
            <color indexed="81"/>
            <rFont val="Tahoma"/>
            <family val="2"/>
          </rPr>
          <t>Exclusions, auto-generate on the other part.</t>
        </r>
      </text>
    </comment>
    <comment ref="B8" authorId="0" shapeId="0" xr:uid="{1F85E14F-809D-4DB3-8A44-B4E7F2A1681B}">
      <text>
        <r>
          <rPr>
            <sz val="9"/>
            <color indexed="81"/>
            <rFont val="Tahoma"/>
            <family val="2"/>
          </rPr>
          <t>not a real PN, just for app chart reference</t>
        </r>
      </text>
    </comment>
    <comment ref="AL8" authorId="0" shapeId="0" xr:uid="{0B2F8AE1-C6CB-44F4-9E99-1546442E34F3}">
      <text>
        <r>
          <rPr>
            <b/>
            <sz val="9"/>
            <color indexed="81"/>
            <rFont val="Tahoma"/>
            <family val="2"/>
          </rPr>
          <t>Vanessa Chan:</t>
        </r>
        <r>
          <rPr>
            <sz val="9"/>
            <color indexed="81"/>
            <rFont val="Tahoma"/>
            <family val="2"/>
          </rPr>
          <t xml:space="preserve">
add into category
</t>
        </r>
      </text>
    </comment>
    <comment ref="B9" authorId="0" shapeId="0" xr:uid="{396D16FB-C066-4DDF-AEE3-79E875BF3489}">
      <text>
        <r>
          <rPr>
            <sz val="9"/>
            <color indexed="81"/>
            <rFont val="Tahoma"/>
            <family val="2"/>
          </rPr>
          <t>not a real PN, just for app chart reference</t>
        </r>
      </text>
    </comment>
    <comment ref="AL9" authorId="0" shapeId="0" xr:uid="{C17B38CE-3D65-4B9D-A8A2-CB5B96A9A922}">
      <text>
        <r>
          <rPr>
            <b/>
            <sz val="9"/>
            <color indexed="81"/>
            <rFont val="Tahoma"/>
            <family val="2"/>
          </rPr>
          <t>Vanessa Chan:</t>
        </r>
        <r>
          <rPr>
            <sz val="9"/>
            <color indexed="81"/>
            <rFont val="Tahoma"/>
            <family val="2"/>
          </rPr>
          <t xml:space="preserve">
add into category
</t>
        </r>
      </text>
    </comment>
    <comment ref="B13" authorId="0" shapeId="0" xr:uid="{242DAAAD-20F3-4BC8-9EBE-653A4362412D}">
      <text>
        <r>
          <rPr>
            <sz val="9"/>
            <color indexed="81"/>
            <rFont val="Tahoma"/>
            <family val="2"/>
          </rPr>
          <t>not a real PN, just for app chart reference</t>
        </r>
      </text>
    </comment>
    <comment ref="X34" authorId="0" shapeId="0" xr:uid="{8F06156F-D655-4E61-BDA5-EFF9C2BA38A1}">
      <text>
        <r>
          <rPr>
            <b/>
            <sz val="9"/>
            <color indexed="81"/>
            <rFont val="Tahoma"/>
            <family val="2"/>
          </rPr>
          <t xml:space="preserve">not correct size
</t>
        </r>
      </text>
    </comment>
    <comment ref="B48" authorId="0" shapeId="0" xr:uid="{628E0ED0-C651-4B83-96FE-2ACA65A4750C}">
      <text>
        <r>
          <rPr>
            <sz val="9"/>
            <color indexed="81"/>
            <rFont val="Tahoma"/>
            <family val="2"/>
          </rPr>
          <t>not a real PN, just for app chart reference</t>
        </r>
      </text>
    </comment>
    <comment ref="B55" authorId="0" shapeId="0" xr:uid="{B2EEC11D-F344-4247-897E-D44471E6A6EC}">
      <text>
        <r>
          <rPr>
            <sz val="9"/>
            <color indexed="81"/>
            <rFont val="Tahoma"/>
            <family val="2"/>
          </rPr>
          <t>not a real PN, just for app chart reference</t>
        </r>
      </text>
    </comment>
    <comment ref="B62" authorId="0" shapeId="0" xr:uid="{B85EED42-3D47-4255-AB22-D5B9F5BB89A2}">
      <text>
        <r>
          <rPr>
            <sz val="9"/>
            <color indexed="81"/>
            <rFont val="Tahoma"/>
            <family val="2"/>
          </rPr>
          <t>not a real PN, just for app chart reference</t>
        </r>
      </text>
    </comment>
    <comment ref="B68" authorId="0" shapeId="0" xr:uid="{6E93F17A-95DF-4BE3-9DE9-BDCCF9D8F456}">
      <text>
        <r>
          <rPr>
            <b/>
            <sz val="9"/>
            <color indexed="81"/>
            <rFont val="Tahoma"/>
            <family val="2"/>
          </rPr>
          <t xml:space="preserve">not set up
</t>
        </r>
      </text>
    </comment>
    <comment ref="B69" authorId="0" shapeId="0" xr:uid="{00AD3BCD-69A2-4C6E-935B-507666B07ACC}">
      <text>
        <r>
          <rPr>
            <sz val="9"/>
            <color indexed="81"/>
            <rFont val="Tahoma"/>
            <family val="2"/>
          </rPr>
          <t>not a real PN, just for app chart reference</t>
        </r>
      </text>
    </comment>
    <comment ref="F82" authorId="0" shapeId="0" xr:uid="{AA1B2007-F913-48E0-B701-D695BF090E05}">
      <text>
        <r>
          <rPr>
            <b/>
            <sz val="9"/>
            <color indexed="81"/>
            <rFont val="Tahoma"/>
            <family val="2"/>
          </rPr>
          <t>Vanessa Chan:</t>
        </r>
        <r>
          <rPr>
            <sz val="9"/>
            <color indexed="81"/>
            <rFont val="Tahoma"/>
            <family val="2"/>
          </rPr>
          <t xml:space="preserve">
update text</t>
        </r>
      </text>
    </comment>
    <comment ref="B91" authorId="0" shapeId="0" xr:uid="{B8D43AF8-C427-4F67-9848-D59E566BE637}">
      <text>
        <r>
          <rPr>
            <sz val="9"/>
            <color indexed="81"/>
            <rFont val="Tahoma"/>
            <family val="2"/>
          </rPr>
          <t>not a real PN, just for app chart reference</t>
        </r>
      </text>
    </comment>
    <comment ref="C99" authorId="0" shapeId="0" xr:uid="{B26999A6-72F8-42B8-A0D5-42CF5461C705}">
      <text>
        <r>
          <rPr>
            <sz val="9"/>
            <color indexed="81"/>
            <rFont val="Tahoma"/>
            <family val="2"/>
          </rPr>
          <t xml:space="preserve">HAC diff pn cause it's a two piece part
</t>
        </r>
      </text>
    </comment>
    <comment ref="B111" authorId="0" shapeId="0" xr:uid="{827D41BD-00C0-43E7-8257-DD882B92B17C}">
      <text>
        <r>
          <rPr>
            <sz val="9"/>
            <color indexed="81"/>
            <rFont val="Tahoma"/>
            <family val="2"/>
          </rPr>
          <t>not a real PN, just for app chart reference</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<sst xmlns="http://schemas.openxmlformats.org/spreadsheetml/2006/main" count="2239" uniqueCount="654">
  <si>
    <t>Model Name</t>
  </si>
  <si>
    <t>Civic Hatch &amp; Type R</t>
  </si>
  <si>
    <t>Civic à Hayon &amp; Type R</t>
  </si>
  <si>
    <t>Yes</t>
  </si>
  <si>
    <t>Model Year</t>
  </si>
  <si>
    <t>No</t>
  </si>
  <si>
    <t>Publication Date</t>
  </si>
  <si>
    <t>yyyy/mm/dd</t>
  </si>
  <si>
    <t>* if it's "N/A" or "S" do not show on trim</t>
  </si>
  <si>
    <t>NEW</t>
  </si>
  <si>
    <t>Trim Application*</t>
  </si>
  <si>
    <t>N/A</t>
  </si>
  <si>
    <t xml:space="preserve">PARTS </t>
  </si>
  <si>
    <t xml:space="preserve">HAC </t>
  </si>
  <si>
    <t>SPORT</t>
  </si>
  <si>
    <t>SPORT 
Hybride</t>
  </si>
  <si>
    <t>Sport Touring Hybride</t>
  </si>
  <si>
    <t>Type R</t>
  </si>
  <si>
    <t>Images</t>
  </si>
  <si>
    <t>Wheels</t>
  </si>
  <si>
    <t>Charging</t>
  </si>
  <si>
    <t>Featured</t>
  </si>
  <si>
    <t xml:space="preserve">Included </t>
  </si>
  <si>
    <t>Accessories</t>
  </si>
  <si>
    <t>Part Number / 
Kit Part Number</t>
  </si>
  <si>
    <t>Part Number</t>
  </si>
  <si>
    <t>Item Name English</t>
  </si>
  <si>
    <t>Item Name French</t>
  </si>
  <si>
    <t xml:space="preserve">Description English </t>
  </si>
  <si>
    <t>Description French</t>
  </si>
  <si>
    <t>FRT</t>
  </si>
  <si>
    <t>Residual-ized $</t>
  </si>
  <si>
    <t>Dealer Net</t>
  </si>
  <si>
    <t xml:space="preserve">List Price </t>
  </si>
  <si>
    <t xml:space="preserve">Install Price </t>
  </si>
  <si>
    <t>SPORT 
Hybrid</t>
  </si>
  <si>
    <t>Sport Touring Hybrid</t>
  </si>
  <si>
    <t>Comments English</t>
  </si>
  <si>
    <t>Comments French</t>
  </si>
  <si>
    <t>SiteCore</t>
  </si>
  <si>
    <t>Overlay 1</t>
  </si>
  <si>
    <t>Overlay 2</t>
  </si>
  <si>
    <t>Overlay 3</t>
  </si>
  <si>
    <t>Overlay 4</t>
  </si>
  <si>
    <t>Overlay 5</t>
  </si>
  <si>
    <t>Overlay 6</t>
  </si>
  <si>
    <t>Overlay 7</t>
  </si>
  <si>
    <t>Overlay 8</t>
  </si>
  <si>
    <t>Display Order</t>
  </si>
  <si>
    <t>Safety &amp; Exterior Protection</t>
  </si>
  <si>
    <t>Winter Season</t>
  </si>
  <si>
    <t>Exterior &amp; Interior Utility</t>
  </si>
  <si>
    <t>Interior Styling</t>
  </si>
  <si>
    <t xml:space="preserve">Exterior Styling </t>
  </si>
  <si>
    <t>Misc-ellaneous</t>
  </si>
  <si>
    <t>Dependancies</t>
  </si>
  <si>
    <t>Exclusions</t>
  </si>
  <si>
    <t>25CIV-ENK-WTPK</t>
  </si>
  <si>
    <t>16” Enkei M52 Wheels &amp; Michelin X-ICE Snow Tire Package</t>
  </si>
  <si>
    <t>Ensemble de roues Enkei M52 de 16 po et de pneus Michelin X-ICE Snow</t>
  </si>
  <si>
    <t>These attractive &amp; custom Enkei M52 wheels are hub centric and compatible with your factory lug nuts. Compliment these wheels with the Michelin X-ICE Snow tires for the ultimate traction &amp; style during our Canadian winters.</t>
  </si>
  <si>
    <t>Ces attrayantes et distinctives roues Enkei M52 sont centrées sur le moyeu et compatibles avec les écrous de roue d’origine de votre véhicule. Jumelez ces roues aux pneus Michelin X ICE Snow pour un style et une adhérence convenant parfaitement à nos hivers canadiens.</t>
  </si>
  <si>
    <t>•</t>
  </si>
  <si>
    <t xml:space="preserve">Priced as a set of 4 wheels. </t>
  </si>
  <si>
    <t>Prix établi pour ensemble de 4 pneus.</t>
  </si>
  <si>
    <t>25CIV-STL-WTPK</t>
  </si>
  <si>
    <t>16” Winter Steel Wheels &amp; Michelin X-ICE Snow Tire Package</t>
  </si>
  <si>
    <t>Ensemble de roues d’hiver de 16 po en acier et de pneus Michelin X-ICE Snow</t>
  </si>
  <si>
    <t xml:space="preserve">Steel wheels offer great value and allow you to save your factory wheels from our harsh Canadian winters. Compliment these wheels with the Michelin X-ICE Snow tires for the ultimate traction &amp; style during our Canadian winters. </t>
  </si>
  <si>
    <t>Des roues en acier offrent un excellent rapport qualité-prix et vous permettent de préserver les roues d’origine de votre véhicule de nos rigoureux hivers canadiens. Jumelez ces roues aux pneus Michelin X ICE Snow pour un une adhérence optimale lors de nos hivers canadiens.</t>
  </si>
  <si>
    <t>480-670-6545-SP or 480-670-6545-GB</t>
  </si>
  <si>
    <t>N/A only used for app chart</t>
  </si>
  <si>
    <t>16" Enkei M52 Wheels - Silver or Gloss Black</t>
  </si>
  <si>
    <t>480-670-6545-SP ou 480-670-6545-GB</t>
  </si>
  <si>
    <t>Roues Enkei M52 de 16 po - argent ou noir brillant</t>
  </si>
  <si>
    <t>Michelin X-ICE Snow Tires - 215/55/16</t>
  </si>
  <si>
    <t>Pneus Michelin X-ICE Snow - 215/55/16</t>
  </si>
  <si>
    <t>25CIV5-ARO-PK</t>
  </si>
  <si>
    <t xml:space="preserve">Aero Kit </t>
  </si>
  <si>
    <t>Ensemble Aero</t>
  </si>
  <si>
    <t>Enhance the styling of your Civic Hatch with the Aero Kit. Includes body coloured front underbody spoiler and HPD Tailgate Spoiler.  All packaged together with a 10% discount.</t>
  </si>
  <si>
    <t>Améliorez le style de votre Civic Hatch avec le Kit Aero. Comprend un déflecteur de bas de caisse avant de couleur assortie à la carrosserie et déflecteur de hayon HPD. Le tout est offert sous forme d’ensemble avec un rabais de 10 %.</t>
  </si>
  <si>
    <t>10% Discount Applied.  
Includes body coloured front underbody spoiler and tailgate spoiler.</t>
  </si>
  <si>
    <t>Rabais de 10 % appliqué.
Comprend déflecteur de bas de caisse avant de la couleur de la carrosserie et un becquet de hayon.</t>
  </si>
  <si>
    <t>Front Underbody Spoiler - 08F01-T20-130A
Tailgate Spoiler, HPD - 08F02-T47-130</t>
  </si>
  <si>
    <t>need</t>
  </si>
  <si>
    <t>25CIV-5AR-NH883</t>
  </si>
  <si>
    <t>Platinum White Pearl (NH-883P)</t>
  </si>
  <si>
    <t>Blanc platine nacré (NH-883P)</t>
  </si>
  <si>
    <t>25CIV-5AR-NH932</t>
  </si>
  <si>
    <t>Solar Reflection Silver (NH-932M)</t>
  </si>
  <si>
    <t>Refl et solaire argent métallisé (NH-932M)</t>
  </si>
  <si>
    <t>25CIV-5AR-NH904</t>
  </si>
  <si>
    <t>Meteoroid Gray Pearl (NH-904M)</t>
  </si>
  <si>
    <t>Gris météore nacré (NH-904M)</t>
  </si>
  <si>
    <t>25CIV-5AR-NH912</t>
  </si>
  <si>
    <t>Urban Grey Pearl (NH-912P)</t>
  </si>
  <si>
    <t>Gris urbain nacré  (NH-912P)</t>
  </si>
  <si>
    <t>25CIV-5AR-NH731</t>
  </si>
  <si>
    <t>Crystal Black Pearl (NH-731P)</t>
  </si>
  <si>
    <t>Noir cristal nacré (NH-731P)</t>
  </si>
  <si>
    <t>25CIV-5AR-R513</t>
  </si>
  <si>
    <t>Rallye Red (R-513)</t>
  </si>
  <si>
    <t>Rouge rallye (R-513)</t>
  </si>
  <si>
    <t>25CIV-5AR-B637</t>
  </si>
  <si>
    <t>Boost Blue Pearl (B-637P)</t>
  </si>
  <si>
    <t>Bleu turbo nacré (B-637P)</t>
  </si>
  <si>
    <t>22CIV-COLD-PK20</t>
  </si>
  <si>
    <t>Cold Weather Package - 2.0L</t>
  </si>
  <si>
    <t>Ensemble de temps froid - 2,0 L</t>
  </si>
  <si>
    <t>Package includes: Engine Block Heater and Auto Battery Charger/Maintainer. Packaged together with a 5% discount.</t>
  </si>
  <si>
    <t>L’ensemble inclut : Chauffe-moteur et chargeur/mainteneur automatique de batterie de 12 V Optimate. Offerts en ensemble avec une remise de 5 %.</t>
  </si>
  <si>
    <t>5% Discount Applied.</t>
  </si>
  <si>
    <t>Rabais de 5 % appliqué.</t>
  </si>
  <si>
    <t>Engine Block Heater - 2.0L - 08T44-SNA-302
Optimate 12V Auto Battery Charger/Maintainer - 31670-BMS-004H</t>
  </si>
  <si>
    <t>23CIV-COLD-TR</t>
  </si>
  <si>
    <t>Cold Weather Package - Type R</t>
  </si>
  <si>
    <t>Ensemble de temps froid - Type R</t>
  </si>
  <si>
    <t>Engine Block Heater Type R -  08T44-TGH-300  
Optimate 12V Auto Battery Charger/Maintainer - 31670-BMS-004H</t>
  </si>
  <si>
    <t>25CIV5D-PRO-PET</t>
  </si>
  <si>
    <t>Protection Package - Petrol</t>
  </si>
  <si>
    <t xml:space="preserve">Ensemble de protection - Petrol </t>
  </si>
  <si>
    <t>Package includes: All-Season Floor Mats, Rear Splash Guards, and Trunk Tray.</t>
  </si>
  <si>
    <t>L’ensemble inclut : Tapis toutes saisons, garde-boue arrière, et plateau de coffre.</t>
  </si>
  <si>
    <t>Floor Mats - All-Season - 08P17-T20-110
Trunk Tray  -  08U45-T47-100B
Rear Splash Guards  -  08P09-T47-300</t>
  </si>
  <si>
    <t>25CIV5-PRO-HYB</t>
  </si>
  <si>
    <t>Protection Package - Hybrid</t>
  </si>
  <si>
    <t>Ensemble de protection - Hybrid</t>
  </si>
  <si>
    <t>Floor Mats Hybrid - All-Season - 08P17-T20-110A
Trunk Tray -  08U45-T47-100
Rear Splash Guards  -  08P09-T47-300</t>
  </si>
  <si>
    <t>23TYPER-PROPK</t>
  </si>
  <si>
    <t>Protection Package - Type R</t>
  </si>
  <si>
    <t>Ensemble de protection - Type R</t>
  </si>
  <si>
    <t>Package includes: All-Season Floor Mats, and Cargo Tray.</t>
  </si>
  <si>
    <t>L’ensemble inclut : Tapis toutes saisons et plateau de coffre.</t>
  </si>
  <si>
    <t>Floor Mats All-Season Type R  -  08P17-T20-110
Cargo Tray Type R  -  08U45-T60-100</t>
  </si>
  <si>
    <t>25CIV5-PRO-FLM</t>
  </si>
  <si>
    <t>Protection Package - Film</t>
  </si>
  <si>
    <t>Ensemble de protection - Film</t>
  </si>
  <si>
    <t>Package includes: Door Edge and Door Sill Protection Films, and Rear Bumper Applique.</t>
  </si>
  <si>
    <t>L’ensemble inclut : Pellicule pour rebord de portière, pellicule de protection de seuil de portière, et pellicule pour pare-chocs arrière.</t>
  </si>
  <si>
    <t>10% Discount Applied.  Cannot be installed with Door Edge Guards</t>
  </si>
  <si>
    <t>Rabais de 10 % appliqué.
Ne peut être installé simultanément avec protecteurs de bordure de porte.</t>
  </si>
  <si>
    <t>Door Edge Film - 08P20-T20-100A
Door Sill Protection Film - 08P04-T20-100
08P01-T47-100	Rear Bumper Protector</t>
  </si>
  <si>
    <t>26TYPER-RACE</t>
  </si>
  <si>
    <t>Racing Package - Type R</t>
  </si>
  <si>
    <t>Ensemble de course – Type R</t>
  </si>
  <si>
    <t>Package includes: Carbon Fiber Wing Spoiler, Alcantara Steering Wheel and Red Leather Shift Knob</t>
  </si>
  <si>
    <t>L'ensemble comprend un aileron arrière en fibre de carbone, un volant en Alcantara et un pommeau de levier de vitesse gainé de cuir rouge.</t>
  </si>
  <si>
    <t>no image</t>
  </si>
  <si>
    <t>42700-TBA-A12</t>
  </si>
  <si>
    <t>16” Winter Steel Wheels</t>
  </si>
  <si>
    <t>Roues d’hiver de 16 po en acier</t>
  </si>
  <si>
    <t>Steel wheels offer great value and allow you to save your factory wheels from our harsh Canadian winters. Price listed excludes winter tires and installation. Set of 4.</t>
  </si>
  <si>
    <t>Des roues en acier offrent un excellent rapport qualité-prix et vous permettent de préserver les roues d’origine de votre véhicule de nos rigoureux hivers canadiens. Le prix indiqué exclut les pneus d'hiver et l'installation. Ensemble de quatre.</t>
  </si>
  <si>
    <t>Priced as a set of 4 wheels.  Tires sold separately.</t>
  </si>
  <si>
    <t>Prix pour un ensemble de 4 roues.  Pneus vendus séparément.</t>
  </si>
  <si>
    <t>480-670-6545GB</t>
  </si>
  <si>
    <t>16" Enkei M52 Wheel - Gloss Black</t>
  </si>
  <si>
    <t xml:space="preserve">Jantes Enkei M52 de 16 po noir lustré </t>
  </si>
  <si>
    <t>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t>
  </si>
  <si>
    <t>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t>
  </si>
  <si>
    <t>T</t>
  </si>
  <si>
    <t>480-670-6545SP</t>
  </si>
  <si>
    <t>16" Enkei M52 Wheel - Silver</t>
  </si>
  <si>
    <t xml:space="preserve">Jantes Enkei M52 de 16 po argent </t>
  </si>
  <si>
    <t>509-775-6545BH</t>
  </si>
  <si>
    <t>17" Enkei Draco Wheel, Gloss Black</t>
  </si>
  <si>
    <t>Jantes Enkei de 17 po noir lustré</t>
  </si>
  <si>
    <t>509-775-6545SH</t>
  </si>
  <si>
    <t>17" Enkei Draco Wheel, Silver</t>
  </si>
  <si>
    <t>Jantes Enkei de 17 po argent</t>
  </si>
  <si>
    <t>08W18-T20-100</t>
  </si>
  <si>
    <t>18" Alloy Wheel  - Black</t>
  </si>
  <si>
    <t>Jantes de 18 pouces noir</t>
  </si>
  <si>
    <t>Attract even more attention with these stunning 18" Alloy Wheels structurally matched to the original vehicle design so that handling remains undisturbed. Priced as a set of 4. Recommended tires sold separately.</t>
  </si>
  <si>
    <t>Attirez encore plus l’attention avec ces superbes jantes  de 18 pouces  dont la structure est adaptée à la conception originale du véhicule afin que la maniabilité reste inchangée. Prix pour ensemble de 4. Pneus recommandés vendus séparément</t>
  </si>
  <si>
    <t>E</t>
  </si>
  <si>
    <t>08W19-T60-100</t>
  </si>
  <si>
    <t>19" Light Weight Alloy Wheel</t>
  </si>
  <si>
    <t>Jantes de 19 pouces</t>
  </si>
  <si>
    <t>Stronger, lighter, and visually distinct, these Alloy Wheels are everything you want rolled into an impressive presentation. 5.29 pounds lighter than OEM wheels. Distinct Shark Gray metallic-finish, laser-etched logo</t>
  </si>
  <si>
    <t>Plus résistantes, plus légères et visuellement distinctes, ces jantes en alliage ont tout ce que vous recherchez, réunies dans une présentation impressionnante.. Pèsent moins de 5,29 livres que les roues d’origine. Fini gris requin métallisé distinct, logo gravé au laser.</t>
  </si>
  <si>
    <t>Priced as a set of 4 wheels.  Tires sold separately. Laser-etched logo &amp; shark gray metallic finish</t>
  </si>
  <si>
    <t>** needs to be added to WEB**</t>
  </si>
  <si>
    <t>08W42-TG7-301A</t>
  </si>
  <si>
    <t>Wheel Locks - Black (Type R)</t>
  </si>
  <si>
    <t>Écrous de roue antivols - Noirs (Type R)</t>
  </si>
  <si>
    <t>A great way to help ensure that your wheels stay on your vehicle where they belong.</t>
  </si>
  <si>
    <t>Un excellent moyen de vous assurer que les roues demeurent sur votre véhicule là où elles devraient se trouver.</t>
  </si>
  <si>
    <t>08W42-TK4-301</t>
  </si>
  <si>
    <t>Wheel Locks - Chrome (Type R)</t>
  </si>
  <si>
    <t>Écrous de roue antivols - Chromés (Type R)</t>
  </si>
  <si>
    <t>A great way to help ensure that your wheels stay on your vehicle where they belong. Chrome-plated triple-nickel finish for a brilliant shine and corrosion prevention</t>
  </si>
  <si>
    <t>Un excellent moyen de vous assurer que les roues demeurent sur votre véhicule, où elles devraient se trouver. La finition chromée triple nickel procure un éclat brillant et une prévention contre la corrosion.</t>
  </si>
  <si>
    <t>08W42-S2A-101</t>
  </si>
  <si>
    <t>Wheel Locks - Black</t>
  </si>
  <si>
    <t>Écrous de roue antivols - Noirs</t>
  </si>
  <si>
    <t>A great way to help ensure that your wheels stay on your vehicle where they belong. Functions like a regular lug nut, but requires a special key tool for installation and removal. Hardened-steel construction is durable and theft-resistant.</t>
  </si>
  <si>
    <t>Un excellent moyen de vous assurer que les roues demeurent sur votre véhicule, là où elles devraient se trouver. S’utilisent comme des écrous réguliers, mais nécessitent un outil spécial pour l’installation et le retrait. Fabriqués en acier trempé, ils sont durables et antivol.</t>
  </si>
  <si>
    <t>08W42-SCV-302	Wheel Locks - Chrome</t>
  </si>
  <si>
    <t>08W42-SCV-302</t>
  </si>
  <si>
    <t>Wheel Locks - Chrome</t>
  </si>
  <si>
    <t>Écrous de roue antivols - Chromés</t>
  </si>
  <si>
    <t>08W42-S2A-101	Wheel Locks - Black</t>
  </si>
  <si>
    <t>08W42-TGG-100</t>
  </si>
  <si>
    <t>08W42-TGG-101</t>
  </si>
  <si>
    <t>Wheel Lug Nuts - Black</t>
  </si>
  <si>
    <t>Écrous de roue - Noir</t>
  </si>
  <si>
    <t>Create a different look with a set of black lug nuts. Each package has a quantity of 4 lugs.</t>
  </si>
  <si>
    <t>Créez un aspect différent grâce à cet ensemble d’écrous de roue noirs qui complète les roues en alliage du véhicule. Chaque paquet contient 4 écrous de roue.</t>
  </si>
  <si>
    <t>Includes: 1 set (i.e. 4 lug nuts).
A complete install requires 5 sets (i.e. 20 lug nuts) for 4 wheels.</t>
  </si>
  <si>
    <t>Inclut 4 écrous de roue en 1 jeu.
L'installation complète nécessite 5 jeux pour 4 roues (20 écrous de roue).</t>
  </si>
  <si>
    <t>08P20-T20-100A</t>
  </si>
  <si>
    <t>Door Edge Film</t>
  </si>
  <si>
    <t>Pellicule pour rebord de portière</t>
  </si>
  <si>
    <t>Help protect against unsightly nicks and scrapes around your door edges.</t>
  </si>
  <si>
    <t>La pellicule aide à protéger les surfaces des rebords de portières contre des égratignures et éraflures inesthétiques.</t>
  </si>
  <si>
    <t>Cannot be installed with Door Edge Guards</t>
  </si>
  <si>
    <t>Ne peut être installé simultanément avec protecteurs de bordure de porte.</t>
  </si>
  <si>
    <t>25CIV5-PRO-FLM	Protection Package - Film
08P20-T20-130	Door Edge Guards</t>
  </si>
  <si>
    <t>08R04-T47-100A</t>
  </si>
  <si>
    <t>Door Visors - Black</t>
  </si>
  <si>
    <t>Déflecteurs de portières - noir</t>
  </si>
  <si>
    <t>A great way to enjoy some fresh air even when the weather may not be ideal.</t>
  </si>
  <si>
    <t>Une excellente façon de profiter de l’air frais même lorsque la météo n’est pas au rendez-vous.</t>
  </si>
  <si>
    <t>08F20-T47-100E</t>
  </si>
  <si>
    <t xml:space="preserve">Black Emblem H-Mark </t>
  </si>
  <si>
    <t xml:space="preserve">Emblèmes « H » noirs </t>
  </si>
  <si>
    <t>If attention to detail is important to you then you’re sure to love the look of the Black H-Mark emblems.  Includes front and rear emblems</t>
  </si>
  <si>
    <t>Si l’attention aux détails est importante pour vous, alors vous aimerez certainement l’allure des emblèmes « H » noirs. Comprend les emblèmes avant et arrière.</t>
  </si>
  <si>
    <t>Front and Rear H-Mark Logo.</t>
  </si>
  <si>
    <t>Logo H-Mark à l'avant et à l'arrière.</t>
  </si>
  <si>
    <t>25CIV5-MBM-SPT	Black Emblem Set - SPORT
25CIV5-MBM-SPHY	Black Emblem Set - Sport Hybrid</t>
  </si>
  <si>
    <t>08P47-T20-300</t>
  </si>
  <si>
    <t>Hood Protector</t>
  </si>
  <si>
    <t>Protecteur de capot</t>
  </si>
  <si>
    <t>The Hood Protector redirects dirt, insects, and minor road debris to help keep the windshield clean and protect the hood’s finish.</t>
  </si>
  <si>
    <t>Le protecteur de capot redirige la saleté, les insectes et les petits débris de la route pour aider à garder votre pare-brise propre et à protéger le fini du capot.</t>
  </si>
  <si>
    <t>08R01-T20-300</t>
  </si>
  <si>
    <t>Moonroof Visor</t>
  </si>
  <si>
    <t>Déflecteur de toit ouvrant</t>
  </si>
  <si>
    <t>The Moonroof Visor helps reduce wind noise and glare for a more comfortable and enjoyable driving experience.</t>
  </si>
  <si>
    <t>Le déflecteur de toit contribue à réduire le bruit du vent et l'éblouissement pour une expérience de conduite plus confortable et plus agréable.</t>
  </si>
  <si>
    <t>08P01-T47-100</t>
  </si>
  <si>
    <t>Rear Bumper Protector</t>
  </si>
  <si>
    <t>Protection de pare-chocs arrière</t>
  </si>
  <si>
    <t>The Rear Bumper Protector enhances your exterior while helping to prevent scratches when loading and unloading. Constructed of brushed stainless steel. Tested for extreme temperatures.</t>
  </si>
  <si>
    <t>Le déflecteur de hayon donne une allure encore plus sportive et unique au style aérodynamique de la Civic. Couleur assortie aux spécifications de la couleur d’origine pour une apparence personnalisée. Fait de résine ABS moulée par injection offrant de la durabilité et un ajustement parfait. Matériel d’installation conçu et fabriqué spécialement pour chaque véhicule. Les emblèmes de couleur noir lustré sont disponibles comme accessoires séparés.</t>
  </si>
  <si>
    <t>25CIV5-PRO-FLM	Protection Package - Film</t>
  </si>
  <si>
    <t>08P09-T47-300</t>
  </si>
  <si>
    <t>Splash Guards - Rear</t>
  </si>
  <si>
    <t>Garde-boue arrière</t>
  </si>
  <si>
    <t>Rear Splash Guards are a nice finishing touch. They give your Civic a great look and help protect your paint from chips and stains. Custom-fitted in wheelwells to blend in with vehicle design. No-drill installation helps protect against corrosion. Superior strength and durability in nearly any weather condition.</t>
  </si>
  <si>
    <t>Les garde-boue arrière ajoutent une touche finale soignée. Les garde-boue procurent une belle apparence à votre Civic à hayon et contribuent à protéger la peinture contre les éclats et les taches. Ils s’ajustent sur mesure dans les passages de roue pour s’agencer au design du véhicule. L’installation sans perçage aide à protéger contre la corrosion. Résistance et durabilité supérieures dans presque toutes les conditions météorologiques.</t>
  </si>
  <si>
    <t>25CIV5D-PRO-PET	Protection Package - Petrol
25CIV5-PRO-HYB	Protection Package - Hybrid</t>
  </si>
  <si>
    <t>08F01-T20-XXXX</t>
  </si>
  <si>
    <t>08F01-T20-130A</t>
  </si>
  <si>
    <t>Front Underbody Spoiler</t>
  </si>
  <si>
    <t>Déflecteur de bas de caisse avant</t>
  </si>
  <si>
    <t>Turn heads with accentuated aerodynamic styling created by the Rear Underbody Spoiler. It adds a sleek, sporty, low-profile custom look.  Complete the look with the addition of the side and rear underbody spoilers - sold separately.</t>
  </si>
  <si>
    <t>Faites tourner les têtes avec ce déflecteur de bas de caisse avant qui donne un style aérodynamique accentué. Il procure une touche personnalisée élégante qui confère une allure sportive et un profil abaissé.  . Complétez l’apparence en ajoutant des déflecteurs de bas de caisse latéraux et arrière (vendus séparément).</t>
  </si>
  <si>
    <t xml:space="preserve">25CIV-5AR-NH883	Aero Kit </t>
  </si>
  <si>
    <t>08F01-T20-1Z0A</t>
  </si>
  <si>
    <t>08F01-T20-170A</t>
  </si>
  <si>
    <t>08F01-T20-180A</t>
  </si>
  <si>
    <t>08F01-T20-190A</t>
  </si>
  <si>
    <t>08F01-T20-1U0A</t>
  </si>
  <si>
    <t>08P05-T20-XXXX</t>
  </si>
  <si>
    <t>08P05-T20-130</t>
  </si>
  <si>
    <t>Body Side Moulding</t>
  </si>
  <si>
    <t>Moulure latérale</t>
  </si>
  <si>
    <t>Body Side Moulding accentuates the styling of the Civic and is ideally positioned where the side panel extends out the most, in order to help protect against door dings and scratches.</t>
  </si>
  <si>
    <t>Non seulement la moulure latérale accentue le style du Civic, son positionnement est idéal à l’endroit où les panneaux latéraux sont le plus en saillie, contribuant à protéger les portières des bosselures et des égratignures.</t>
  </si>
  <si>
    <t>08P05-T20-1Z0</t>
  </si>
  <si>
    <t>08P05-T20-170</t>
  </si>
  <si>
    <t>08P05-T20-180</t>
  </si>
  <si>
    <t>08P05-T20-190</t>
  </si>
  <si>
    <t>08P05-T20-1U0</t>
  </si>
  <si>
    <t>08P20-T20-XXXX</t>
  </si>
  <si>
    <t>08P20-T20-130</t>
  </si>
  <si>
    <t>Door Edge Guards</t>
  </si>
  <si>
    <t>Protecteurs de bordure de porte</t>
  </si>
  <si>
    <t>Door Edge Guards help protect your doors from nicks and scrapes that can be expensive to repair.</t>
  </si>
  <si>
    <t>Les protecteurs de rebords de portières aident à protéger les portières de votre véhicule contre les égratignures et éraflures dont la réparation serait coûteuse.</t>
  </si>
  <si>
    <t>Cannot be installed with Door Edge Film</t>
  </si>
  <si>
    <t>Ne peut être installé simultanément avec pellicule pour rebord de portière</t>
  </si>
  <si>
    <t>Door Sill Protection Film - 08P04-T20-100
08P20-T20-100A	Door Edge Film</t>
  </si>
  <si>
    <t>08P20-T20-1Z0</t>
  </si>
  <si>
    <t>08P20-T20-170</t>
  </si>
  <si>
    <t>08P20-T20-180</t>
  </si>
  <si>
    <t>08P20-T20-190</t>
  </si>
  <si>
    <t>08P20-T20-1U0 </t>
  </si>
  <si>
    <t>08F02-T47-XXX</t>
  </si>
  <si>
    <t>08F02-T47-130</t>
  </si>
  <si>
    <t>Tailgate Spoiler, HPD</t>
  </si>
  <si>
    <t>Déflecteur de hayon - HPD</t>
  </si>
  <si>
    <t>The Tailgate Spoiler complements the aerodynamic styling of the Civic for an even sportier, unique look. Color-matched to original color specifications for a custom-finished look. Injection-molded ABS for durability and a perfect fit. Installation hardware designed and engineered specially for each vehicle. Gloss Black Emblems available as a separate accessory.</t>
  </si>
  <si>
    <t>Le déflecteur de hayon donne une allure encore plus sportive et unique au style aérodynamique de la Civic. Couleur assortie aux spécifications de la couleur d’origine pour une apparence personnalisée. Fait de résine ABS moulée par injection offrant de la durabilité et un ajustement parfait. Matériel d’installation conçu et fabriqué spécialement pour chaque véhicule. Les emblèmes de couleur noir lustré sont disponibles comme accessoires séparés.</t>
  </si>
  <si>
    <t>08F02-T47-1Z0</t>
  </si>
  <si>
    <t>08F02-T47-170</t>
  </si>
  <si>
    <t>Meteriod Gray Pearl (NH-904M)</t>
  </si>
  <si>
    <t>08F02-T47-180</t>
  </si>
  <si>
    <t>08F02-T47-190</t>
  </si>
  <si>
    <t>08F02-T47-1U0</t>
  </si>
  <si>
    <t>08U25-S3Y-305</t>
  </si>
  <si>
    <t>Ashtray</t>
  </si>
  <si>
    <t>Cendrier de type porte-gobelet</t>
  </si>
  <si>
    <t>Front seat passengers can enjoy the added convenience of an ashtray.</t>
  </si>
  <si>
    <t>Les passagers avant apprécieront la commodité d'un cendrier.</t>
  </si>
  <si>
    <t>08L96-T47-100</t>
  </si>
  <si>
    <t>Cargo Net</t>
  </si>
  <si>
    <t>Filet de retenue</t>
  </si>
  <si>
    <t>The Cargo Net helps keep your grocery bags upright and holds most loose items securely in place.</t>
  </si>
  <si>
    <t>Le filet d'arrimage contribue à garder vos sacs d’épicerie à la verticale et garde en place la plupart des articles en toute sécurité.</t>
  </si>
  <si>
    <t>08P04-T20-100</t>
  </si>
  <si>
    <t>Door Sill Protection Film</t>
  </si>
  <si>
    <t>Pellicule de protection de seuil de portière</t>
  </si>
  <si>
    <t>The Door Sill Protection Film helps provide the lower door lining with protection from scuffing. Includes front and rear films. Includes front and rear films.</t>
  </si>
  <si>
    <t>La pellicule de protection de seuil de portière aide à protéger des éraflures la garniture inférieure de portière. Comprend les pellicules avant et arrière.</t>
  </si>
  <si>
    <t>Door Edge Guards - 08P20-T20-130
25CIV5-PRO-FLM	Protection Package - Film</t>
  </si>
  <si>
    <t>08P17-T20-110</t>
  </si>
  <si>
    <t>Floor Mats - All-Season</t>
  </si>
  <si>
    <t>Tapis toutes saisons</t>
  </si>
  <si>
    <t>The extended sidewalls of the High Wall All-Season Floor Mats add extra protection to shield your original carpets from the wear and tear of everyday driving.</t>
  </si>
  <si>
    <t>Les hautes parois des tapis toutes saisons offrent une protection accrue de la moquette d’origine contre l’usure et la détérioration dues à la conduite quotidienne.</t>
  </si>
  <si>
    <t>Includes Front and Rear.</t>
  </si>
  <si>
    <t>Inclut avant et arrière.</t>
  </si>
  <si>
    <t>25CIV5D-PRO-PET	Protection Package - Petrol</t>
  </si>
  <si>
    <t>08P17-T20-110A</t>
  </si>
  <si>
    <t>Floor Mats Hybrid - All-Season</t>
  </si>
  <si>
    <t>Tapis toutes saisons - Hybrid</t>
  </si>
  <si>
    <t>25CIV5-PRO-HYB	Protection Package - Hybrid</t>
  </si>
  <si>
    <t>08P15-T20-110</t>
  </si>
  <si>
    <t>Carpet Floor Mats - Contoured High-Wall</t>
  </si>
  <si>
    <t>Tapis à hautes parois profilées</t>
  </si>
  <si>
    <t>Contoured High-Wall Carpet Floor Mats offer protection, durability and easy cleaning, all while maintaining the feeling of carpeting underfoot.  These floor mats are designed with surrounding walls that corral dirt and debris for simplified cleaning and are contoured specifically for a perfect fit.</t>
  </si>
  <si>
    <t>Les tapis en moquette à hautes parois profilées offrent protection, durabilité et facilité de nettoyage, tout en conservant la sensation de la moquette sous les pieds.  Ces tapis sont conçus avec des parois qui retiennent la saleté et les débris pour un nettoyage plus facile et sont spécialement profilés pour un ajustement parfait.</t>
  </si>
  <si>
    <t>08R13-T47-100</t>
  </si>
  <si>
    <t>Rear Passenger Window Shade</t>
  </si>
  <si>
    <t>Pare-soleil pour glaces latérales arrière</t>
  </si>
  <si>
    <t>The Rear Passenger Window Shade provides added comfort for your rear seated passengers by shielding them from the sun’s heat and glare. Includes left and right side shade.</t>
  </si>
  <si>
    <t>Les pare-soleil pour glaces latérales arrière offrent un confort accru pour vos passagers arrière, en fournissant une protection contre l’éblouissement et la chaleur du soleil. Inclut le côté gauche et droit.</t>
  </si>
  <si>
    <t>Includes Left and Right Side.</t>
  </si>
  <si>
    <t>Inclut le côté gauche et droit.</t>
  </si>
  <si>
    <t>08U45-T47-100</t>
  </si>
  <si>
    <t>Cargo Tray</t>
  </si>
  <si>
    <t>Plateau de coffre</t>
  </si>
  <si>
    <t>The Cargo Tray helps protect the floor in the rear storage area from accidental spills that can happen during sharp turns and quick stops.  The high-quality molded plastic is rugged, durable, and cleans easily with mild soap and water.  The Cargo Try perfectly matches the interior contours of your Civic.  The molded-in ribs and texture give added rigidity and strength and its raised sides give added protection.</t>
  </si>
  <si>
    <t>Il arrive souvent que les objets que vous transportez dans votre coffre se renversent, laissent des taches ou abîment la moquette d’origine, faisant du plateau de coffre un investissement judicieux.</t>
  </si>
  <si>
    <t>update Post Feb 1</t>
  </si>
  <si>
    <t>08U45-T47-100B</t>
  </si>
  <si>
    <t>08U45-T20-300A</t>
  </si>
  <si>
    <t>Cargo Tray Dividers</t>
  </si>
  <si>
    <t>Séparateurs de plateau de coffre</t>
  </si>
  <si>
    <t>Small items will stay right where you put them, neat and organized, with these easy-to-use Cargo Tray Dividers.</t>
  </si>
  <si>
    <t>Les petits articles resteront là où vous les avez rangés, ordonnés et bien organisés, grâce à ces séparateurs de plateau de coffre faciles à utiliser.</t>
  </si>
  <si>
    <t>Dividers Only.</t>
  </si>
  <si>
    <t>Séparateurs seulement.</t>
  </si>
  <si>
    <t>Cargo Tray - 08U45-T47-100</t>
  </si>
  <si>
    <t>08T44-SNA-302</t>
  </si>
  <si>
    <t>Engine Block Heater - 2.0L</t>
  </si>
  <si>
    <t>Chauffe-moteur - 2,0 L</t>
  </si>
  <si>
    <t>Don't let the cold Canadian winters stop you from enjoying your new car. The addition of the Engine Block Heater will help ensure a smooth start even on the coldest days.</t>
  </si>
  <si>
    <t>Ne laissez pas nos hivers froids vous priver du plaisir de votre voiture. L'ajout du chauffe-bloc aidera à assurer le démarrage de votre voiture, même aux températures les plus basses.</t>
  </si>
  <si>
    <t>22CIV-COLD-PK20	Cold Weather Package - 2.0L</t>
  </si>
  <si>
    <t>08E12-T20-100B</t>
  </si>
  <si>
    <t>Illuminated Door Sill Trim</t>
  </si>
  <si>
    <t>Garniture de seuil de portière illuminée</t>
  </si>
  <si>
    <t>The Illuminated Door Sill Trim dresses up the interior while helping protect the lower door sill from scuff marks. Includes front and rear trims. Front illumination only.</t>
  </si>
  <si>
    <t>La garniture de seuil de portière illuminée rend l’habitacle plus attrayant tout en protégeant le seuil de portière des éraflures. Comprend les garnitures avant et arrière. Éclairage avant seulement.</t>
  </si>
  <si>
    <t xml:space="preserve">Includes Front and Rear trims. Front illumination Only.  </t>
  </si>
  <si>
    <t>Inclut avant et arrière garniture. Éclairage avant seulement.</t>
  </si>
  <si>
    <t>31670-BMS-004H</t>
  </si>
  <si>
    <t>Optimate 12V Auto Battery Charger/Maintainer</t>
  </si>
  <si>
    <t>Chargeur/mainteneur de batterie automobile 12 V Optimate</t>
  </si>
  <si>
    <t>Extended battery life by charging/maintaining a Honda battery to ideal charge levels.</t>
  </si>
  <si>
    <t>Vie prolongée de la batterie Honda en maintenant la charge au niveau ideal.</t>
  </si>
  <si>
    <t>22CIV-COLD-PK20	Cold Weather Package - 2.0L
23CIV-COLD-TR	Cold Weather Package - Type R</t>
  </si>
  <si>
    <t>31670-BMS-LEAD</t>
  </si>
  <si>
    <t>N/A App Chart reference</t>
  </si>
  <si>
    <t>Battery Lead</t>
  </si>
  <si>
    <t>Câble de batterie</t>
  </si>
  <si>
    <t>08P30-T47-100</t>
  </si>
  <si>
    <t>Seat Back Protector</t>
  </si>
  <si>
    <t>Protection de dossier du siège</t>
  </si>
  <si>
    <t>The Seat Back Protector protects the back of the seat when it's folded down to load longer items. Made of high-quality molded plastic for maximum durability. Cleans easily with mild soap and water. Textured surface helps to prevent items from shifting and sliding.</t>
  </si>
  <si>
    <t>Le protecteur de dossier des sièges protège le dossier des sièges lorsqu'ils sont rabattus pour charger des articles plus longs. Fait de plastique moulé de haute qualité offrant une durabilité maximale. Se nettoie facilement à l'aide de savon doux et d'eau. La surface texturée aide à empêcher les articles de bouger et de glisser.</t>
  </si>
  <si>
    <t>08LXX-E09-XXXX</t>
  </si>
  <si>
    <t xml:space="preserve">Roof Attachments </t>
  </si>
  <si>
    <t>Accessoires de toit</t>
  </si>
  <si>
    <t>08L02-T47-300</t>
  </si>
  <si>
    <t>Roof Rack</t>
  </si>
  <si>
    <t>Porte-bagages de toit</t>
  </si>
  <si>
    <t>With the Roof Rack, you can securely haul items on your Civic. You’ll help prevent damage to your vehicle’s interior, while providing more comfort to those seated inside. 154 lb maximum load capacity. Moonroof operation is unaffected. Rack can be removed when not in use. Rack covers included in kit for use when Roof Rack is removed.</t>
  </si>
  <si>
    <t>Avec le porte-bagages de toit, vous pouvez transporter des objets en toute sécurité sur votre Civic. Vous éviterez ainsi des dommages à l’intérieur de votre véhicule, tout en offrant plus de confort aux passagers à l’intérieur. Capacité de charge maximale de 154 lb. L’utilisation du toit ouvrant n’est pas affectée. Le porte-bagages peut être retiré lorsqu’il n’est pas utilisé. Les housses de porte-bagages incluses dans l’ensemble peuvent être utilisées lorsque le porte-bagages de toit est retiré.</t>
  </si>
  <si>
    <t>08L20-E09-300A</t>
  </si>
  <si>
    <t>Roof Box - Midsize</t>
  </si>
  <si>
    <t>Boîte de toit - moyenne</t>
  </si>
  <si>
    <t>Keep your golf clubs, snowboards, skis, and other gear protected and out of the elements in the Midsize Roof Box. Impact and UV-resistant. 16 cu.ft. of lockable storage space - length 74 in, width 36 in, height 16.5 in. 110lbs max load capacity. Dual-side opening for easy access. Requires Roof Rack Crossbars.</t>
  </si>
  <si>
    <t>Cette boîte de toit aux lignes aérodynamiques est conçue pour garder vos objets précieux au sec et à l'abri des regards indiscrets, lors de vos sorties de plein air. Porte-bagages de toit requis. Longueur : 193 cm, largeur : 84 cm, hauteur : 40 cm (76 po x 33 po x 15,6 po); capacité de charge maximale : 50 kg (110 lb)</t>
  </si>
  <si>
    <t>Roof Rack - 08L02-T47-300</t>
  </si>
  <si>
    <t>08L20-E09-300B</t>
  </si>
  <si>
    <t>Roof Box - Short</t>
  </si>
  <si>
    <t>Boîte de toit - courte</t>
  </si>
  <si>
    <t>You can always use more storage space on a road trip, and the Short Roof Box provides just that. 13 cu. ft. of lockable storage space - length 65in, width 34.5 in, height 16in. 110lbs max load capacity. Dual-side opening for easy access. Requires Roof Rack Crossbars.</t>
  </si>
  <si>
    <t>Vous pouvez toujours profiter de plus d'espace pour un voyage et la boîte de toit courte vous offre la solution. Espace de rangement se verrouillant à clé de 13 pi2 - longueur de 65 po, largeur de 34,5 po, hauteur de 16 po. Capacité de charge maximale de 110 lb. Ouverture sur les deux côtés pour faciliter l'accès. Les traverses de toit sont requises.</t>
  </si>
  <si>
    <t>08L07-E09-101</t>
  </si>
  <si>
    <t>Roof Bike Attachment - Frame Mount</t>
  </si>
  <si>
    <t>Support à vélo vertical pour porte-bagages de toit</t>
  </si>
  <si>
    <t>This Roof Bike Attachment lets you securely transport your bicycle and keep it safely out of the way. (Roof Rails and Cross Bars required, one bicycle per attachment)</t>
  </si>
  <si>
    <t>Le porte-bicyclette pour le toit vous permet, en toute sécurité, de transporter votre vélo bien à l'abri des autres bagages. (Deux porte-bicyclette représentés. Barres transversales pour galerie de toit et galerie de toit requises.)</t>
  </si>
  <si>
    <t>Only one (1) bike attachment allowed on the Roof Rack. 
Roof Rack required.</t>
  </si>
  <si>
    <t>Un (1) seul porte-vélo permis sur le porte-bagages de toit. 
Porte-bagages de toit requis.</t>
  </si>
  <si>
    <t>08L09-E09-101</t>
  </si>
  <si>
    <t>Roof Kayak Attachment</t>
  </si>
  <si>
    <t>Galerie de toit, fixation pour kayak</t>
  </si>
  <si>
    <t>Handle kayaks up to 36 in wide and weighing up to 75 lbs. Easy loading with the pivoting, felt-lined rear saddles that help glide and center your kayak. Two independent pivoting saddles conform to a limitless range of hull shapes. Requires Roof Rack Crossbars.</t>
  </si>
  <si>
    <t>Permet de transporter des kayaks jusqu’à 36 po de large et dont le poids peut atteindre 75 lb. Chargement facile à l'aide des selles arrière pivotantes à revêtement feutré qui aident à guider et centrer votre kayak. Deux selles pivotantes et indépendantes s'adaptent à une gamme infinie de formes de coque. Les traverses de toit sont requises.</t>
  </si>
  <si>
    <t>08L03-E09-300C</t>
  </si>
  <si>
    <t>Roof Ski/Snowboard Attachment</t>
  </si>
  <si>
    <t>Galerie de toit, Fixation pour skis/planche à neige</t>
  </si>
  <si>
    <t>The handy Ski Attachment keeps your skis and snowboards outside so your interior stays clean and dry. Requires Crossbar.</t>
  </si>
  <si>
    <t>La fixation pratique pour skis permet de transporter ceux-ci à l’extérieur du véhicule, pour que l’habitacle demeure propre et sec. Barres transversales requises.</t>
  </si>
  <si>
    <t>08L05-E09-100</t>
  </si>
  <si>
    <t>Roof Surfboard Attachment</t>
  </si>
  <si>
    <t>Galerie de toit, Fixation pour planche de surf</t>
  </si>
  <si>
    <t>The telescoping design allows a custom fit for boards up to 34 in wide. Handles two boards with maximum stability. Soft, weather-resistant padding and strong, durable load straps with adjustable padding protect boards from strap abrasion. Requires Roof Rack Crossbars.</t>
  </si>
  <si>
    <t>La conception télescopique offre un ajustement personnalisé pour les planches dont la largeur peut atteindre 34 po. Permet de transporter deux planches avec un maximum de stabilité. Rembourrage souple et résistant aux intempéries et sangles résistantes et durables avec rembourrage réglable protégeant les planches contre l'abrasion causée par les sangles. Les traverses de toit sont requises.</t>
  </si>
  <si>
    <t>08L20-E09-300C</t>
  </si>
  <si>
    <t>08L20-E09-101C5D</t>
  </si>
  <si>
    <t>08L20-E09-101C</t>
  </si>
  <si>
    <t>app chart only</t>
  </si>
  <si>
    <t>Roof Basket</t>
  </si>
  <si>
    <t>Panier de toit</t>
  </si>
  <si>
    <t>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Depending on applied model the roof basket requires roof carrier or roof rails and crossbars.</t>
  </si>
  <si>
    <t>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Selon le modèle sur lequel il est utilisé, le panier de toit requiert un porte-bagages, ou des longerons de toit et des barres transversales.</t>
  </si>
  <si>
    <t>Roof Basket Attachment Kit (hardware) and Roof Rack required.</t>
  </si>
  <si>
    <t>Ensemble de fixation de panier de toit (nécessaire de montage) et porte-bagages de toit requis.</t>
  </si>
  <si>
    <t>08L20-E09-100D</t>
  </si>
  <si>
    <t>Roof Basket Attachment Kit</t>
  </si>
  <si>
    <t>Ensemble de fixation de panier de toit</t>
  </si>
  <si>
    <t>type R</t>
  </si>
  <si>
    <t>08T44-TGH-300</t>
  </si>
  <si>
    <t>Engine Block Heater - Type R</t>
  </si>
  <si>
    <t>Chauffe-moteur - Type R</t>
  </si>
  <si>
    <t>23CIV-COLD-TR	Cold Weather Package - Type R</t>
  </si>
  <si>
    <t>08P48-T60-100</t>
  </si>
  <si>
    <t>Film Protection Kit - Type R</t>
  </si>
  <si>
    <t>Film de Protection - Type R</t>
  </si>
  <si>
    <t>Includes Door Edge Film, Door Handle Film &amp; Rear Bumper Applique</t>
  </si>
  <si>
    <t xml:space="preserve">Comprend la pellicule de rebord de portière, la pellicule pour poignée de portière et le revêtement de pare-chocs arrière. </t>
  </si>
  <si>
    <t xml:space="preserve"> Comprend la pellicule de rebord de portière, la pellicule pour poignée de portière et le revêtement de pare-chocs arrière. </t>
  </si>
  <si>
    <t>08P34-T60-100</t>
  </si>
  <si>
    <t>Car Cover - Type R</t>
  </si>
  <si>
    <t>Housse de voiture - Type R</t>
  </si>
  <si>
    <t>Breathable, water-resistant fabric minimizes condensation underneath the cover. Soft inner fabric is nonabrasive to help prevent scratching. Elastic bottom is custom-tailored to your Civic Type R for a snug fit.</t>
  </si>
  <si>
    <t>Tissu perméable à l’air et résistant à l’eau qui minimise la condensation sous la housse. Le tissu intérieur doux est non abrasif pour aider à prévenir les égratignures. La partie inférieure élastique est adaptée à votre Civic Type R pour un ajustement parfait.</t>
  </si>
  <si>
    <t>Suitable for both indoor and outdoor use.</t>
  </si>
  <si>
    <t>08F02-T60-100</t>
  </si>
  <si>
    <t>Carbon Fiber Wing Spoiler - Type R</t>
  </si>
  <si>
    <t>Becquet de hayon en fibre de carbone - Type R</t>
  </si>
  <si>
    <t>The Carbon Fiber Wing Spoiler dramatically improves the performance of your Civic while adding a distinct visual accent.  1.6 lbs lighter than OEM Wing Spoiler. Red fiber weave represents the proud Type R racing spirit</t>
  </si>
  <si>
    <t>L’aileron arrière surélevé en fibre de carbone améliore considérablement les performances de votre Civic tout en lui conférant un aspect visuel distinct.  Il est plus léger de 1,6 lb que l’aileron arrière surélevé d’origine. Le matériau en fibre rouge symbolise le fier esprit de course de la Type R.</t>
  </si>
  <si>
    <t>1.6lbs lighter than standard. Red weaved Carbon Fiber.</t>
  </si>
  <si>
    <t>08E12-T60-100</t>
  </si>
  <si>
    <t>Illuminated Door Sill Trim - Type R</t>
  </si>
  <si>
    <t>Garniture de seuil de portière illuminée - Type R</t>
  </si>
  <si>
    <t>A finishing touch that is subtle, tasteful and definitely upscale. Illuminated Door Sill Trim dresses up the interior while helping protect the lower door sill from scuff marks.  Red LED lights illuminate the Type R logo when the door is open</t>
  </si>
  <si>
    <t>Une touche finale subtile, élégante et résolument raffinée. La garniture de seuil de portière illuminée rend l’habitacle plus attrayant tout en protégeant le seuil de portière des éraflures.  L’éclairage rouge à DEL illumine le logo Type R lors de l’ouverture de la portière.</t>
  </si>
  <si>
    <t>Red LED lights illuminate the Type R logo when door is open.</t>
  </si>
  <si>
    <t>08P15-T60-110</t>
  </si>
  <si>
    <t>Floor Mats - Carpet, Contoured Highwall - Type R</t>
  </si>
  <si>
    <t>Tapis de moquette à hautes parois - Type R</t>
  </si>
  <si>
    <t>Contoured High-Wall Carpet Floor Mats offer protection, durability, and easy cleaning, all while maintaining the feeling of carpeting underfoot. Designed with surrounding walls that corral dirt and debris for simplified cleaning</t>
  </si>
  <si>
    <t>Les tapis en moquette à  hautes parois offrent protection, durabilité et facilité d'entretien, tout en conservant la sensation de la moquette sous les pieds. Les parois retiennent la saleté et les débris pour un nettoyage facile.</t>
  </si>
  <si>
    <t>Type R logo</t>
  </si>
  <si>
    <t>Logo Type R</t>
  </si>
  <si>
    <t>08U45-T60-100</t>
  </si>
  <si>
    <t>Cargo Tray - Type R</t>
  </si>
  <si>
    <t>Plateau pour compartiment utilitaire - Type R</t>
  </si>
  <si>
    <t>The things you haul in your trunk often spill, leave stains, or otherwise mar the original carpeting, making a Trunk Tray a wise investment.</t>
  </si>
  <si>
    <t>23TYPER-PROPK	Protection Package - Type R</t>
  </si>
  <si>
    <t>08U97-T60-110</t>
  </si>
  <si>
    <t>Steering Wheel, Alcantara - Type R</t>
  </si>
  <si>
    <t xml:space="preserve">Volant en Alcantara pour Type R </t>
  </si>
  <si>
    <t>At every turn, this handsome addition will be a reminder of both the joy of driving and the pleasure of craftsmanship. Wrapped in top-quality Alcantara®</t>
  </si>
  <si>
    <t>À chaque coup de volant, ce bel accessoire rappellera à la fois le plaisir de conduire et le savoir-faire de l’artisan. Gainé de cuir Alcantara® de qualité supérieure</t>
  </si>
  <si>
    <t>08U92-T60-110</t>
  </si>
  <si>
    <t>Shift Knob - Type R</t>
  </si>
  <si>
    <t>Pommeau de levier de vitesse gainé de cuir rouge</t>
  </si>
  <si>
    <t>Put the custom look of the interior of your Civic into high gear with this distinctive centerpiece. Handsome combination of black anodized metal wrapped in rich red-leather materials</t>
  </si>
  <si>
    <t>Rehaussez l’apparence personnalisée de l’intérieur de votre Civic, grâce à cette pièce centrale distinctive. Une combinaison élégante de métal anodisé noir gainé de riche cuir rouge.</t>
  </si>
  <si>
    <t>Combined black anodized aluminum wrapped in rich red leather.</t>
  </si>
  <si>
    <t>TUPP-HONDA</t>
  </si>
  <si>
    <t>TUCH-NH883P-A1</t>
  </si>
  <si>
    <t>Paint Pens</t>
  </si>
  <si>
    <t>Crayon de retouche de peinture</t>
  </si>
  <si>
    <t>Matched to your original paint colour, keep the Touch-Up Paint Pen on hand to conveniently cover minor scratches should they occur.</t>
  </si>
  <si>
    <t>Puisque celui-ci est agencé à la couleur de votre peinture d'origine, gardez un crayon de peinture de retouche sous la main pour masquer de petites égratignures imprévues.</t>
  </si>
  <si>
    <t>TUCH-NH932M-A1</t>
  </si>
  <si>
    <t>TUCH-NH904M-A1</t>
  </si>
  <si>
    <t>TUCH-NH731P-A1</t>
  </si>
  <si>
    <t>TUCH-R513-A1</t>
  </si>
  <si>
    <t>TUCH-B637P-A1</t>
  </si>
  <si>
    <t>Bleu turbo nacré  (B-637P)</t>
  </si>
  <si>
    <t>TUCH-NH0-A1</t>
  </si>
  <si>
    <t>Championship White (NH-0)</t>
  </si>
  <si>
    <t>Blanc Victoire (NH-0)</t>
  </si>
  <si>
    <t>TUCH-NH877P-A1</t>
  </si>
  <si>
    <t>Sonic Grey Pearl (NH-877P)</t>
  </si>
  <si>
    <t>Gris sonique nacré (NH-877P)</t>
  </si>
  <si>
    <t>TUCH-NEEDLES</t>
  </si>
  <si>
    <t>Fine Sanding Needles</t>
  </si>
  <si>
    <t>Aiguilles abrasives fines</t>
  </si>
  <si>
    <t>Quantity of 5.</t>
  </si>
  <si>
    <t>Quantité de 5</t>
  </si>
  <si>
    <t>TUCH-STICKS</t>
  </si>
  <si>
    <t>Fine Sanding Sticks</t>
  </si>
  <si>
    <t>Bâtons abrasifs fins</t>
  </si>
  <si>
    <t>TUCH-TIPS</t>
  </si>
  <si>
    <t>Paint Pen Replacement Tips</t>
  </si>
  <si>
    <t>Pointes de remplacement pour stylos de peinture</t>
  </si>
  <si>
    <t>Quantity of 25.</t>
  </si>
  <si>
    <t>Quantité de 25</t>
  </si>
  <si>
    <t>08W18-TBA-100B</t>
  </si>
  <si>
    <t>18" Alloy Wheel - 5-Spoke</t>
  </si>
  <si>
    <t xml:space="preserve">Priced as a set of 4 wheels.  Tires sold separately.
Recommended Tire: 235/R40R18 91W Goodyear Eagle Sport PN: 109104366. </t>
  </si>
  <si>
    <t>Prix pour un ensemble de 4 roues.  Pneus vendus séparément.
Pneu recommandé : 235/R40R18 91W Goodyear Eagle Sport - N/P : 109104366.</t>
  </si>
  <si>
    <t>08P48-T20-100</t>
  </si>
  <si>
    <t>Door Handle Film</t>
  </si>
  <si>
    <t>08F20-T20-100D</t>
  </si>
  <si>
    <t>Emblem - HPD</t>
  </si>
  <si>
    <t>08F01-T20-100</t>
  </si>
  <si>
    <t>Underbody Spoiler, HPD - Front</t>
  </si>
  <si>
    <t>HPD Logo.</t>
  </si>
  <si>
    <t>Logo HPD.</t>
  </si>
  <si>
    <t>08F24-T20-100</t>
  </si>
  <si>
    <t>Underbody Spoiler, HPD - Rear</t>
  </si>
  <si>
    <t>08F04-T20-100</t>
  </si>
  <si>
    <t>Underbody Spoiler, HPD - Side</t>
  </si>
  <si>
    <t>25CIV5-MBM-SPT</t>
  </si>
  <si>
    <t>Black Emblem Set - SPORT</t>
  </si>
  <si>
    <t>Ensemble d’emblèmes noirs - SPORT</t>
  </si>
  <si>
    <t>Package includes: Gloss Black H-Mark, CIVIC, and SPORT emblems.</t>
  </si>
  <si>
    <t>L’ensemble inclut : Emblèmes noirs lustrés - Logo « H », CIVIC, et SPORT</t>
  </si>
  <si>
    <t>10% Discount Applied.</t>
  </si>
  <si>
    <t>Rabais de 10 % appliqué.</t>
  </si>
  <si>
    <t>Emblem, Gloss Black - H-Mark &amp; Civic - 08F20-T20-100
Emblem, Gloss Black - Sport - 08F20-TVA-100CA</t>
  </si>
  <si>
    <t>25CIV5-MBM-SPHY</t>
  </si>
  <si>
    <t>Black Emblem Set - Sport Hybrid</t>
  </si>
  <si>
    <t>Ensemble d’emblèmes noirs – Sport Hybrid</t>
  </si>
  <si>
    <t>Package includes: Gloss Black H-Mark, CIVIC, SPORT, and Hybrid emblems.</t>
  </si>
  <si>
    <t>L’ensemble comprend : Emblèmes « H », CIVIC, SPORT et Hybrid noir lustré.</t>
  </si>
  <si>
    <t>Emblem, Gloss Black - H-Mark &amp; Civic - 08F20-T20-100
Emblem, Gloss Black - Sport - 08F20-TVA-100CA
Emblem, Hybrid - 08F20-T20-100B</t>
  </si>
  <si>
    <t>08F20-T47-100A</t>
  </si>
  <si>
    <t>Emblem, Gloss Black - H-Mark &amp; Civic</t>
  </si>
  <si>
    <t>Emblème, noirs lustrés - Logo « H » et CIVIC</t>
  </si>
  <si>
    <t>If attention to detail is important to you then you’re sure to love the look of the Gloss Black H-Mark and Civic Emblems. Includes Front and Rear H-Marks.</t>
  </si>
  <si>
    <t>Si l’attention aux détails est importante pour vous, vous aimerez certainement l’allure des emblèmes « H » et Civic noir lustré. Comprend l’emblème « H » à l’avant et à l’arrière.</t>
  </si>
  <si>
    <t>08F20-TVA-100C</t>
  </si>
  <si>
    <t>08F20-TVA-100CA</t>
  </si>
  <si>
    <t>Emblem, Gloss Black - Sport</t>
  </si>
  <si>
    <t>Emblème, noirs lustrés - SPORT</t>
  </si>
  <si>
    <t xml:space="preserve">Add a unique and bold style with these gloss black emblems.  Pair up with with H-Mark &amp; Civic emblems to complete the look - sold separately. </t>
  </si>
  <si>
    <t xml:space="preserve">Donnez un style unique et audacieux avec ces emblèmes noir lustré. Jumelez-les aux emblèmes « H » et Civic pour compléter le style (vendus séparément). </t>
  </si>
  <si>
    <t>08F20-T20-100B</t>
  </si>
  <si>
    <t>Emblem, Hybrid</t>
  </si>
  <si>
    <t>Emblème, noirs lustrés - Hybrid</t>
  </si>
  <si>
    <t>Add a unique and bold style with these gloss black emblems.  Pair up with with H-Mark, Civic, and Sport emblems to complete the look - sold separately.</t>
  </si>
  <si>
    <t>Donnez un style unique et audacieux avec ces emblèmes noir lustré. Jumelez-les aux emblèmes « H », Civic et Sport pour compléter l’apparence (vendus séparément).</t>
  </si>
  <si>
    <t>08P05-T20-1F0</t>
  </si>
  <si>
    <t>YR-662P - not offered for 25MY</t>
  </si>
  <si>
    <t>08F01-T20-1J0A</t>
  </si>
  <si>
    <t>08F01-T20-1K0A</t>
  </si>
  <si>
    <t>08F02-T47-1J0</t>
  </si>
  <si>
    <t>08P20-T20-1J0</t>
  </si>
  <si>
    <t>Discontinued Above, open group</t>
  </si>
  <si>
    <t>Select Province:
Choissisez votre province:</t>
  </si>
  <si>
    <t>YT</t>
  </si>
  <si>
    <t>Current Labor Rates</t>
  </si>
  <si>
    <t>Taux de main d'oeuvre en cours</t>
  </si>
  <si>
    <t>AB</t>
  </si>
  <si>
    <t>BC</t>
  </si>
  <si>
    <t>MB</t>
  </si>
  <si>
    <t>NB</t>
  </si>
  <si>
    <t>NL</t>
  </si>
  <si>
    <t>NS</t>
  </si>
  <si>
    <t>ON</t>
  </si>
  <si>
    <t>PEI</t>
  </si>
  <si>
    <t>QC</t>
  </si>
  <si>
    <t>SK</t>
  </si>
  <si>
    <t xml:space="preserve">Publication Date / Date de publication: </t>
  </si>
  <si>
    <t>All published prices, trim specifications, and availability are subject to change without prior notice.</t>
  </si>
  <si>
    <t>Tout prix, spécifications de versions et disponibilté d'accessoires publiés sont sujets à changer sans pré-avis.</t>
  </si>
  <si>
    <t>Honda Internal</t>
  </si>
  <si>
    <t>Honda Accessories</t>
  </si>
  <si>
    <r>
      <rPr>
        <b/>
        <sz val="9"/>
        <color rgb="FFC8102E"/>
        <rFont val="Calibri"/>
        <family val="2"/>
        <scheme val="minor"/>
      </rPr>
      <t>S</t>
    </r>
    <r>
      <rPr>
        <sz val="9"/>
        <rFont val="Calibri"/>
        <family val="2"/>
        <scheme val="minor"/>
      </rPr>
      <t xml:space="preserve"> = Standard (accessory comes standard on this trim)</t>
    </r>
  </si>
  <si>
    <r>
      <rPr>
        <b/>
        <sz val="9"/>
        <color rgb="FFC8102E"/>
        <rFont val="Calibri"/>
        <family val="2"/>
        <scheme val="minor"/>
      </rPr>
      <t>T</t>
    </r>
    <r>
      <rPr>
        <sz val="9"/>
        <rFont val="Calibri"/>
        <family val="2"/>
        <scheme val="minor"/>
      </rPr>
      <t xml:space="preserve"> = Tire Size Change (the size of the accessory wheel is smaller/larger than the OE Wheel.  Customer will require new tires to fit these wheels.)</t>
    </r>
  </si>
  <si>
    <r>
      <rPr>
        <b/>
        <sz val="9"/>
        <color rgb="FFC8102E"/>
        <rFont val="Calibri"/>
        <family val="2"/>
        <scheme val="minor"/>
      </rPr>
      <t>E</t>
    </r>
    <r>
      <rPr>
        <b/>
        <sz val="9"/>
        <rFont val="Calibri"/>
        <family val="2"/>
        <scheme val="minor"/>
      </rPr>
      <t xml:space="preserve"> </t>
    </r>
    <r>
      <rPr>
        <sz val="9"/>
        <rFont val="Calibri"/>
        <family val="2"/>
        <scheme val="minor"/>
      </rPr>
      <t>= Exchange Standard Equipment (the size of the accessory wheel is the same size as the OE wheel and therefore they can use the OE tire.)</t>
    </r>
  </si>
  <si>
    <r>
      <rPr>
        <b/>
        <sz val="9"/>
        <color rgb="FFC8102E"/>
        <rFont val="Calibri"/>
        <family val="2"/>
        <scheme val="minor"/>
      </rPr>
      <t>N/A</t>
    </r>
    <r>
      <rPr>
        <sz val="9"/>
        <rFont val="Calibri"/>
        <family val="2"/>
        <scheme val="minor"/>
      </rPr>
      <t xml:space="preserve"> = Not Applicable (accessory cannot be applied to this trim)</t>
    </r>
  </si>
  <si>
    <t>Province</t>
  </si>
  <si>
    <t>1.0 Packages and Kits</t>
  </si>
  <si>
    <t>Description</t>
  </si>
  <si>
    <t>List Price</t>
  </si>
  <si>
    <t>Installed Price</t>
  </si>
  <si>
    <t>Application</t>
  </si>
  <si>
    <t>Comments</t>
  </si>
  <si>
    <t>2.0 Wheels and Wheel Accessories</t>
  </si>
  <si>
    <t>3.0 Exterior</t>
  </si>
  <si>
    <t>4.0 Interior</t>
  </si>
  <si>
    <t>5.0 Electrical</t>
  </si>
  <si>
    <t>6.0 Paint Pens</t>
  </si>
  <si>
    <t xml:space="preserve">Publication Date: </t>
  </si>
  <si>
    <t>Red Pricing = Promotional Pricing - offered for a limited time only and on a first come, first serve basis.</t>
  </si>
  <si>
    <t>Accessoires Honda</t>
  </si>
  <si>
    <t>Nom du modèle</t>
  </si>
  <si>
    <t xml:space="preserve">Année modèle </t>
  </si>
  <si>
    <r>
      <rPr>
        <b/>
        <sz val="9"/>
        <color rgb="FFC8102E"/>
        <rFont val="Calibri"/>
        <family val="2"/>
        <scheme val="minor"/>
      </rPr>
      <t>S</t>
    </r>
    <r>
      <rPr>
        <sz val="9"/>
        <rFont val="Calibri"/>
        <family val="2"/>
        <scheme val="minor"/>
      </rPr>
      <t xml:space="preserve"> = De série (accessoire de série sur cette version).</t>
    </r>
  </si>
  <si>
    <r>
      <rPr>
        <b/>
        <sz val="9"/>
        <color rgb="FFC8102E"/>
        <rFont val="Calibri"/>
        <family val="2"/>
        <scheme val="minor"/>
      </rPr>
      <t>T</t>
    </r>
    <r>
      <rPr>
        <sz val="9"/>
        <rFont val="Calibri"/>
        <family val="2"/>
        <scheme val="minor"/>
      </rPr>
      <t xml:space="preserve"> = Taille des pneus (la taille de la jante accessoire diffère de la jante d’origine.  Le client aura besoin de nouveaux pneus pour ces jantes).</t>
    </r>
  </si>
  <si>
    <r>
      <rPr>
        <b/>
        <sz val="9"/>
        <color rgb="FFC8102E"/>
        <rFont val="Calibri"/>
        <family val="2"/>
        <scheme val="minor"/>
      </rPr>
      <t>E</t>
    </r>
    <r>
      <rPr>
        <sz val="9"/>
        <rFont val="Calibri"/>
        <family val="2"/>
        <scheme val="minor"/>
      </rPr>
      <t xml:space="preserve"> = Échange d’équipement de série (la taille de la jante accessoire est la même que celle de la jante d’origine.  Le client peut utiliser les pneus d’origine).</t>
    </r>
  </si>
  <si>
    <r>
      <rPr>
        <b/>
        <sz val="9"/>
        <color rgb="FFC8102E"/>
        <rFont val="Calibri"/>
        <family val="2"/>
        <scheme val="minor"/>
      </rPr>
      <t>N/A</t>
    </r>
    <r>
      <rPr>
        <sz val="9"/>
        <rFont val="Calibri"/>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</si>
  <si>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</si>
  <si>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</si>
  <si>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</si>
  <si>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</si>
  <si>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</si>
  <si>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</si>
  <si>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</si>
  <si>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</si>
  <si>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2.0 Jantes et accessoires de jantes</t>
  </si>
  <si>
    <t>3.0 Extérieur</t>
  </si>
  <si>
    <t>4.0 Intérieur</t>
  </si>
  <si>
    <t>5.0 Électrique</t>
  </si>
  <si>
    <t>6.0 Crayon de retouche de peinture</t>
  </si>
  <si>
    <t xml:space="preserve">Date de publication: </t>
  </si>
  <si>
    <t>*Prix en rouge = Prix promotionnels offerts pour une durée limitée seulement, selon le principe du premier arrivé, premier servi.</t>
  </si>
  <si>
    <t>26MY Honda Civic Hatch</t>
  </si>
  <si>
    <t>POPULAR ACCESSORIES</t>
  </si>
  <si>
    <t>/wk *</t>
  </si>
  <si>
    <t>Ambient Lighting, Blue</t>
  </si>
  <si>
    <t>Genuine Honda Accessories purchased with a new Honda vehicle include a 3 year / 60,000 km manufacturer's warranty.</t>
  </si>
  <si>
    <t>Vehicle accessories purchased after vehicle sale include a 1 year / 20,000km manufacturer's warranty.</t>
  </si>
  <si>
    <t xml:space="preserve">*Prices shown include the cost of installation. </t>
  </si>
  <si>
    <t xml:space="preserve">*For informational purposes only.   Weekly amounts shown are estimated payments based on a 60 month finance contract at 6.99% APR (including the cost of installation).  Applicable taxes and fees are extra.   Accessories cannot be financed on their own and must be financed through Honda Canada Finance Inc., on approved credit, in conjunction with a Honda vehicle. Representative finance example: $350.00 financed at 6.99% APR equals $1.60 weekly for 60 months.  260 weekly payments required.  Cost of borrowing is $64.80 for a total obligation of $414.80.  Actual payment amounts will vary based on APR, finance contract term and cost of the applicable accessories. Conditions apply. See your Honda dealer for full details. </t>
  </si>
  <si>
    <t>*More customized weekly payment options &amp; accessories can be seen on Honda.ca - Build &amp; Price</t>
  </si>
  <si>
    <t>(6.99%)</t>
  </si>
  <si>
    <t xml:space="preserve">Publication
 Date: </t>
  </si>
  <si>
    <t>26MY Honda Civic à Hayon</t>
  </si>
  <si>
    <t>ACCESSOIRES POPULAIRES</t>
  </si>
  <si>
    <t>Les accessoires Honda d’origine achetés avec un véhicule Honda neuf incluent une garantie du fabricant de 3 ans ou 60 000 km.</t>
  </si>
  <si>
    <t>Les accessoires de véhicule achetés après la vente du véhicule incluent une garantie du fabricant de 1 an ou 20 000 km.</t>
  </si>
  <si>
    <t xml:space="preserve">
*Les prix indiqués incluent le coût d'installation.</t>
  </si>
  <si>
    <t>*À titre d’information seulement. Les montants hebdomadaires indiqués sont des paiements estimés basés sur un contrat de financement de 60 mois à un taux annuel en pourcentage (TAP) de 6,99 % (coût d’installation compris). Taxes et frais applicables en sus. Les accessoires ne peuvent être financés seuls et doivent être financés par l’entremise de Honda Canada Finance Inc., sur approbation de crédit, conjointement avec un véhicule Honda. Exemple de financement représentatif : Un montant de 350,00 $ financé à un TAP de 6,99 % équivaut à un paiement hebdomadaire de 1,60 $ pendant 60 mois. 260 paiements hebdomadaires sont requis. Le coût d’emprunt est de 64,80 $, pour une obligation totale de 414,80 $. Le montant réel des paiements variera en fonction du TAP, de la période du contrat de financement et du coût des accessoires applicables. Certaines conditions s’appliquent. Veuillez visiter votre concessionnaire Honda pour obtenir tous les détails.</t>
  </si>
  <si>
    <t>*Vous pouvez voir d’autres options de paiements hebdomadaires personnalisés ainsi que des accessoires sur le site Honda.ca – Configuration et prix.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</si>
</sst>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164" formatCode="yyyy\-mm\-dd;@"/>
    <numFmt numFmtId="165" formatCode="0.0"/>
    <numFmt numFmtId="166" formatCode="_-[$$-409]* #,##0.00_ ;_-[$$-409]* \-#,##0.00\ ;_-[$$-409]* &quot;-&quot;??_ ;_-@_ "/>
    <numFmt numFmtId="167" formatCode="[$-409]d\-mmm\-yy;@"/>
    <numFmt numFmtId="168" formatCode="&quot;$&quot;#,##0.00"/>
    <numFmt numFmtId="169" formatCode="&quot;$&quot;#,##0.00;[Red]\-&quot;$&quot;#,##0.00"/>
    <numFmt numFmtId="170" formatCode="_ * #,##0_ \ [$$-C0C]_ ;_ * \-#,##0\ \ [$$-C0C]_ ;_ * &quot;-&quot;??_ \ [$$-C0C]_ ;_ @_ "/>
    <numFmt numFmtId="171" formatCode="_(&quot;$&quot;* #,##0_);_(&quot;$&quot;* \(#,##0\);_(&quot;$&quot;* &quot;-&quot;??_);_(@_)"/>
    <numFmt numFmtId="172" formatCode="_ * #,##0.00_ \ [$$-C0C]_ ;_ * \-#,##0.00\ \ [$$-C0C]_ ;_ * &quot;-&quot;??_ \ [$$-C0C]_ ;_ @_ "/>
  </numFmts>
  <fonts count="69" x14ac:knownFonts="1">
    <font>
      <sz val="10"/>
      <name val="Arial"/>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8"/>
      <name val="Calibri"/>
      <family val="2"/>
      <scheme val="minor"/>
    </font>
    <font>
      <sz val="10"/>
      <name val="Calibri"/>
      <family val="2"/>
      <scheme val="minor"/>
    </font>
    <font>
      <sz val="11"/>
      <color theme="6" tint="-0.499984740745262"/>
      <name val="Calibri"/>
      <family val="2"/>
      <scheme val="minor"/>
    </font>
    <font>
      <b/>
      <sz val="11"/>
      <name val="Calibri"/>
      <family val="2"/>
      <scheme val="minor"/>
    </font>
    <font>
      <sz val="11"/>
      <name val="Calibri"/>
      <family val="2"/>
      <scheme val="minor"/>
    </font>
    <font>
      <b/>
      <sz val="11"/>
      <color theme="6" tint="-0.499984740745262"/>
      <name val="Calibri"/>
      <family val="2"/>
      <scheme val="minor"/>
    </font>
    <font>
      <b/>
      <sz val="8"/>
      <name val="Calibri"/>
      <family val="2"/>
      <scheme val="minor"/>
    </font>
    <font>
      <b/>
      <sz val="20"/>
      <name val="Calibri"/>
      <family val="2"/>
      <scheme val="minor"/>
    </font>
    <font>
      <sz val="8"/>
      <color theme="0" tint="-4.9989318521683403E-2"/>
      <name val="Calibri"/>
      <family val="2"/>
      <scheme val="minor"/>
    </font>
    <font>
      <b/>
      <i/>
      <sz val="11"/>
      <color theme="1" tint="0.499984740745262"/>
      <name val="Calibri"/>
      <family val="2"/>
      <scheme val="minor"/>
    </font>
    <font>
      <sz val="9"/>
      <name val="Calibri"/>
      <family val="2"/>
      <scheme val="minor"/>
    </font>
    <font>
      <sz val="14"/>
      <name val="Calibri"/>
      <family val="2"/>
      <scheme val="minor"/>
    </font>
    <font>
      <b/>
      <sz val="14"/>
      <color theme="0"/>
      <name val="Calibri"/>
      <family val="2"/>
      <scheme val="minor"/>
    </font>
    <font>
      <b/>
      <sz val="8"/>
      <color theme="0"/>
      <name val="Calibri"/>
      <family val="2"/>
      <scheme val="minor"/>
    </font>
    <font>
      <b/>
      <sz val="8"/>
      <color theme="0" tint="-4.9989318521683403E-2"/>
      <name val="Calibri"/>
      <family val="2"/>
      <scheme val="minor"/>
    </font>
    <font>
      <b/>
      <sz val="11"/>
      <color rgb="FFFF0000"/>
      <name val="Calibri"/>
      <family val="2"/>
      <scheme val="minor"/>
    </font>
    <font>
      <sz val="8"/>
      <color theme="0"/>
      <name val="Calibri"/>
      <family val="2"/>
      <scheme val="minor"/>
    </font>
    <font>
      <b/>
      <sz val="10"/>
      <color theme="0"/>
      <name val="Calibri"/>
      <family val="2"/>
      <scheme val="minor"/>
    </font>
    <font>
      <sz val="9"/>
      <color theme="0"/>
      <name val="Calibri"/>
      <family val="2"/>
      <scheme val="minor"/>
    </font>
    <font>
      <sz val="10"/>
      <color theme="1"/>
      <name val="Calibri"/>
      <family val="2"/>
      <scheme val="minor"/>
    </font>
    <font>
      <sz val="8"/>
      <color theme="1"/>
      <name val="Calibri"/>
      <family val="2"/>
      <scheme val="minor"/>
    </font>
    <font>
      <sz val="12"/>
      <name val="Calibri"/>
      <family val="2"/>
      <scheme val="minor"/>
    </font>
    <font>
      <sz val="10"/>
      <color rgb="FFFF0000"/>
      <name val="Calibri"/>
      <family val="2"/>
      <scheme val="minor"/>
    </font>
    <font>
      <sz val="8"/>
      <color rgb="FFFF0000"/>
      <name val="Calibri"/>
      <family val="2"/>
      <scheme val="minor"/>
    </font>
    <font>
      <b/>
      <sz val="9"/>
      <color indexed="81"/>
      <name val="Tahoma"/>
      <family val="2"/>
    </font>
    <font>
      <sz val="9"/>
      <color indexed="81"/>
      <name val="Tahoma"/>
      <family val="2"/>
    </font>
    <font>
      <sz val="18"/>
      <color theme="1"/>
      <name val="Calibri"/>
      <family val="2"/>
      <scheme val="minor"/>
    </font>
    <font>
      <b/>
      <sz val="18"/>
      <color rgb="FFC8102E"/>
      <name val="Calibri"/>
      <family val="2"/>
      <scheme val="minor"/>
    </font>
    <font>
      <i/>
      <sz val="10"/>
      <color rgb="FFC00000"/>
      <name val="Arial"/>
      <family val="2"/>
    </font>
    <font>
      <sz val="10"/>
      <color theme="0"/>
      <name val="Arial"/>
      <family val="2"/>
    </font>
    <font>
      <i/>
      <sz val="10"/>
      <color theme="0" tint="-0.34998626667073579"/>
      <name val="Arial Narrow"/>
      <family val="2"/>
    </font>
    <font>
      <b/>
      <sz val="24"/>
      <color theme="0"/>
      <name val="Calibri"/>
      <family val="2"/>
      <scheme val="minor"/>
    </font>
    <font>
      <b/>
      <sz val="11"/>
      <color theme="6" tint="0.79998168889431442"/>
      <name val="Calibri"/>
      <family val="2"/>
      <scheme val="minor"/>
    </font>
    <font>
      <b/>
      <sz val="9"/>
      <color rgb="FFC8102E"/>
      <name val="Calibri"/>
      <family val="2"/>
      <scheme val="minor"/>
    </font>
    <font>
      <b/>
      <sz val="9"/>
      <name val="Calibri"/>
      <family val="2"/>
      <scheme val="minor"/>
    </font>
    <font>
      <i/>
      <sz val="11"/>
      <color theme="0" tint="-0.34998626667073579"/>
      <name val="Arial Narrow"/>
      <family val="2"/>
    </font>
    <font>
      <sz val="14"/>
      <color theme="1"/>
      <name val="Calibri"/>
      <family val="2"/>
      <scheme val="minor"/>
    </font>
    <font>
      <i/>
      <sz val="14"/>
      <color theme="0" tint="-0.34998626667073579"/>
      <name val="Arial Narrow"/>
      <family val="2"/>
    </font>
    <font>
      <i/>
      <sz val="11"/>
      <name val="Arial Narrow"/>
      <family val="2"/>
    </font>
    <font>
      <sz val="11"/>
      <color rgb="FFFFC000"/>
      <name val="Calibri"/>
      <family val="2"/>
      <scheme val="minor"/>
    </font>
    <font>
      <i/>
      <sz val="11"/>
      <color rgb="FFA6A6A6"/>
      <name val="Arial Narrow"/>
      <family val="2"/>
    </font>
    <font>
      <sz val="11"/>
      <color theme="0" tint="-0.34998626667073579"/>
      <name val="Arial Narrow"/>
      <family val="2"/>
    </font>
    <font>
      <i/>
      <sz val="11"/>
      <color theme="1"/>
      <name val="Calibri"/>
      <family val="2"/>
      <scheme val="minor"/>
    </font>
    <font>
      <sz val="10"/>
      <color theme="0" tint="-0.34998626667073579"/>
      <name val="Arial Narrow"/>
      <family val="2"/>
    </font>
    <font>
      <b/>
      <sz val="10"/>
      <name val="Calibri"/>
      <family val="2"/>
      <scheme val="minor"/>
    </font>
    <font>
      <sz val="10"/>
      <color theme="0" tint="-0.14999847407452621"/>
      <name val="Calibri"/>
      <family val="2"/>
      <scheme val="minor"/>
    </font>
    <font>
      <b/>
      <sz val="24"/>
      <name val="Calibri"/>
      <family val="2"/>
      <scheme val="minor"/>
    </font>
    <font>
      <i/>
      <sz val="10"/>
      <color theme="0"/>
      <name val="Calibri"/>
      <family val="2"/>
      <scheme val="minor"/>
    </font>
    <font>
      <sz val="10"/>
      <color theme="0"/>
      <name val="Calibri"/>
      <family val="2"/>
      <scheme val="minor"/>
    </font>
    <font>
      <b/>
      <sz val="12"/>
      <name val="Calibri"/>
      <family val="2"/>
      <scheme val="minor"/>
    </font>
    <font>
      <i/>
      <sz val="12"/>
      <name val="Calibri"/>
      <family val="2"/>
      <scheme val="minor"/>
    </font>
    <font>
      <b/>
      <sz val="10.5"/>
      <name val="Calibri"/>
      <family val="2"/>
      <scheme val="minor"/>
    </font>
    <font>
      <b/>
      <sz val="8.5"/>
      <name val="Calibri"/>
      <family val="2"/>
      <scheme val="minor"/>
    </font>
    <font>
      <b/>
      <i/>
      <sz val="12"/>
      <name val="Calibri"/>
      <family val="2"/>
      <scheme val="minor"/>
    </font>
    <font>
      <i/>
      <sz val="10"/>
      <name val="Calibri"/>
      <family val="2"/>
      <scheme val="minor"/>
    </font>
    <font>
      <b/>
      <i/>
      <sz val="10"/>
      <name val="Calibri"/>
      <family val="2"/>
      <scheme val="minor"/>
    </font>
    <font>
      <sz val="10"/>
      <color rgb="FFE3173E"/>
      <name val="Calibri"/>
      <family val="2"/>
      <scheme val="minor"/>
    </font>
    <font>
      <i/>
      <sz val="10"/>
      <color rgb="FFE3173E"/>
      <name val="Calibri"/>
      <family val="2"/>
      <scheme val="minor"/>
    </font>
    <font>
      <b/>
      <i/>
      <sz val="8"/>
      <name val="Calibri"/>
      <family val="2"/>
      <scheme val="minor"/>
    </font>
    <font>
      <sz val="10"/>
      <color rgb="FFC8102E"/>
      <name val="Calibri"/>
      <family val="2"/>
      <scheme val="minor"/>
    </font>
    <font>
      <b/>
      <sz val="10"/>
      <color rgb="FFE3173E"/>
      <name val="Calibri"/>
      <family val="2"/>
      <scheme val="minor"/>
    </font>
    <font>
      <b/>
      <sz val="11"/>
      <color rgb="FFC8102E"/>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6" tint="0.59996337778862885"/>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rgb="FFC8102E"/>
        <bgColor indexed="64"/>
      </patternFill>
    </fill>
    <fill>
      <patternFill patternType="solid">
        <fgColor theme="6" tint="0.39994506668294322"/>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9" tint="-0.499984740745262"/>
        <bgColor indexed="64"/>
      </patternFill>
    </fill>
    <fill>
      <patternFill patternType="solid">
        <fgColor theme="6" tint="-0.249977111117893"/>
        <bgColor indexed="64"/>
      </patternFill>
    </fill>
    <fill>
      <patternFill patternType="solid">
        <fgColor theme="1" tint="0.34998626667073579"/>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E3173E"/>
        <bgColor indexed="64"/>
      </patternFill>
    </fill>
    <fill>
      <patternFill patternType="solid">
        <fgColor theme="6" tint="-0.24994659260841701"/>
        <bgColor indexed="64"/>
      </patternFill>
    </fill>
  </fills>
  <borders count="39">
    <border>
      <left/>
      <right/>
      <top/>
      <bottom/>
      <diagonal/>
    </border>
    <border>
      <left style="thin">
        <color theme="0"/>
      </left>
      <right/>
      <top style="thin">
        <color theme="0"/>
      </top>
      <bottom style="thin">
        <color theme="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style="thin">
        <color theme="0"/>
      </top>
      <bottom style="thin">
        <color theme="0"/>
      </bottom>
      <diagonal/>
    </border>
    <border>
      <left/>
      <right/>
      <top/>
      <bottom style="thin">
        <color theme="1" tint="0.499984740745262"/>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top/>
      <bottom style="thin">
        <color theme="0"/>
      </bottom>
      <diagonal/>
    </border>
    <border>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right style="thin">
        <color theme="0"/>
      </right>
      <top/>
      <bottom style="thin">
        <color theme="0"/>
      </bottom>
      <diagonal/>
    </border>
    <border>
      <left/>
      <right/>
      <top style="thin">
        <color theme="0"/>
      </top>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medium">
        <color theme="1" tint="0.499984740745262"/>
      </bottom>
      <diagonal/>
    </border>
  </borders>
  <cellStyleXfs count="14">
    <xf numFmtId="0" fontId="0"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9" fillId="3" borderId="1">
      <alignment horizontal="left" vertical="center" indent="1"/>
    </xf>
    <xf numFmtId="0" fontId="12" fillId="5" borderId="3" applyNumberFormat="0">
      <alignment horizontal="center" vertical="center"/>
    </xf>
    <xf numFmtId="0" fontId="1" fillId="0" borderId="0"/>
    <xf numFmtId="0" fontId="2" fillId="6" borderId="0" applyNumberFormat="0" applyBorder="0" applyAlignment="0" applyProtection="0"/>
    <xf numFmtId="0" fontId="9" fillId="7" borderId="5">
      <alignment horizontal="center" vertical="center"/>
    </xf>
    <xf numFmtId="0" fontId="6" fillId="0" borderId="0"/>
    <xf numFmtId="0" fontId="39" fillId="20" borderId="30" applyBorder="0">
      <alignment horizontal="center" vertical="center"/>
    </xf>
    <xf numFmtId="0" fontId="1" fillId="0" borderId="0"/>
    <xf numFmtId="0" fontId="1" fillId="0" borderId="0"/>
    <xf numFmtId="9" fontId="6" fillId="0" borderId="0" applyFont="0" applyFill="0" applyBorder="0" applyAlignment="0" applyProtection="0"/>
  </cellStyleXfs>
  <cellXfs count="360">
    <xf numFmtId="0" fontId="0" fillId="0" borderId="0" xfId="0"/>
    <xf numFmtId="0" fontId="7" fillId="2" borderId="0" xfId="3" applyFont="1" applyFill="1" applyAlignment="1">
      <alignment vertical="center"/>
    </xf>
    <xf numFmtId="0" fontId="7" fillId="2" borderId="0" xfId="3" applyFont="1" applyFill="1" applyAlignment="1">
      <alignment vertical="top"/>
    </xf>
    <xf numFmtId="0" fontId="7" fillId="0" borderId="0" xfId="3" applyFont="1" applyAlignment="1">
      <alignment vertical="top"/>
    </xf>
    <xf numFmtId="0" fontId="7" fillId="0" borderId="0" xfId="3" applyFont="1" applyAlignment="1">
      <alignment vertical="center"/>
    </xf>
    <xf numFmtId="0" fontId="8" fillId="2" borderId="0" xfId="3" applyFont="1" applyFill="1" applyAlignment="1">
      <alignment vertical="center"/>
    </xf>
    <xf numFmtId="0" fontId="2" fillId="4" borderId="2" xfId="4" applyFont="1" applyFill="1" applyBorder="1" applyAlignment="1">
      <alignment horizontal="left" vertical="center"/>
    </xf>
    <xf numFmtId="0" fontId="10" fillId="2" borderId="2" xfId="4" applyFont="1" applyFill="1" applyBorder="1" applyAlignment="1">
      <alignment horizontal="left" vertical="center"/>
    </xf>
    <xf numFmtId="0" fontId="11" fillId="2" borderId="0" xfId="4" applyFont="1" applyFill="1" applyBorder="1" applyAlignment="1">
      <alignment horizontal="left" vertical="center" wrapText="1"/>
    </xf>
    <xf numFmtId="0" fontId="13" fillId="2" borderId="0" xfId="5" applyNumberFormat="1" applyFont="1" applyFill="1" applyBorder="1" applyAlignment="1">
      <alignment horizontal="center" vertical="center" wrapText="1"/>
    </xf>
    <xf numFmtId="0" fontId="14" fillId="2" borderId="0" xfId="5" applyNumberFormat="1" applyFont="1" applyFill="1" applyBorder="1">
      <alignment horizontal="center" vertical="center"/>
    </xf>
    <xf numFmtId="0" fontId="10" fillId="2" borderId="0" xfId="5" applyNumberFormat="1" applyFont="1" applyFill="1" applyBorder="1">
      <alignment horizontal="center" vertical="center"/>
    </xf>
    <xf numFmtId="0" fontId="15" fillId="2" borderId="0" xfId="5" applyNumberFormat="1" applyFont="1" applyFill="1" applyBorder="1" applyAlignment="1">
      <alignment horizontal="center" vertical="center" wrapText="1"/>
    </xf>
    <xf numFmtId="0" fontId="14" fillId="0" borderId="0" xfId="5" applyNumberFormat="1" applyFont="1" applyFill="1" applyBorder="1">
      <alignment horizontal="center" vertical="center"/>
    </xf>
    <xf numFmtId="0" fontId="8" fillId="0" borderId="0" xfId="3" applyFont="1" applyAlignment="1">
      <alignment vertical="center"/>
    </xf>
    <xf numFmtId="0" fontId="14" fillId="2" borderId="0" xfId="5" applyNumberFormat="1" applyFont="1" applyFill="1" applyBorder="1" applyAlignment="1">
      <alignment horizontal="center" vertical="center" wrapText="1"/>
    </xf>
    <xf numFmtId="0" fontId="14" fillId="2" borderId="0" xfId="5" applyNumberFormat="1" applyFont="1" applyFill="1" applyBorder="1" applyAlignment="1">
      <alignment vertical="center"/>
    </xf>
    <xf numFmtId="0" fontId="1" fillId="2" borderId="0" xfId="6" applyFill="1" applyAlignment="1">
      <alignment horizontal="center" vertical="center"/>
    </xf>
    <xf numFmtId="0" fontId="1" fillId="2" borderId="0" xfId="6" applyFill="1" applyAlignment="1">
      <alignment vertical="center"/>
    </xf>
    <xf numFmtId="164" fontId="10" fillId="2" borderId="2" xfId="4" applyNumberFormat="1" applyFont="1" applyFill="1" applyBorder="1" applyAlignment="1">
      <alignment horizontal="left" vertical="center"/>
    </xf>
    <xf numFmtId="0" fontId="16" fillId="2" borderId="0" xfId="5" applyNumberFormat="1" applyFont="1" applyFill="1" applyBorder="1" applyAlignment="1">
      <alignment horizontal="left" vertical="center" wrapText="1"/>
    </xf>
    <xf numFmtId="0" fontId="17" fillId="2" borderId="4" xfId="7" applyFont="1" applyFill="1" applyBorder="1" applyAlignment="1">
      <alignment horizontal="center" vertical="center"/>
    </xf>
    <xf numFmtId="0" fontId="18" fillId="2" borderId="0" xfId="3" applyFont="1" applyFill="1" applyAlignment="1">
      <alignment horizontal="left" vertical="center"/>
    </xf>
    <xf numFmtId="0" fontId="19" fillId="2" borderId="0" xfId="7" applyFont="1" applyFill="1" applyBorder="1" applyAlignment="1">
      <alignment vertical="center" wrapText="1"/>
    </xf>
    <xf numFmtId="0" fontId="18" fillId="2" borderId="0" xfId="3" applyFont="1" applyFill="1" applyAlignment="1">
      <alignment horizontal="left" vertical="center" wrapText="1"/>
    </xf>
    <xf numFmtId="0" fontId="20" fillId="2" borderId="0" xfId="7" applyFont="1" applyFill="1" applyBorder="1" applyAlignment="1">
      <alignment vertical="center" wrapText="1"/>
    </xf>
    <xf numFmtId="0" fontId="19" fillId="2" borderId="0" xfId="7" applyFont="1" applyFill="1" applyBorder="1" applyAlignment="1">
      <alignment horizontal="center" vertical="center"/>
    </xf>
    <xf numFmtId="0" fontId="19" fillId="2" borderId="0" xfId="7" applyFont="1" applyFill="1" applyBorder="1" applyAlignment="1">
      <alignment vertical="center"/>
    </xf>
    <xf numFmtId="0" fontId="2" fillId="4" borderId="2" xfId="8" applyFont="1" applyFill="1" applyBorder="1">
      <alignment horizontal="center" vertical="center"/>
    </xf>
    <xf numFmtId="0" fontId="11" fillId="2" borderId="0" xfId="7" applyFont="1" applyFill="1" applyBorder="1" applyAlignment="1">
      <alignment vertical="center"/>
    </xf>
    <xf numFmtId="0" fontId="21" fillId="2" borderId="0" xfId="7" applyFont="1" applyFill="1" applyBorder="1" applyAlignment="1">
      <alignment horizontal="center" vertical="center" wrapText="1"/>
    </xf>
    <xf numFmtId="0" fontId="11" fillId="2" borderId="0" xfId="7" applyFont="1" applyFill="1" applyBorder="1" applyAlignment="1">
      <alignment horizontal="center" vertical="center"/>
    </xf>
    <xf numFmtId="0" fontId="18" fillId="0" borderId="0" xfId="3" applyFont="1" applyAlignment="1">
      <alignment horizontal="left" vertical="center"/>
    </xf>
    <xf numFmtId="0" fontId="11" fillId="2" borderId="0" xfId="3" applyFont="1" applyFill="1" applyAlignment="1">
      <alignment vertical="center"/>
    </xf>
    <xf numFmtId="0" fontId="2" fillId="4" borderId="6" xfId="8" applyFont="1" applyFill="1" applyBorder="1" applyAlignment="1">
      <alignment horizontal="center" vertical="center" wrapText="1"/>
    </xf>
    <xf numFmtId="0" fontId="11" fillId="2" borderId="0" xfId="3" applyFont="1" applyFill="1" applyAlignment="1">
      <alignment vertical="center" wrapText="1"/>
    </xf>
    <xf numFmtId="0" fontId="7" fillId="2" borderId="0" xfId="3" applyFont="1" applyFill="1" applyAlignment="1">
      <alignment vertical="center" wrapText="1"/>
    </xf>
    <xf numFmtId="0" fontId="22" fillId="8" borderId="2" xfId="8" applyFont="1" applyFill="1" applyBorder="1">
      <alignment horizontal="center" vertical="center"/>
    </xf>
    <xf numFmtId="0" fontId="23" fillId="4" borderId="2" xfId="8" applyFont="1" applyFill="1" applyBorder="1" applyAlignment="1">
      <alignment horizontal="center" vertical="center" wrapText="1"/>
    </xf>
    <xf numFmtId="0" fontId="20" fillId="9" borderId="7" xfId="3" applyFont="1" applyFill="1" applyBorder="1" applyAlignment="1">
      <alignment horizontal="center" vertical="center" wrapText="1"/>
    </xf>
    <xf numFmtId="0" fontId="20" fillId="9" borderId="0" xfId="3" applyFont="1" applyFill="1" applyAlignment="1">
      <alignment horizontal="center" vertical="center" wrapText="1"/>
    </xf>
    <xf numFmtId="0" fontId="11" fillId="2" borderId="0" xfId="3" applyFont="1" applyFill="1" applyAlignment="1">
      <alignment horizontal="center" vertical="center"/>
    </xf>
    <xf numFmtId="0" fontId="24" fillId="4" borderId="8" xfId="3" applyFont="1" applyFill="1" applyBorder="1" applyAlignment="1">
      <alignment horizontal="center" vertical="center"/>
    </xf>
    <xf numFmtId="0" fontId="24" fillId="4" borderId="8" xfId="8" applyFont="1" applyFill="1" applyBorder="1" applyAlignment="1">
      <alignment horizontal="center" vertical="center" wrapText="1"/>
    </xf>
    <xf numFmtId="0" fontId="2" fillId="4" borderId="9" xfId="3" applyFont="1" applyFill="1" applyBorder="1" applyAlignment="1">
      <alignment horizontal="center" vertical="center"/>
    </xf>
    <xf numFmtId="0" fontId="2" fillId="4" borderId="10" xfId="3" applyFont="1" applyFill="1" applyBorder="1" applyAlignment="1">
      <alignment horizontal="center" vertical="center"/>
    </xf>
    <xf numFmtId="0" fontId="2" fillId="4" borderId="11" xfId="3" applyFont="1" applyFill="1" applyBorder="1" applyAlignment="1">
      <alignment horizontal="center" vertical="center"/>
    </xf>
    <xf numFmtId="0" fontId="11" fillId="0" borderId="0" xfId="3" applyFont="1" applyAlignment="1">
      <alignment vertical="center"/>
    </xf>
    <xf numFmtId="0" fontId="2" fillId="4" borderId="8" xfId="8" applyFont="1" applyFill="1" applyBorder="1" applyAlignment="1">
      <alignment horizontal="center" vertical="center" wrapText="1"/>
    </xf>
    <xf numFmtId="0" fontId="2" fillId="10" borderId="8" xfId="8" applyFont="1" applyFill="1" applyBorder="1" applyAlignment="1">
      <alignment vertical="center" wrapText="1"/>
    </xf>
    <xf numFmtId="0" fontId="20" fillId="10" borderId="8" xfId="8" applyFont="1" applyFill="1" applyBorder="1" applyAlignment="1">
      <alignment horizontal="center" vertical="center" wrapText="1"/>
    </xf>
    <xf numFmtId="0" fontId="2" fillId="10" borderId="2" xfId="8" applyFont="1" applyFill="1" applyBorder="1" applyAlignment="1">
      <alignment horizontal="center" vertical="center" wrapText="1"/>
    </xf>
    <xf numFmtId="0" fontId="24" fillId="10" borderId="2" xfId="8" applyFont="1" applyFill="1" applyBorder="1" applyAlignment="1">
      <alignment horizontal="center" vertical="center" wrapText="1"/>
    </xf>
    <xf numFmtId="0" fontId="25" fillId="4" borderId="2" xfId="8" applyFont="1" applyFill="1" applyBorder="1" applyAlignment="1">
      <alignment horizontal="center" vertical="center" wrapText="1"/>
    </xf>
    <xf numFmtId="0" fontId="2" fillId="10" borderId="2" xfId="8" applyFont="1" applyFill="1" applyBorder="1" applyAlignment="1">
      <alignment vertical="center" wrapText="1"/>
    </xf>
    <xf numFmtId="0" fontId="20" fillId="9" borderId="8" xfId="8" applyFont="1" applyFill="1" applyBorder="1" applyAlignment="1">
      <alignment horizontal="center" vertical="center" wrapText="1"/>
    </xf>
    <xf numFmtId="0" fontId="24" fillId="4" borderId="12" xfId="3" applyFont="1" applyFill="1" applyBorder="1" applyAlignment="1">
      <alignment horizontal="center" vertical="center"/>
    </xf>
    <xf numFmtId="0" fontId="24" fillId="4" borderId="12" xfId="8" applyFont="1" applyFill="1" applyBorder="1" applyAlignment="1">
      <alignment horizontal="center" vertical="center" wrapText="1"/>
    </xf>
    <xf numFmtId="0" fontId="25" fillId="11" borderId="6" xfId="8" applyFont="1" applyFill="1" applyBorder="1" applyAlignment="1">
      <alignment horizontal="center" vertical="center" wrapText="1"/>
    </xf>
    <xf numFmtId="0" fontId="2" fillId="11" borderId="6" xfId="3" applyFont="1" applyFill="1" applyBorder="1" applyAlignment="1">
      <alignment vertical="center"/>
    </xf>
    <xf numFmtId="0" fontId="25" fillId="12" borderId="8" xfId="8" applyFont="1" applyFill="1" applyBorder="1" applyAlignment="1">
      <alignment horizontal="center" vertical="center" wrapText="1"/>
    </xf>
    <xf numFmtId="0" fontId="11" fillId="0" borderId="0" xfId="3" applyFont="1" applyAlignment="1">
      <alignment vertical="center" wrapText="1"/>
    </xf>
    <xf numFmtId="0" fontId="8" fillId="0" borderId="2" xfId="3" applyFont="1" applyBorder="1" applyAlignment="1">
      <alignment horizontal="left" vertical="center"/>
    </xf>
    <xf numFmtId="0" fontId="26" fillId="0" borderId="2" xfId="6" applyFont="1" applyBorder="1" applyAlignment="1">
      <alignment vertical="center"/>
    </xf>
    <xf numFmtId="0" fontId="26" fillId="0" borderId="2" xfId="6" applyFont="1" applyBorder="1" applyAlignment="1">
      <alignment vertical="center" wrapText="1"/>
    </xf>
    <xf numFmtId="0" fontId="27" fillId="0" borderId="2" xfId="6" applyFont="1" applyBorder="1" applyAlignment="1">
      <alignment vertical="center" wrapText="1"/>
    </xf>
    <xf numFmtId="0" fontId="1" fillId="0" borderId="2" xfId="6" applyBorder="1" applyAlignment="1">
      <alignment horizontal="center" vertical="center"/>
    </xf>
    <xf numFmtId="0" fontId="1" fillId="0" borderId="2" xfId="6" applyBorder="1" applyAlignment="1">
      <alignment vertical="center"/>
    </xf>
    <xf numFmtId="2" fontId="1" fillId="0" borderId="2" xfId="6" applyNumberFormat="1" applyBorder="1" applyAlignment="1">
      <alignment vertical="center"/>
    </xf>
    <xf numFmtId="2" fontId="8" fillId="0" borderId="2" xfId="3" applyNumberFormat="1" applyFont="1" applyBorder="1" applyAlignment="1">
      <alignment vertical="center"/>
    </xf>
    <xf numFmtId="0" fontId="28" fillId="5" borderId="2" xfId="3" applyFont="1" applyFill="1" applyBorder="1" applyAlignment="1">
      <alignment horizontal="center" vertical="center"/>
    </xf>
    <xf numFmtId="0" fontId="8" fillId="5" borderId="2" xfId="3" applyFont="1" applyFill="1" applyBorder="1" applyAlignment="1">
      <alignment horizontal="center" vertical="center"/>
    </xf>
    <xf numFmtId="0" fontId="7" fillId="2" borderId="2" xfId="3" applyFont="1" applyFill="1" applyBorder="1" applyAlignment="1">
      <alignment vertical="center" wrapText="1"/>
    </xf>
    <xf numFmtId="0" fontId="7" fillId="13" borderId="2" xfId="3" applyFont="1" applyFill="1" applyBorder="1" applyAlignment="1">
      <alignment horizontal="center" vertical="center" wrapText="1"/>
    </xf>
    <xf numFmtId="0" fontId="27" fillId="13" borderId="2" xfId="6" applyFont="1" applyFill="1" applyBorder="1" applyAlignment="1">
      <alignment horizontal="center" vertical="center" wrapText="1"/>
    </xf>
    <xf numFmtId="0" fontId="26" fillId="2" borderId="13" xfId="6" applyFont="1" applyFill="1" applyBorder="1" applyAlignment="1">
      <alignment horizontal="center" vertical="center"/>
    </xf>
    <xf numFmtId="0" fontId="8" fillId="14" borderId="2" xfId="3" applyFont="1" applyFill="1" applyBorder="1" applyAlignment="1">
      <alignment horizontal="left" vertical="center"/>
    </xf>
    <xf numFmtId="0" fontId="26" fillId="14" borderId="2" xfId="6" applyFont="1" applyFill="1" applyBorder="1" applyAlignment="1">
      <alignment horizontal="left" vertical="center"/>
    </xf>
    <xf numFmtId="0" fontId="8" fillId="0" borderId="2" xfId="3" applyFont="1" applyBorder="1" applyAlignment="1">
      <alignment vertical="center" wrapText="1"/>
    </xf>
    <xf numFmtId="0" fontId="7" fillId="0" borderId="2" xfId="3" applyFont="1" applyBorder="1" applyAlignment="1">
      <alignment vertical="center" wrapText="1"/>
    </xf>
    <xf numFmtId="0" fontId="8" fillId="0" borderId="2" xfId="3" applyFont="1" applyBorder="1" applyAlignment="1">
      <alignment horizontal="center" vertical="center"/>
    </xf>
    <xf numFmtId="0" fontId="8" fillId="0" borderId="2" xfId="3" applyFont="1" applyBorder="1" applyAlignment="1">
      <alignment vertical="center"/>
    </xf>
    <xf numFmtId="0" fontId="8" fillId="2" borderId="13" xfId="3" applyFont="1" applyFill="1" applyBorder="1" applyAlignment="1">
      <alignment horizontal="center" vertical="center"/>
    </xf>
    <xf numFmtId="0" fontId="8" fillId="0" borderId="2" xfId="3" applyFont="1" applyBorder="1" applyAlignment="1">
      <alignment horizontal="left" vertical="center" wrapText="1"/>
    </xf>
    <xf numFmtId="0" fontId="7" fillId="15" borderId="2" xfId="3" applyFont="1" applyFill="1" applyBorder="1" applyAlignment="1">
      <alignment vertical="center" wrapText="1"/>
    </xf>
    <xf numFmtId="0" fontId="7" fillId="15" borderId="2" xfId="3" applyFont="1" applyFill="1" applyBorder="1" applyAlignment="1">
      <alignment horizontal="center" vertical="center" wrapText="1"/>
    </xf>
    <xf numFmtId="0" fontId="8" fillId="15" borderId="13" xfId="3" applyFont="1" applyFill="1" applyBorder="1" applyAlignment="1">
      <alignment horizontal="center" vertical="center"/>
    </xf>
    <xf numFmtId="0" fontId="28" fillId="15" borderId="2" xfId="3" applyFont="1" applyFill="1" applyBorder="1" applyAlignment="1">
      <alignment horizontal="center" vertical="center"/>
    </xf>
    <xf numFmtId="0" fontId="8" fillId="15" borderId="2" xfId="3" applyFont="1" applyFill="1" applyBorder="1" applyAlignment="1">
      <alignment horizontal="left" vertical="center"/>
    </xf>
    <xf numFmtId="0" fontId="8" fillId="5" borderId="2" xfId="3" applyFont="1" applyFill="1" applyBorder="1" applyAlignment="1">
      <alignment vertical="center"/>
    </xf>
    <xf numFmtId="165" fontId="1" fillId="0" borderId="2" xfId="6" applyNumberFormat="1" applyBorder="1" applyAlignment="1">
      <alignment horizontal="center" vertical="center"/>
    </xf>
    <xf numFmtId="0" fontId="8" fillId="14" borderId="2" xfId="3" applyFont="1" applyFill="1" applyBorder="1" applyAlignment="1">
      <alignment horizontal="left" vertical="center" wrapText="1"/>
    </xf>
    <xf numFmtId="0" fontId="29" fillId="0" borderId="2" xfId="3" applyFont="1" applyBorder="1" applyAlignment="1">
      <alignment vertical="center"/>
    </xf>
    <xf numFmtId="0" fontId="8" fillId="2" borderId="0" xfId="3" applyFont="1" applyFill="1" applyAlignment="1">
      <alignment vertical="center" wrapText="1"/>
    </xf>
    <xf numFmtId="165" fontId="8" fillId="0" borderId="2" xfId="3" applyNumberFormat="1" applyFont="1" applyBorder="1" applyAlignment="1">
      <alignment horizontal="center" vertical="center"/>
    </xf>
    <xf numFmtId="0" fontId="8" fillId="16" borderId="2" xfId="3" applyFont="1" applyFill="1" applyBorder="1" applyAlignment="1">
      <alignment vertical="center"/>
    </xf>
    <xf numFmtId="0" fontId="7" fillId="16" borderId="2" xfId="3" applyFont="1" applyFill="1" applyBorder="1" applyAlignment="1">
      <alignment vertical="center" wrapText="1"/>
    </xf>
    <xf numFmtId="0" fontId="8" fillId="16" borderId="2" xfId="3" applyFont="1" applyFill="1" applyBorder="1" applyAlignment="1">
      <alignment horizontal="left" vertical="center"/>
    </xf>
    <xf numFmtId="0" fontId="3" fillId="2" borderId="0" xfId="3" applyFont="1" applyFill="1" applyAlignment="1">
      <alignment vertical="center" wrapText="1"/>
    </xf>
    <xf numFmtId="0" fontId="29" fillId="0" borderId="2" xfId="3" applyFont="1" applyBorder="1" applyAlignment="1">
      <alignment vertical="center" wrapText="1"/>
    </xf>
    <xf numFmtId="0" fontId="8" fillId="17" borderId="14" xfId="3" applyFont="1" applyFill="1" applyBorder="1" applyAlignment="1">
      <alignment horizontal="center" vertical="center" wrapText="1"/>
    </xf>
    <xf numFmtId="0" fontId="8" fillId="0" borderId="13" xfId="3" applyFont="1" applyBorder="1" applyAlignment="1">
      <alignment horizontal="center" vertical="center"/>
    </xf>
    <xf numFmtId="0" fontId="7" fillId="13" borderId="2" xfId="3" applyFont="1" applyFill="1" applyBorder="1" applyAlignment="1">
      <alignment vertical="center" wrapText="1"/>
    </xf>
    <xf numFmtId="0" fontId="30" fillId="0" borderId="2" xfId="3" applyFont="1" applyBorder="1" applyAlignment="1">
      <alignment vertical="center" wrapText="1"/>
    </xf>
    <xf numFmtId="0" fontId="7" fillId="0" borderId="13" xfId="3" applyFont="1" applyBorder="1" applyAlignment="1">
      <alignment vertical="center" wrapText="1"/>
    </xf>
    <xf numFmtId="0" fontId="8" fillId="15" borderId="2" xfId="3" applyFont="1" applyFill="1" applyBorder="1" applyAlignment="1">
      <alignment vertical="center"/>
    </xf>
    <xf numFmtId="0" fontId="8" fillId="2" borderId="2" xfId="3" applyFont="1" applyFill="1" applyBorder="1" applyAlignment="1">
      <alignment horizontal="center" vertical="center"/>
    </xf>
    <xf numFmtId="0" fontId="8" fillId="2" borderId="2" xfId="3" applyFont="1" applyFill="1" applyBorder="1" applyAlignment="1">
      <alignment vertical="center" wrapText="1"/>
    </xf>
    <xf numFmtId="165" fontId="8" fillId="2" borderId="2" xfId="3" applyNumberFormat="1" applyFont="1" applyFill="1" applyBorder="1" applyAlignment="1">
      <alignment horizontal="center" vertical="center"/>
    </xf>
    <xf numFmtId="0" fontId="8" fillId="2" borderId="2" xfId="3" applyFont="1" applyFill="1" applyBorder="1" applyAlignment="1">
      <alignment vertical="center"/>
    </xf>
    <xf numFmtId="2" fontId="1" fillId="2" borderId="2" xfId="6" applyNumberFormat="1" applyFill="1" applyBorder="1" applyAlignment="1">
      <alignment vertical="center"/>
    </xf>
    <xf numFmtId="2" fontId="8" fillId="2" borderId="2" xfId="3" applyNumberFormat="1" applyFont="1" applyFill="1" applyBorder="1" applyAlignment="1">
      <alignment vertical="center"/>
    </xf>
    <xf numFmtId="0" fontId="8" fillId="2" borderId="15" xfId="3" applyFont="1" applyFill="1" applyBorder="1" applyAlignment="1">
      <alignment vertical="center"/>
    </xf>
    <xf numFmtId="0" fontId="8" fillId="2" borderId="15" xfId="3" applyFont="1" applyFill="1" applyBorder="1" applyAlignment="1">
      <alignment vertical="center" wrapText="1"/>
    </xf>
    <xf numFmtId="0" fontId="7" fillId="2" borderId="15" xfId="3" applyFont="1" applyFill="1" applyBorder="1" applyAlignment="1">
      <alignment vertical="center" wrapText="1"/>
    </xf>
    <xf numFmtId="165" fontId="8" fillId="2" borderId="15" xfId="3" applyNumberFormat="1" applyFont="1" applyFill="1" applyBorder="1" applyAlignment="1">
      <alignment horizontal="center" vertical="center"/>
    </xf>
    <xf numFmtId="0" fontId="8" fillId="2" borderId="16" xfId="3" applyFont="1" applyFill="1" applyBorder="1" applyAlignment="1">
      <alignment horizontal="center" vertical="center"/>
    </xf>
    <xf numFmtId="0" fontId="8" fillId="14" borderId="15" xfId="3" applyFont="1" applyFill="1" applyBorder="1" applyAlignment="1">
      <alignment horizontal="left" vertical="center"/>
    </xf>
    <xf numFmtId="0" fontId="8" fillId="2" borderId="6" xfId="3" applyFont="1" applyFill="1" applyBorder="1" applyAlignment="1">
      <alignment vertical="center"/>
    </xf>
    <xf numFmtId="0" fontId="8" fillId="2" borderId="6" xfId="3" applyFont="1" applyFill="1" applyBorder="1" applyAlignment="1">
      <alignment vertical="center" wrapText="1"/>
    </xf>
    <xf numFmtId="0" fontId="7" fillId="2" borderId="6" xfId="3" applyFont="1" applyFill="1" applyBorder="1" applyAlignment="1">
      <alignment vertical="center" wrapText="1"/>
    </xf>
    <xf numFmtId="165" fontId="8" fillId="2" borderId="6" xfId="3" applyNumberFormat="1" applyFont="1" applyFill="1" applyBorder="1" applyAlignment="1">
      <alignment horizontal="center" vertical="center"/>
    </xf>
    <xf numFmtId="0" fontId="8" fillId="2" borderId="6" xfId="3" applyFont="1" applyFill="1" applyBorder="1" applyAlignment="1">
      <alignment horizontal="center" vertical="center"/>
    </xf>
    <xf numFmtId="0" fontId="8" fillId="14" borderId="6" xfId="3" applyFont="1" applyFill="1" applyBorder="1" applyAlignment="1">
      <alignment horizontal="left" vertical="center"/>
    </xf>
    <xf numFmtId="165" fontId="8" fillId="2" borderId="0" xfId="3" applyNumberFormat="1" applyFont="1" applyFill="1" applyAlignment="1">
      <alignment horizontal="center" vertical="center"/>
    </xf>
    <xf numFmtId="2" fontId="1" fillId="2" borderId="0" xfId="6" applyNumberFormat="1" applyFill="1" applyAlignment="1">
      <alignment vertical="center"/>
    </xf>
    <xf numFmtId="2" fontId="8" fillId="2" borderId="0" xfId="3" applyNumberFormat="1" applyFont="1" applyFill="1" applyAlignment="1">
      <alignment vertical="center"/>
    </xf>
    <xf numFmtId="0" fontId="28" fillId="2" borderId="0" xfId="3" applyFont="1" applyFill="1" applyAlignment="1">
      <alignment horizontal="center" vertical="center"/>
    </xf>
    <xf numFmtId="2" fontId="1" fillId="2" borderId="6" xfId="6" applyNumberFormat="1" applyFill="1" applyBorder="1" applyAlignment="1">
      <alignment vertical="center"/>
    </xf>
    <xf numFmtId="2" fontId="8" fillId="2" borderId="6" xfId="3" applyNumberFormat="1" applyFont="1" applyFill="1" applyBorder="1" applyAlignment="1">
      <alignment vertical="center"/>
    </xf>
    <xf numFmtId="0" fontId="28" fillId="2" borderId="6" xfId="3" applyFont="1" applyFill="1" applyBorder="1" applyAlignment="1">
      <alignment horizontal="center" vertical="center"/>
    </xf>
    <xf numFmtId="165" fontId="1" fillId="2" borderId="2" xfId="6" applyNumberFormat="1" applyFill="1" applyBorder="1" applyAlignment="1">
      <alignment horizontal="center" vertical="center"/>
    </xf>
    <xf numFmtId="0" fontId="8" fillId="2" borderId="2" xfId="3" applyFont="1" applyFill="1" applyBorder="1" applyAlignment="1">
      <alignment horizontal="left" vertical="center"/>
    </xf>
    <xf numFmtId="0" fontId="8" fillId="2" borderId="0" xfId="3" applyFont="1" applyFill="1" applyAlignment="1">
      <alignment horizontal="center" vertical="center"/>
    </xf>
    <xf numFmtId="0" fontId="8" fillId="0" borderId="0" xfId="3" applyFont="1" applyAlignment="1">
      <alignment vertical="center" wrapText="1"/>
    </xf>
    <xf numFmtId="0" fontId="7" fillId="0" borderId="0" xfId="3" applyFont="1" applyAlignment="1">
      <alignment vertical="center" wrapText="1"/>
    </xf>
    <xf numFmtId="0" fontId="8" fillId="0" borderId="0" xfId="3" applyFont="1" applyAlignment="1">
      <alignment horizontal="center" vertical="center"/>
    </xf>
    <xf numFmtId="0" fontId="7" fillId="0" borderId="0" xfId="3" applyFont="1" applyAlignment="1">
      <alignment horizontal="center" vertical="center" wrapText="1"/>
    </xf>
    <xf numFmtId="0" fontId="33" fillId="8" borderId="17" xfId="9" applyFont="1" applyFill="1" applyBorder="1" applyAlignment="1">
      <alignment horizontal="center" wrapText="1"/>
    </xf>
    <xf numFmtId="0" fontId="34" fillId="18" borderId="18" xfId="9" applyFont="1" applyFill="1" applyBorder="1" applyAlignment="1" applyProtection="1">
      <alignment horizontal="center" vertical="center"/>
      <protection locked="0"/>
    </xf>
    <xf numFmtId="0" fontId="6" fillId="0" borderId="19" xfId="9" applyBorder="1" applyAlignment="1">
      <alignment vertical="center"/>
    </xf>
    <xf numFmtId="0" fontId="6" fillId="0" borderId="3" xfId="9" applyBorder="1" applyAlignment="1">
      <alignment vertical="center"/>
    </xf>
    <xf numFmtId="0" fontId="6" fillId="0" borderId="5" xfId="9" applyBorder="1" applyAlignment="1">
      <alignment vertical="center"/>
    </xf>
    <xf numFmtId="0" fontId="6" fillId="0" borderId="20" xfId="9" applyBorder="1" applyAlignment="1">
      <alignment vertical="center"/>
    </xf>
    <xf numFmtId="0" fontId="6" fillId="0" borderId="1" xfId="9" applyBorder="1" applyAlignment="1">
      <alignment vertical="center"/>
    </xf>
    <xf numFmtId="0" fontId="6" fillId="0" borderId="0" xfId="9" applyAlignment="1">
      <alignment vertical="center"/>
    </xf>
    <xf numFmtId="0" fontId="6" fillId="0" borderId="21" xfId="9" applyBorder="1" applyAlignment="1">
      <alignment vertical="center"/>
    </xf>
    <xf numFmtId="0" fontId="35" fillId="0" borderId="3" xfId="9" applyFont="1" applyBorder="1" applyAlignment="1">
      <alignment vertical="center"/>
    </xf>
    <xf numFmtId="0" fontId="2" fillId="6" borderId="22" xfId="9" applyFont="1" applyFill="1" applyBorder="1" applyAlignment="1">
      <alignment horizontal="centerContinuous"/>
    </xf>
    <xf numFmtId="0" fontId="2" fillId="6" borderId="23" xfId="9" applyFont="1" applyFill="1" applyBorder="1" applyAlignment="1">
      <alignment horizontal="centerContinuous"/>
    </xf>
    <xf numFmtId="0" fontId="8" fillId="18" borderId="24" xfId="9" applyFont="1" applyFill="1" applyBorder="1" applyAlignment="1">
      <alignment horizontal="center"/>
    </xf>
    <xf numFmtId="166" fontId="8" fillId="14" borderId="25" xfId="9" applyNumberFormat="1" applyFont="1" applyFill="1" applyBorder="1"/>
    <xf numFmtId="0" fontId="6" fillId="17" borderId="26" xfId="9" applyFill="1" applyBorder="1" applyAlignment="1">
      <alignment horizontal="center" vertical="center"/>
    </xf>
    <xf numFmtId="0" fontId="8" fillId="18" borderId="27" xfId="9" applyFont="1" applyFill="1" applyBorder="1" applyAlignment="1">
      <alignment horizontal="center"/>
    </xf>
    <xf numFmtId="166" fontId="8" fillId="14" borderId="28" xfId="9" applyNumberFormat="1" applyFont="1" applyFill="1" applyBorder="1"/>
    <xf numFmtId="0" fontId="0" fillId="0" borderId="0" xfId="0" applyAlignment="1">
      <alignment horizontal="right"/>
    </xf>
    <xf numFmtId="0" fontId="36" fillId="0" borderId="3" xfId="9" applyFont="1" applyBorder="1" applyAlignment="1">
      <alignment vertical="center"/>
    </xf>
    <xf numFmtId="0" fontId="6" fillId="0" borderId="29" xfId="9" applyBorder="1" applyAlignment="1">
      <alignment vertical="center"/>
    </xf>
    <xf numFmtId="0" fontId="37" fillId="0" borderId="0" xfId="3" applyFont="1" applyAlignment="1">
      <alignment vertical="center"/>
    </xf>
    <xf numFmtId="0" fontId="38" fillId="19" borderId="0" xfId="7" applyFont="1" applyFill="1" applyBorder="1" applyAlignment="1">
      <alignment vertical="center"/>
    </xf>
    <xf numFmtId="0" fontId="38" fillId="2" borderId="19" xfId="10" applyFont="1" applyFill="1" applyBorder="1" applyAlignment="1">
      <alignment vertical="center"/>
    </xf>
    <xf numFmtId="0" fontId="38" fillId="2" borderId="3" xfId="10" applyFont="1" applyFill="1" applyBorder="1" applyAlignment="1">
      <alignment vertical="center"/>
    </xf>
    <xf numFmtId="0" fontId="1" fillId="2" borderId="3" xfId="6" applyFill="1" applyBorder="1" applyAlignment="1">
      <alignment horizontal="center" vertical="center"/>
    </xf>
    <xf numFmtId="0" fontId="1" fillId="2" borderId="3" xfId="6" applyFill="1" applyBorder="1" applyAlignment="1">
      <alignment vertical="center"/>
    </xf>
    <xf numFmtId="0" fontId="11" fillId="2" borderId="3" xfId="6" applyFont="1" applyFill="1" applyBorder="1" applyAlignment="1">
      <alignment vertical="center"/>
    </xf>
    <xf numFmtId="0" fontId="11" fillId="2" borderId="5" xfId="6" applyFont="1" applyFill="1" applyBorder="1" applyAlignment="1">
      <alignment vertical="center"/>
    </xf>
    <xf numFmtId="0" fontId="11" fillId="8" borderId="3" xfId="4" applyFont="1" applyFill="1" applyBorder="1" applyAlignment="1">
      <alignment horizontal="left" vertical="center"/>
    </xf>
    <xf numFmtId="0" fontId="14" fillId="18" borderId="3" xfId="5" applyNumberFormat="1" applyFont="1" applyFill="1" applyAlignment="1">
      <alignment horizontal="left" vertical="center" wrapText="1"/>
    </xf>
    <xf numFmtId="0" fontId="14" fillId="2" borderId="19" xfId="5" applyNumberFormat="1" applyFont="1" applyFill="1" applyBorder="1" applyAlignment="1">
      <alignment vertical="center"/>
    </xf>
    <xf numFmtId="0" fontId="14" fillId="2" borderId="3" xfId="5" applyNumberFormat="1" applyFont="1" applyFill="1" applyAlignment="1">
      <alignment vertical="center"/>
    </xf>
    <xf numFmtId="0" fontId="1" fillId="2" borderId="1" xfId="6" applyFill="1" applyBorder="1" applyAlignment="1">
      <alignment vertical="center"/>
    </xf>
    <xf numFmtId="0" fontId="11" fillId="2" borderId="1" xfId="6" applyFont="1" applyFill="1" applyBorder="1" applyAlignment="1">
      <alignment vertical="center"/>
    </xf>
    <xf numFmtId="0" fontId="11" fillId="2" borderId="19" xfId="6" applyFont="1" applyFill="1" applyBorder="1" applyAlignment="1">
      <alignment vertical="center"/>
    </xf>
    <xf numFmtId="0" fontId="14" fillId="18" borderId="3" xfId="5" applyNumberFormat="1" applyFont="1" applyFill="1" applyAlignment="1">
      <alignment horizontal="left" vertical="center"/>
    </xf>
    <xf numFmtId="0" fontId="11" fillId="2" borderId="29" xfId="6" applyFont="1" applyFill="1" applyBorder="1" applyAlignment="1">
      <alignment vertical="center"/>
    </xf>
    <xf numFmtId="0" fontId="17" fillId="2" borderId="29" xfId="4" applyFont="1" applyFill="1" applyBorder="1" applyAlignment="1">
      <alignment horizontal="left" vertical="center"/>
    </xf>
    <xf numFmtId="0" fontId="17" fillId="2" borderId="3" xfId="4" applyFont="1" applyFill="1" applyBorder="1" applyAlignment="1">
      <alignment horizontal="left" vertical="center"/>
    </xf>
    <xf numFmtId="0" fontId="17" fillId="2" borderId="3" xfId="6" applyFont="1" applyFill="1" applyBorder="1" applyAlignment="1">
      <alignment vertical="center"/>
    </xf>
    <xf numFmtId="0" fontId="17" fillId="2" borderId="3" xfId="4" applyFont="1" applyFill="1" applyBorder="1" applyAlignment="1">
      <alignment vertical="center"/>
    </xf>
    <xf numFmtId="0" fontId="17" fillId="2" borderId="5" xfId="4" applyFont="1" applyFill="1" applyBorder="1" applyAlignment="1">
      <alignment vertical="center"/>
    </xf>
    <xf numFmtId="0" fontId="17" fillId="2" borderId="0" xfId="4" applyFont="1" applyFill="1" applyBorder="1" applyAlignment="1">
      <alignment vertical="center"/>
    </xf>
    <xf numFmtId="0" fontId="17" fillId="2" borderId="0" xfId="4" applyFont="1" applyFill="1" applyBorder="1" applyAlignment="1">
      <alignment horizontal="left" vertical="center"/>
    </xf>
    <xf numFmtId="0" fontId="17" fillId="2" borderId="21" xfId="6" applyFont="1" applyFill="1" applyBorder="1" applyAlignment="1">
      <alignment vertical="center"/>
    </xf>
    <xf numFmtId="0" fontId="8" fillId="2" borderId="0" xfId="4" applyFont="1" applyFill="1" applyBorder="1" applyAlignment="1">
      <alignment horizontal="center" wrapText="1"/>
    </xf>
    <xf numFmtId="0" fontId="11" fillId="2" borderId="21" xfId="6" applyFont="1" applyFill="1" applyBorder="1" applyAlignment="1">
      <alignment vertical="center"/>
    </xf>
    <xf numFmtId="0" fontId="19" fillId="19" borderId="0" xfId="7" applyFont="1" applyFill="1" applyBorder="1" applyAlignment="1"/>
    <xf numFmtId="0" fontId="5" fillId="19" borderId="0" xfId="6" applyFont="1" applyFill="1" applyAlignment="1">
      <alignment vertical="center"/>
    </xf>
    <xf numFmtId="0" fontId="10" fillId="2" borderId="31" xfId="5" applyNumberFormat="1" applyFont="1" applyFill="1" applyBorder="1">
      <alignment horizontal="center" vertical="center"/>
    </xf>
    <xf numFmtId="0" fontId="8" fillId="2" borderId="31" xfId="3" applyFont="1" applyFill="1" applyBorder="1" applyAlignment="1">
      <alignment vertical="center"/>
    </xf>
    <xf numFmtId="0" fontId="10" fillId="8" borderId="3" xfId="8" applyFont="1" applyFill="1" applyBorder="1">
      <alignment horizontal="center" vertical="center"/>
    </xf>
    <xf numFmtId="0" fontId="10" fillId="8" borderId="3" xfId="8" applyFont="1" applyFill="1" applyBorder="1" applyAlignment="1">
      <alignment horizontal="center" vertical="center" wrapText="1"/>
    </xf>
    <xf numFmtId="0" fontId="10" fillId="8" borderId="3" xfId="8" applyFont="1" applyFill="1" applyBorder="1" applyAlignment="1">
      <alignment horizontal="center" vertical="center" wrapText="1"/>
    </xf>
    <xf numFmtId="0" fontId="37" fillId="0" borderId="0" xfId="3" applyFont="1" applyAlignment="1">
      <alignment horizontal="left" vertical="center"/>
    </xf>
    <xf numFmtId="0" fontId="10" fillId="18" borderId="3" xfId="4" applyFont="1" applyFill="1" applyBorder="1" applyAlignment="1">
      <alignment horizontal="left" vertical="center"/>
    </xf>
    <xf numFmtId="167" fontId="10" fillId="14" borderId="3" xfId="5" applyNumberFormat="1" applyFont="1" applyFill="1" applyAlignment="1">
      <alignment horizontal="left" vertical="center"/>
    </xf>
    <xf numFmtId="44" fontId="11" fillId="14" borderId="5" xfId="1" applyFont="1" applyFill="1" applyBorder="1" applyAlignment="1">
      <alignment horizontal="center" vertical="center"/>
    </xf>
    <xf numFmtId="0" fontId="11" fillId="14" borderId="5" xfId="5" applyNumberFormat="1" applyFont="1" applyFill="1" applyBorder="1">
      <alignment horizontal="center" vertical="center"/>
    </xf>
    <xf numFmtId="44" fontId="10" fillId="18" borderId="5" xfId="1" applyFont="1" applyFill="1" applyBorder="1" applyAlignment="1">
      <alignment horizontal="center" vertical="center"/>
    </xf>
    <xf numFmtId="0" fontId="8" fillId="14" borderId="5" xfId="5" applyNumberFormat="1" applyFont="1" applyFill="1" applyBorder="1">
      <alignment horizontal="center" vertical="center"/>
    </xf>
    <xf numFmtId="0" fontId="11" fillId="18" borderId="5" xfId="8" applyFont="1" applyFill="1" applyAlignment="1">
      <alignment horizontal="left" vertical="center" wrapText="1"/>
    </xf>
    <xf numFmtId="0" fontId="11" fillId="8" borderId="0" xfId="3" applyFont="1" applyFill="1" applyAlignment="1">
      <alignment vertical="center"/>
    </xf>
    <xf numFmtId="0" fontId="11" fillId="18" borderId="3" xfId="4" applyFont="1" applyFill="1" applyBorder="1">
      <alignment horizontal="left" vertical="center" indent="1"/>
    </xf>
    <xf numFmtId="1" fontId="11" fillId="14" borderId="3" xfId="5" applyNumberFormat="1" applyFont="1" applyFill="1" applyAlignment="1">
      <alignment horizontal="left" vertical="center" indent="1"/>
    </xf>
    <xf numFmtId="44" fontId="11" fillId="14" borderId="32" xfId="1" applyFont="1" applyFill="1" applyBorder="1" applyAlignment="1">
      <alignment horizontal="center" vertical="center"/>
    </xf>
    <xf numFmtId="0" fontId="11" fillId="14" borderId="32" xfId="5" applyNumberFormat="1" applyFont="1" applyFill="1" applyBorder="1">
      <alignment horizontal="center" vertical="center"/>
    </xf>
    <xf numFmtId="44" fontId="10" fillId="18" borderId="32" xfId="1" applyFont="1" applyFill="1" applyBorder="1" applyAlignment="1">
      <alignment horizontal="center" vertical="center"/>
    </xf>
    <xf numFmtId="0" fontId="8" fillId="14" borderId="32" xfId="5" applyNumberFormat="1" applyFont="1" applyFill="1" applyBorder="1">
      <alignment horizontal="center" vertical="center"/>
    </xf>
    <xf numFmtId="0" fontId="11" fillId="18" borderId="32" xfId="8" applyFont="1" applyFill="1" applyBorder="1" applyAlignment="1">
      <alignment horizontal="left" vertical="center" wrapText="1"/>
    </xf>
    <xf numFmtId="44" fontId="11" fillId="14" borderId="29" xfId="1" applyFont="1" applyFill="1" applyBorder="1" applyAlignment="1">
      <alignment horizontal="center" vertical="center"/>
    </xf>
    <xf numFmtId="0" fontId="11" fillId="14" borderId="29" xfId="5" applyNumberFormat="1" applyFont="1" applyFill="1" applyBorder="1">
      <alignment horizontal="center" vertical="center"/>
    </xf>
    <xf numFmtId="44" fontId="10" fillId="18" borderId="29" xfId="1" applyFont="1" applyFill="1" applyBorder="1" applyAlignment="1">
      <alignment horizontal="center" vertical="center"/>
    </xf>
    <xf numFmtId="0" fontId="8" fillId="14" borderId="29" xfId="5" applyNumberFormat="1" applyFont="1" applyFill="1" applyBorder="1">
      <alignment horizontal="center" vertical="center"/>
    </xf>
    <xf numFmtId="0" fontId="11" fillId="18" borderId="29" xfId="8" applyFont="1" applyFill="1" applyBorder="1" applyAlignment="1">
      <alignment horizontal="left" vertical="center" wrapText="1"/>
    </xf>
    <xf numFmtId="9" fontId="11" fillId="2" borderId="0" xfId="2" applyFont="1" applyFill="1" applyBorder="1" applyAlignment="1">
      <alignment vertical="center"/>
    </xf>
    <xf numFmtId="0" fontId="11" fillId="8" borderId="1" xfId="3" applyFont="1" applyFill="1" applyBorder="1" applyAlignment="1">
      <alignment vertical="center"/>
    </xf>
    <xf numFmtId="0" fontId="11" fillId="8" borderId="33" xfId="3" applyFont="1" applyFill="1" applyBorder="1" applyAlignment="1">
      <alignment vertical="center"/>
    </xf>
    <xf numFmtId="0" fontId="11" fillId="8" borderId="19" xfId="3" applyFont="1" applyFill="1" applyBorder="1" applyAlignment="1">
      <alignment horizontal="left" vertical="center"/>
    </xf>
    <xf numFmtId="167" fontId="10" fillId="18" borderId="3" xfId="5" applyNumberFormat="1" applyFont="1" applyFill="1" applyAlignment="1">
      <alignment horizontal="left" vertical="center"/>
    </xf>
    <xf numFmtId="0" fontId="37" fillId="0" borderId="0" xfId="3" applyFont="1" applyAlignment="1">
      <alignment horizontal="left" vertical="center" wrapText="1"/>
    </xf>
    <xf numFmtId="1" fontId="11" fillId="14" borderId="3" xfId="5" applyNumberFormat="1" applyFont="1" applyFill="1" applyAlignment="1">
      <alignment horizontal="left" vertical="center" wrapText="1" indent="1"/>
    </xf>
    <xf numFmtId="0" fontId="42" fillId="0" borderId="0" xfId="3" applyFont="1" applyAlignment="1">
      <alignment vertical="center"/>
    </xf>
    <xf numFmtId="0" fontId="1" fillId="2" borderId="0" xfId="6" applyFill="1" applyAlignment="1">
      <alignment horizontal="left" vertical="center"/>
    </xf>
    <xf numFmtId="0" fontId="43" fillId="2" borderId="0" xfId="11" applyFont="1" applyFill="1" applyAlignment="1">
      <alignment horizontal="left" vertical="center"/>
    </xf>
    <xf numFmtId="0" fontId="42" fillId="8" borderId="0" xfId="3" applyFont="1" applyFill="1" applyAlignment="1">
      <alignment vertical="center"/>
    </xf>
    <xf numFmtId="0" fontId="11" fillId="18" borderId="29" xfId="4" applyFont="1" applyFill="1" applyBorder="1" applyAlignment="1">
      <alignment horizontal="left" vertical="center"/>
    </xf>
    <xf numFmtId="167" fontId="10" fillId="14" borderId="29" xfId="5" applyNumberFormat="1" applyFont="1" applyFill="1" applyBorder="1" applyAlignment="1">
      <alignment horizontal="left" vertical="center"/>
    </xf>
    <xf numFmtId="44" fontId="11" fillId="14" borderId="3" xfId="1" applyFont="1" applyFill="1" applyBorder="1" applyAlignment="1">
      <alignment horizontal="center" vertical="center"/>
    </xf>
    <xf numFmtId="0" fontId="11" fillId="14" borderId="3" xfId="5" applyNumberFormat="1" applyFont="1" applyFill="1">
      <alignment horizontal="center" vertical="center"/>
    </xf>
    <xf numFmtId="44" fontId="10" fillId="18" borderId="3" xfId="1" applyFont="1" applyFill="1" applyBorder="1" applyAlignment="1">
      <alignment horizontal="center" vertical="center"/>
    </xf>
    <xf numFmtId="0" fontId="8" fillId="14" borderId="3" xfId="5" applyNumberFormat="1" applyFont="1" applyFill="1">
      <alignment horizontal="center" vertical="center"/>
    </xf>
    <xf numFmtId="0" fontId="11" fillId="18" borderId="3" xfId="8" applyFont="1" applyFill="1" applyBorder="1" applyAlignment="1">
      <alignment horizontal="left" vertical="center" wrapText="1"/>
    </xf>
    <xf numFmtId="0" fontId="11" fillId="2" borderId="29" xfId="4" applyFont="1" applyFill="1" applyBorder="1" applyAlignment="1">
      <alignment horizontal="left" vertical="center"/>
    </xf>
    <xf numFmtId="167" fontId="10" fillId="2" borderId="20" xfId="5" applyNumberFormat="1" applyFont="1" applyFill="1" applyBorder="1" applyAlignment="1">
      <alignment horizontal="left" vertical="center"/>
    </xf>
    <xf numFmtId="168" fontId="11" fillId="2" borderId="0" xfId="5" applyNumberFormat="1" applyFont="1" applyFill="1" applyBorder="1">
      <alignment horizontal="center" vertical="center"/>
    </xf>
    <xf numFmtId="0" fontId="11" fillId="2" borderId="0" xfId="5" applyNumberFormat="1" applyFont="1" applyFill="1" applyBorder="1">
      <alignment horizontal="center" vertical="center"/>
    </xf>
    <xf numFmtId="168" fontId="11" fillId="2" borderId="0" xfId="8" applyNumberFormat="1" applyFont="1" applyFill="1" applyBorder="1">
      <alignment horizontal="center" vertical="center"/>
    </xf>
    <xf numFmtId="0" fontId="11" fillId="2" borderId="0" xfId="8" applyFont="1" applyFill="1" applyBorder="1" applyAlignment="1">
      <alignment horizontal="left" vertical="center" wrapText="1"/>
    </xf>
    <xf numFmtId="0" fontId="44" fillId="0" borderId="0" xfId="3" applyFont="1" applyAlignment="1">
      <alignment horizontal="left" vertical="center"/>
    </xf>
    <xf numFmtId="0" fontId="10" fillId="8" borderId="3" xfId="8" applyFont="1" applyFill="1" applyBorder="1" applyAlignment="1">
      <alignment horizontal="left" vertical="center"/>
    </xf>
    <xf numFmtId="165" fontId="11" fillId="14" borderId="3" xfId="5" applyNumberFormat="1" applyFont="1" applyFill="1">
      <alignment horizontal="center" vertical="center"/>
    </xf>
    <xf numFmtId="0" fontId="10" fillId="18" borderId="29" xfId="4" applyFont="1" applyFill="1" applyBorder="1" applyAlignment="1">
      <alignment horizontal="left" vertical="center"/>
    </xf>
    <xf numFmtId="0" fontId="10" fillId="18" borderId="33" xfId="4" applyFont="1" applyFill="1" applyBorder="1" applyAlignment="1">
      <alignment vertical="center"/>
    </xf>
    <xf numFmtId="0" fontId="10" fillId="18" borderId="33" xfId="4" applyFont="1" applyFill="1" applyBorder="1" applyAlignment="1">
      <alignment horizontal="left" vertical="center"/>
    </xf>
    <xf numFmtId="0" fontId="11" fillId="18" borderId="29" xfId="4" applyFont="1" applyFill="1" applyBorder="1">
      <alignment horizontal="left" vertical="center" indent="1"/>
    </xf>
    <xf numFmtId="0" fontId="45" fillId="0" borderId="0" xfId="3" applyFont="1" applyAlignment="1">
      <alignment vertical="center"/>
    </xf>
    <xf numFmtId="0" fontId="11" fillId="18" borderId="19" xfId="8" applyFont="1" applyFill="1" applyBorder="1" applyAlignment="1">
      <alignment horizontal="left" vertical="center" wrapText="1"/>
    </xf>
    <xf numFmtId="0" fontId="1" fillId="2" borderId="5" xfId="6" applyFill="1" applyBorder="1" applyAlignment="1">
      <alignment vertical="center"/>
    </xf>
    <xf numFmtId="0" fontId="1" fillId="2" borderId="32" xfId="6" applyFill="1" applyBorder="1" applyAlignment="1">
      <alignment vertical="center"/>
    </xf>
    <xf numFmtId="0" fontId="46" fillId="2" borderId="32" xfId="6" applyFont="1" applyFill="1" applyBorder="1" applyAlignment="1">
      <alignment horizontal="center" vertical="center"/>
    </xf>
    <xf numFmtId="0" fontId="43" fillId="2" borderId="3" xfId="11" applyFont="1" applyFill="1" applyBorder="1" applyAlignment="1">
      <alignment horizontal="left" vertical="center"/>
    </xf>
    <xf numFmtId="0" fontId="47" fillId="0" borderId="0" xfId="0" applyFont="1" applyAlignment="1">
      <alignment vertical="center"/>
    </xf>
    <xf numFmtId="0" fontId="11" fillId="0" borderId="29" xfId="4" applyFont="1" applyFill="1" applyBorder="1" applyAlignment="1">
      <alignment horizontal="left" vertical="center"/>
    </xf>
    <xf numFmtId="167" fontId="10" fillId="0" borderId="29" xfId="5" applyNumberFormat="1" applyFont="1" applyFill="1" applyBorder="1" applyAlignment="1">
      <alignment horizontal="left" vertical="center"/>
    </xf>
    <xf numFmtId="168" fontId="11" fillId="0" borderId="29" xfId="5" applyNumberFormat="1" applyFont="1" applyFill="1" applyBorder="1">
      <alignment horizontal="center" vertical="center"/>
    </xf>
    <xf numFmtId="0" fontId="11" fillId="0" borderId="29" xfId="5" applyNumberFormat="1" applyFont="1" applyFill="1" applyBorder="1">
      <alignment horizontal="center" vertical="center"/>
    </xf>
    <xf numFmtId="168" fontId="11" fillId="0" borderId="29" xfId="8" applyNumberFormat="1" applyFont="1" applyFill="1" applyBorder="1">
      <alignment horizontal="center" vertical="center"/>
    </xf>
    <xf numFmtId="0" fontId="10" fillId="0" borderId="29" xfId="5" applyNumberFormat="1" applyFont="1" applyFill="1" applyBorder="1">
      <alignment horizontal="center" vertical="center"/>
    </xf>
    <xf numFmtId="0" fontId="11" fillId="0" borderId="29" xfId="8" applyFont="1" applyFill="1" applyBorder="1" applyAlignment="1">
      <alignment horizontal="left" vertical="center" wrapText="1"/>
    </xf>
    <xf numFmtId="0" fontId="43" fillId="2" borderId="21" xfId="11" applyFont="1" applyFill="1" applyBorder="1" applyAlignment="1">
      <alignment horizontal="left" vertical="center"/>
    </xf>
    <xf numFmtId="0" fontId="43" fillId="2" borderId="5" xfId="11" applyFont="1" applyFill="1" applyBorder="1" applyAlignment="1">
      <alignment horizontal="left" vertical="center"/>
    </xf>
    <xf numFmtId="0" fontId="1" fillId="2" borderId="29" xfId="6" applyFill="1" applyBorder="1" applyAlignment="1">
      <alignment vertical="center"/>
    </xf>
    <xf numFmtId="0" fontId="1" fillId="2" borderId="20" xfId="6" applyFill="1" applyBorder="1" applyAlignment="1">
      <alignment vertical="center"/>
    </xf>
    <xf numFmtId="0" fontId="46" fillId="2" borderId="0" xfId="6" applyFont="1" applyFill="1" applyAlignment="1">
      <alignment horizontal="center" vertical="center"/>
    </xf>
    <xf numFmtId="0" fontId="11" fillId="18" borderId="5" xfId="8" applyFont="1" applyFill="1" applyAlignment="1">
      <alignment horizontal="center" vertical="center" wrapText="1"/>
    </xf>
    <xf numFmtId="0" fontId="11" fillId="18" borderId="32" xfId="8" applyFont="1" applyFill="1" applyBorder="1" applyAlignment="1">
      <alignment horizontal="center" vertical="center" wrapText="1"/>
    </xf>
    <xf numFmtId="0" fontId="48" fillId="0" borderId="0" xfId="3" applyFont="1" applyAlignment="1">
      <alignment vertical="center"/>
    </xf>
    <xf numFmtId="1" fontId="10" fillId="2" borderId="29" xfId="5" applyNumberFormat="1" applyFont="1" applyFill="1" applyBorder="1" applyAlignment="1">
      <alignment horizontal="left" vertical="center"/>
    </xf>
    <xf numFmtId="168" fontId="10" fillId="2" borderId="29" xfId="5" applyNumberFormat="1" applyFont="1" applyFill="1" applyBorder="1">
      <alignment horizontal="center" vertical="center"/>
    </xf>
    <xf numFmtId="0" fontId="10" fillId="2" borderId="29" xfId="5" applyNumberFormat="1" applyFont="1" applyFill="1" applyBorder="1">
      <alignment horizontal="center" vertical="center"/>
    </xf>
    <xf numFmtId="168" fontId="11" fillId="2" borderId="29" xfId="8" applyNumberFormat="1" applyFont="1" applyFill="1" applyBorder="1">
      <alignment horizontal="center" vertical="center"/>
    </xf>
    <xf numFmtId="0" fontId="4" fillId="2" borderId="3" xfId="12" applyFont="1" applyFill="1" applyBorder="1" applyAlignment="1">
      <alignment horizontal="left" vertical="center"/>
    </xf>
    <xf numFmtId="0" fontId="49" fillId="2" borderId="3" xfId="6" applyFont="1" applyFill="1" applyBorder="1" applyAlignment="1">
      <alignment vertical="center"/>
    </xf>
    <xf numFmtId="0" fontId="50" fillId="0" borderId="0" xfId="3" applyFont="1" applyAlignment="1">
      <alignment vertical="center"/>
    </xf>
    <xf numFmtId="164" fontId="51" fillId="2" borderId="0" xfId="3" applyNumberFormat="1" applyFont="1" applyFill="1" applyAlignment="1">
      <alignment horizontal="left" vertical="center"/>
    </xf>
    <xf numFmtId="0" fontId="17" fillId="2" borderId="20" xfId="4" applyFont="1" applyFill="1" applyBorder="1" applyAlignment="1">
      <alignment horizontal="left" vertical="center"/>
    </xf>
    <xf numFmtId="0" fontId="17" fillId="2" borderId="31" xfId="4" applyFont="1" applyFill="1" applyBorder="1" applyAlignment="1">
      <alignment horizontal="left" vertical="center"/>
    </xf>
    <xf numFmtId="0" fontId="17" fillId="2" borderId="34" xfId="4" applyFont="1" applyFill="1" applyBorder="1" applyAlignment="1">
      <alignment horizontal="left" vertical="center"/>
    </xf>
    <xf numFmtId="0" fontId="17" fillId="2" borderId="1" xfId="4" applyFont="1" applyFill="1" applyAlignment="1">
      <alignment horizontal="left" vertical="center"/>
    </xf>
    <xf numFmtId="0" fontId="17" fillId="2" borderId="33" xfId="4" applyFont="1" applyFill="1" applyBorder="1" applyAlignment="1">
      <alignment horizontal="left" vertical="center"/>
    </xf>
    <xf numFmtId="0" fontId="17" fillId="2" borderId="19" xfId="4" applyFont="1" applyFill="1" applyBorder="1" applyAlignment="1">
      <alignment horizontal="left" vertical="center"/>
    </xf>
    <xf numFmtId="0" fontId="17" fillId="2" borderId="30" xfId="4" applyFont="1" applyFill="1" applyBorder="1" applyAlignment="1">
      <alignment horizontal="left" vertical="center"/>
    </xf>
    <xf numFmtId="0" fontId="17" fillId="2" borderId="35" xfId="4" applyFont="1" applyFill="1" applyBorder="1" applyAlignment="1">
      <alignment horizontal="left" vertical="center"/>
    </xf>
    <xf numFmtId="0" fontId="17" fillId="2" borderId="21" xfId="4" applyFont="1" applyFill="1" applyBorder="1" applyAlignment="1">
      <alignment horizontal="left" vertical="center"/>
    </xf>
    <xf numFmtId="0" fontId="11" fillId="18" borderId="3" xfId="4" applyFont="1" applyFill="1" applyBorder="1" applyAlignment="1">
      <alignment horizontal="left" vertical="center" wrapText="1" indent="1"/>
    </xf>
    <xf numFmtId="0" fontId="11" fillId="18" borderId="3" xfId="4" applyFont="1" applyFill="1" applyBorder="1" applyAlignment="1">
      <alignment horizontal="left" vertical="center"/>
    </xf>
    <xf numFmtId="44" fontId="11" fillId="18" borderId="3" xfId="1" applyFont="1" applyFill="1" applyBorder="1" applyAlignment="1">
      <alignment horizontal="center" vertical="center"/>
    </xf>
    <xf numFmtId="0" fontId="11" fillId="18" borderId="29" xfId="8" applyFont="1" applyFill="1" applyBorder="1" applyAlignment="1">
      <alignment horizontal="left" vertical="center" wrapText="1"/>
    </xf>
    <xf numFmtId="0" fontId="11" fillId="18" borderId="3" xfId="4" applyFont="1" applyFill="1" applyBorder="1" applyAlignment="1">
      <alignment horizontal="left" vertical="center" wrapText="1"/>
    </xf>
    <xf numFmtId="44" fontId="11" fillId="18" borderId="5" xfId="1" applyFont="1" applyFill="1" applyBorder="1" applyAlignment="1">
      <alignment horizontal="center" vertical="center"/>
    </xf>
    <xf numFmtId="44" fontId="11" fillId="18" borderId="32" xfId="1" applyFont="1" applyFill="1" applyBorder="1" applyAlignment="1">
      <alignment horizontal="center" vertical="center"/>
    </xf>
    <xf numFmtId="0" fontId="52" fillId="2" borderId="0" xfId="3" applyFont="1" applyFill="1" applyAlignment="1">
      <alignment vertical="center"/>
    </xf>
    <xf numFmtId="0" fontId="8" fillId="8" borderId="0" xfId="3" applyFont="1" applyFill="1" applyAlignment="1">
      <alignment vertical="center"/>
    </xf>
    <xf numFmtId="0" fontId="53" fillId="2" borderId="0" xfId="3" applyFont="1" applyFill="1" applyAlignment="1">
      <alignment horizontal="center" vertical="center"/>
    </xf>
    <xf numFmtId="0" fontId="54" fillId="2" borderId="0" xfId="3" applyFont="1" applyFill="1" applyAlignment="1">
      <alignment horizontal="center" vertical="center"/>
    </xf>
    <xf numFmtId="0" fontId="38" fillId="19" borderId="0" xfId="3" applyFont="1" applyFill="1" applyAlignment="1">
      <alignment horizontal="center" vertical="center"/>
    </xf>
    <xf numFmtId="0" fontId="55" fillId="2" borderId="0" xfId="3" applyFont="1" applyFill="1" applyAlignment="1">
      <alignment horizontal="center" vertical="center"/>
    </xf>
    <xf numFmtId="0" fontId="8" fillId="2" borderId="0" xfId="3" applyFont="1" applyFill="1" applyAlignment="1">
      <alignment horizontal="center" vertical="center"/>
    </xf>
    <xf numFmtId="169" fontId="8" fillId="0" borderId="0" xfId="3" applyNumberFormat="1" applyFont="1" applyAlignment="1">
      <alignment vertical="center"/>
    </xf>
    <xf numFmtId="0" fontId="56" fillId="18" borderId="13" xfId="3" applyFont="1" applyFill="1" applyBorder="1" applyAlignment="1">
      <alignment horizontal="center" vertical="center"/>
    </xf>
    <xf numFmtId="0" fontId="56" fillId="18" borderId="36" xfId="3" applyFont="1" applyFill="1" applyBorder="1" applyAlignment="1">
      <alignment horizontal="center" vertical="center"/>
    </xf>
    <xf numFmtId="0" fontId="56" fillId="18" borderId="37" xfId="3" applyFont="1" applyFill="1" applyBorder="1" applyAlignment="1">
      <alignment horizontal="center" vertical="center"/>
    </xf>
    <xf numFmtId="0" fontId="28" fillId="2" borderId="0" xfId="3" applyFont="1" applyFill="1" applyAlignment="1">
      <alignment vertical="center"/>
    </xf>
    <xf numFmtId="170" fontId="28" fillId="2" borderId="0" xfId="3" applyNumberFormat="1" applyFont="1" applyFill="1" applyAlignment="1">
      <alignment vertical="top"/>
    </xf>
    <xf numFmtId="8" fontId="56" fillId="2" borderId="0" xfId="3" applyNumberFormat="1" applyFont="1" applyFill="1" applyAlignment="1">
      <alignment horizontal="right" vertical="top"/>
    </xf>
    <xf numFmtId="44" fontId="56" fillId="2" borderId="0" xfId="3" applyNumberFormat="1" applyFont="1" applyFill="1" applyAlignment="1">
      <alignment horizontal="left" vertical="top"/>
    </xf>
    <xf numFmtId="9" fontId="57" fillId="2" borderId="0" xfId="3" applyNumberFormat="1" applyFont="1" applyFill="1" applyAlignment="1">
      <alignment vertical="center"/>
    </xf>
    <xf numFmtId="171" fontId="28" fillId="2" borderId="0" xfId="3" applyNumberFormat="1" applyFont="1" applyFill="1" applyAlignment="1">
      <alignment vertical="top"/>
    </xf>
    <xf numFmtId="0" fontId="58" fillId="18" borderId="13" xfId="3" applyFont="1" applyFill="1" applyBorder="1" applyAlignment="1">
      <alignment horizontal="center" vertical="center" wrapText="1"/>
    </xf>
    <xf numFmtId="0" fontId="58" fillId="18" borderId="36" xfId="3" applyFont="1" applyFill="1" applyBorder="1" applyAlignment="1">
      <alignment horizontal="center" vertical="center"/>
    </xf>
    <xf numFmtId="0" fontId="58" fillId="18" borderId="37" xfId="3" applyFont="1" applyFill="1" applyBorder="1" applyAlignment="1">
      <alignment horizontal="center" vertical="center"/>
    </xf>
    <xf numFmtId="0" fontId="56" fillId="2" borderId="0" xfId="3" applyFont="1" applyFill="1" applyAlignment="1">
      <alignment vertical="center"/>
    </xf>
    <xf numFmtId="44" fontId="56" fillId="18" borderId="13" xfId="3" applyNumberFormat="1" applyFont="1" applyFill="1" applyBorder="1" applyAlignment="1">
      <alignment horizontal="center" vertical="center"/>
    </xf>
    <xf numFmtId="0" fontId="54" fillId="2" borderId="0" xfId="3" applyFont="1" applyFill="1" applyAlignment="1">
      <alignment horizontal="center" vertical="top"/>
    </xf>
    <xf numFmtId="0" fontId="28" fillId="2" borderId="0" xfId="3" applyFont="1" applyFill="1" applyAlignment="1">
      <alignment vertical="top"/>
    </xf>
    <xf numFmtId="0" fontId="8" fillId="2" borderId="0" xfId="3" applyFont="1" applyFill="1" applyAlignment="1">
      <alignment vertical="top"/>
    </xf>
    <xf numFmtId="0" fontId="8" fillId="8" borderId="0" xfId="3" applyFont="1" applyFill="1" applyAlignment="1">
      <alignment vertical="top"/>
    </xf>
    <xf numFmtId="0" fontId="8" fillId="0" borderId="0" xfId="3" applyFont="1" applyAlignment="1">
      <alignment vertical="top"/>
    </xf>
    <xf numFmtId="49" fontId="57" fillId="0" borderId="0" xfId="3" applyNumberFormat="1" applyFont="1" applyAlignment="1">
      <alignment vertical="top"/>
    </xf>
    <xf numFmtId="2" fontId="56" fillId="18" borderId="13" xfId="3" applyNumberFormat="1" applyFont="1" applyFill="1" applyBorder="1" applyAlignment="1">
      <alignment horizontal="center" vertical="center"/>
    </xf>
    <xf numFmtId="0" fontId="59" fillId="18" borderId="13" xfId="3" applyFont="1" applyFill="1" applyBorder="1" applyAlignment="1">
      <alignment horizontal="center" vertical="center" wrapText="1"/>
    </xf>
    <xf numFmtId="0" fontId="59" fillId="18" borderId="36" xfId="3" applyFont="1" applyFill="1" applyBorder="1" applyAlignment="1">
      <alignment horizontal="center" vertical="center" wrapText="1"/>
    </xf>
    <xf numFmtId="0" fontId="59" fillId="18" borderId="37" xfId="3" applyFont="1" applyFill="1" applyBorder="1" applyAlignment="1">
      <alignment horizontal="center" vertical="center" wrapText="1"/>
    </xf>
    <xf numFmtId="9" fontId="57" fillId="2" borderId="0" xfId="3" applyNumberFormat="1" applyFont="1" applyFill="1" applyAlignment="1">
      <alignment vertical="top"/>
    </xf>
    <xf numFmtId="0" fontId="55" fillId="2" borderId="0" xfId="3" applyFont="1" applyFill="1" applyAlignment="1">
      <alignment vertical="center"/>
    </xf>
    <xf numFmtId="0" fontId="60" fillId="2" borderId="0" xfId="3" applyFont="1" applyFill="1" applyAlignment="1">
      <alignment horizontal="left" vertical="center"/>
    </xf>
    <xf numFmtId="0" fontId="61" fillId="2" borderId="0" xfId="3" applyFont="1" applyFill="1" applyAlignment="1">
      <alignment vertical="center"/>
    </xf>
    <xf numFmtId="0" fontId="61" fillId="2" borderId="0" xfId="3" applyFont="1" applyFill="1" applyAlignment="1">
      <alignment horizontal="left" vertical="center" wrapText="1"/>
    </xf>
    <xf numFmtId="0" fontId="55" fillId="2" borderId="38" xfId="3" applyFont="1" applyFill="1" applyBorder="1" applyAlignment="1">
      <alignment horizontal="center" vertical="center"/>
    </xf>
    <xf numFmtId="0" fontId="61" fillId="2" borderId="38" xfId="3" applyFont="1" applyFill="1" applyBorder="1" applyAlignment="1">
      <alignment horizontal="left" vertical="center"/>
    </xf>
    <xf numFmtId="0" fontId="8" fillId="2" borderId="38" xfId="3" applyFont="1" applyFill="1" applyBorder="1" applyAlignment="1">
      <alignment vertical="center"/>
    </xf>
    <xf numFmtId="0" fontId="8" fillId="2" borderId="38" xfId="3" applyFont="1" applyFill="1" applyBorder="1" applyAlignment="1">
      <alignment horizontal="left" vertical="center"/>
    </xf>
    <xf numFmtId="0" fontId="62" fillId="2" borderId="38" xfId="3" applyFont="1" applyFill="1" applyBorder="1" applyAlignment="1">
      <alignment horizontal="left" vertical="center"/>
    </xf>
    <xf numFmtId="0" fontId="62" fillId="2" borderId="38" xfId="3" applyFont="1" applyFill="1" applyBorder="1" applyAlignment="1">
      <alignment vertical="center"/>
    </xf>
    <xf numFmtId="0" fontId="8" fillId="0" borderId="38" xfId="3" applyFont="1" applyBorder="1" applyAlignment="1">
      <alignment vertical="center"/>
    </xf>
    <xf numFmtId="0" fontId="62" fillId="2" borderId="38" xfId="3" applyFont="1" applyFill="1" applyBorder="1" applyAlignment="1">
      <alignment horizontal="right" vertical="center"/>
    </xf>
    <xf numFmtId="14" fontId="62" fillId="2" borderId="38" xfId="3" applyNumberFormat="1" applyFont="1" applyFill="1" applyBorder="1" applyAlignment="1">
      <alignment horizontal="left" vertical="center"/>
    </xf>
    <xf numFmtId="0" fontId="29" fillId="0" borderId="0" xfId="3" applyFont="1" applyAlignment="1">
      <alignment vertical="center"/>
    </xf>
    <xf numFmtId="0" fontId="63" fillId="19" borderId="0" xfId="3" applyFont="1" applyFill="1" applyAlignment="1">
      <alignment vertical="center"/>
    </xf>
    <xf numFmtId="0" fontId="64" fillId="19" borderId="0" xfId="3" applyFont="1" applyFill="1" applyAlignment="1">
      <alignment vertical="center"/>
    </xf>
    <xf numFmtId="0" fontId="63" fillId="19" borderId="0" xfId="3" applyFont="1" applyFill="1" applyAlignment="1">
      <alignment horizontal="left" vertical="center"/>
    </xf>
    <xf numFmtId="0" fontId="64" fillId="19" borderId="0" xfId="3" applyFont="1" applyFill="1" applyAlignment="1">
      <alignment horizontal="left" vertical="center"/>
    </xf>
    <xf numFmtId="0" fontId="62" fillId="2" borderId="0" xfId="3" applyFont="1" applyFill="1" applyAlignment="1">
      <alignment vertical="center"/>
    </xf>
    <xf numFmtId="49" fontId="63" fillId="19" borderId="0" xfId="13" applyNumberFormat="1" applyFont="1" applyFill="1" applyBorder="1" applyAlignment="1">
      <alignment vertical="center"/>
    </xf>
    <xf numFmtId="0" fontId="29" fillId="2" borderId="0" xfId="3" applyFont="1" applyFill="1" applyAlignment="1">
      <alignment vertical="center"/>
    </xf>
    <xf numFmtId="0" fontId="64" fillId="19" borderId="0" xfId="3" applyFont="1" applyFill="1" applyAlignment="1">
      <alignment horizontal="center" vertical="center"/>
    </xf>
    <xf numFmtId="0" fontId="65" fillId="2" borderId="0" xfId="3" applyFont="1" applyFill="1" applyAlignment="1">
      <alignment horizontal="right" vertical="center" wrapText="1"/>
    </xf>
    <xf numFmtId="164" fontId="8" fillId="2" borderId="0" xfId="13" applyNumberFormat="1" applyFont="1" applyFill="1" applyBorder="1" applyAlignment="1">
      <alignment horizontal="left" vertical="center"/>
    </xf>
    <xf numFmtId="0" fontId="66" fillId="2" borderId="0" xfId="3" applyFont="1" applyFill="1" applyAlignment="1">
      <alignment vertical="center"/>
    </xf>
    <xf numFmtId="0" fontId="8" fillId="2" borderId="0" xfId="3" applyFont="1" applyFill="1" applyAlignment="1">
      <alignment horizontal="right" vertical="center"/>
    </xf>
    <xf numFmtId="0" fontId="67" fillId="2" borderId="0" xfId="3" applyFont="1" applyFill="1" applyAlignment="1">
      <alignment horizontal="center" vertical="center"/>
    </xf>
    <xf numFmtId="0" fontId="52" fillId="0" borderId="0" xfId="3" applyFont="1" applyAlignment="1">
      <alignment vertical="center"/>
    </xf>
    <xf numFmtId="0" fontId="61" fillId="0" borderId="0" xfId="3" applyFont="1" applyAlignment="1">
      <alignment vertical="center"/>
    </xf>
    <xf numFmtId="0" fontId="28" fillId="0" borderId="0" xfId="4" applyFont="1" applyFill="1" applyBorder="1" applyAlignment="1">
      <alignment horizontal="center" vertical="center" wrapText="1"/>
    </xf>
    <xf numFmtId="0" fontId="68" fillId="0" borderId="0" xfId="5" applyNumberFormat="1" applyFont="1" applyFill="1" applyBorder="1">
      <alignment horizontal="center" vertical="center"/>
    </xf>
    <xf numFmtId="10" fontId="1" fillId="0" borderId="0" xfId="13" applyNumberFormat="1" applyFont="1" applyBorder="1" applyAlignment="1">
      <alignment vertical="center"/>
    </xf>
    <xf numFmtId="164" fontId="65" fillId="2" borderId="0" xfId="3" applyNumberFormat="1" applyFont="1" applyFill="1" applyAlignment="1">
      <alignment horizontal="left" vertical="center"/>
    </xf>
    <xf numFmtId="172" fontId="56" fillId="2" borderId="0" xfId="3" applyNumberFormat="1" applyFont="1" applyFill="1" applyAlignment="1">
      <alignment horizontal="right" vertical="top"/>
    </xf>
    <xf numFmtId="0" fontId="41" fillId="18" borderId="13" xfId="3" applyFont="1" applyFill="1" applyBorder="1" applyAlignment="1">
      <alignment horizontal="center" vertical="center" wrapText="1"/>
    </xf>
    <xf numFmtId="0" fontId="41" fillId="18" borderId="36" xfId="3" applyFont="1" applyFill="1" applyBorder="1" applyAlignment="1">
      <alignment horizontal="center" vertical="center" wrapText="1"/>
    </xf>
    <xf numFmtId="0" fontId="41" fillId="18" borderId="37" xfId="3" applyFont="1" applyFill="1" applyBorder="1" applyAlignment="1">
      <alignment horizontal="center" vertical="center" wrapText="1"/>
    </xf>
  </cellXfs>
  <cellStyles count="14">
    <cellStyle name="200, 16, 46 - HONDA Red" xfId="7" xr:uid="{4FF8B377-2230-4BF5-BDC7-8A31A0D2484E}"/>
    <cellStyle name="Currency" xfId="1" builtinId="4"/>
    <cellStyle name="Normal" xfId="0" builtinId="0"/>
    <cellStyle name="Normal 100" xfId="3" xr:uid="{07ABB2D5-EC17-48A3-A6C5-982577F90C4E}"/>
    <cellStyle name="Normal 11" xfId="9" xr:uid="{626AFF19-C09A-4C6C-9E56-2E0C1DF20C0F}"/>
    <cellStyle name="Normal 5 16 6" xfId="6" xr:uid="{81F181CB-98DE-4743-8D63-D3648DC54AE8}"/>
    <cellStyle name="Normal 5 2 2 2 4 2 2" xfId="11" xr:uid="{FC6689A9-3278-4C99-894D-DC4CFE06D6E9}"/>
    <cellStyle name="Normal 5 4 9 2 5 10" xfId="12" xr:uid="{A47DF88F-A6EB-4554-9E47-651DD7860B4B}"/>
    <cellStyle name="Percent" xfId="2" builtinId="5"/>
    <cellStyle name="Percent 2" xfId="13" xr:uid="{BA5B758E-4FF9-4499-AE3B-803E381A8A1B}"/>
    <cellStyle name="sch-data" xfId="4" xr:uid="{51998F6F-7B33-4297-8801-060FB54AACF6}"/>
    <cellStyle name="sch-heads" xfId="10" xr:uid="{638B53EC-A7BF-48D5-AA13-B8C13612AA9E}"/>
    <cellStyle name="sch-inputs" xfId="5" xr:uid="{BAB5537F-947B-4318-9D66-F52A5BE59C4B}"/>
    <cellStyle name="sch-subheads" xfId="8" xr:uid="{16BA8087-9D71-48CE-B394-572325F0371C}"/>
  </cellStyles>
  <dxfs count="29">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bgColor rgb="FF99FF99"/>
        </patternFill>
      </fill>
    </dxf>
    <dxf>
      <font>
        <color rgb="FF9C0006"/>
      </font>
      <fill>
        <patternFill>
          <bgColor rgb="FFFFC7CE"/>
        </patternFill>
      </fill>
    </dxf>
    <dxf>
      <font>
        <color rgb="FF9C0006"/>
      </font>
      <fill>
        <patternFill>
          <bgColor rgb="FFFFC7CE"/>
        </patternFill>
      </fill>
    </dxf>
    <dxf>
      <fill>
        <patternFill patternType="solid">
          <bgColor rgb="FF99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hyperlink" Target="#'25MY_CIV5D_TYPER_APP_FR'!A1"/><Relationship Id="rId2" Type="http://schemas.openxmlformats.org/officeDocument/2006/relationships/hyperlink" Target="#'25MY_CIV5D_TYPER_APP_EN'!A1"/><Relationship Id="rId1" Type="http://schemas.openxmlformats.org/officeDocument/2006/relationships/hyperlink" Target="#'25MY_CIV5D_SELL-EN'!A1"/><Relationship Id="rId4" Type="http://schemas.openxmlformats.org/officeDocument/2006/relationships/hyperlink" Target="#'25MY_CIV5D_SELL-FR'!A1"/></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15.png"/><Relationship Id="rId7" Type="http://schemas.openxmlformats.org/officeDocument/2006/relationships/image" Target="../media/image9.png"/><Relationship Id="rId2" Type="http://schemas.openxmlformats.org/officeDocument/2006/relationships/image" Target="../media/image14.png"/><Relationship Id="rId1" Type="http://schemas.openxmlformats.org/officeDocument/2006/relationships/image" Target="../media/image5.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4.jpeg"/><Relationship Id="rId10" Type="http://schemas.openxmlformats.org/officeDocument/2006/relationships/image" Target="../media/image13.png"/><Relationship Id="rId4" Type="http://schemas.openxmlformats.org/officeDocument/2006/relationships/image" Target="../media/image3.jpe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6</xdr:col>
      <xdr:colOff>617220</xdr:colOff>
      <xdr:row>3</xdr:row>
      <xdr:rowOff>58103</xdr:rowOff>
    </xdr:from>
    <xdr:to>
      <xdr:col>10</xdr:col>
      <xdr:colOff>193001</xdr:colOff>
      <xdr:row>5</xdr:row>
      <xdr:rowOff>138630</xdr:rowOff>
    </xdr:to>
    <xdr:sp macro="" textlink="">
      <xdr:nvSpPr>
        <xdr:cNvPr id="2" name="Rounded Rectangle 18">
          <a:hlinkClick xmlns:r="http://schemas.openxmlformats.org/officeDocument/2006/relationships" r:id="rId1"/>
          <a:extLst>
            <a:ext uri="{FF2B5EF4-FFF2-40B4-BE49-F238E27FC236}">
              <a16:creationId xmlns:a16="http://schemas.microsoft.com/office/drawing/2014/main" id="{4885F1DE-8EF5-40FC-84E8-2C1B048E4652}"/>
            </a:ext>
          </a:extLst>
        </xdr:cNvPr>
        <xdr:cNvSpPr/>
      </xdr:nvSpPr>
      <xdr:spPr>
        <a:xfrm>
          <a:off x="7618095" y="991553"/>
          <a:ext cx="2023706" cy="471052"/>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SELL</a:t>
          </a:r>
          <a:r>
            <a:rPr lang="en-CA" sz="1200" b="1" baseline="0"/>
            <a:t> SHEET</a:t>
          </a:r>
          <a:endParaRPr lang="en-CA" sz="1200" b="1"/>
        </a:p>
      </xdr:txBody>
    </xdr:sp>
    <xdr:clientData/>
  </xdr:twoCellAnchor>
  <xdr:twoCellAnchor>
    <xdr:from>
      <xdr:col>6</xdr:col>
      <xdr:colOff>623410</xdr:colOff>
      <xdr:row>0</xdr:row>
      <xdr:rowOff>432434</xdr:rowOff>
    </xdr:from>
    <xdr:to>
      <xdr:col>10</xdr:col>
      <xdr:colOff>194905</xdr:colOff>
      <xdr:row>2</xdr:row>
      <xdr:rowOff>101958</xdr:rowOff>
    </xdr:to>
    <xdr:sp macro="" textlink="">
      <xdr:nvSpPr>
        <xdr:cNvPr id="3" name="Rounded Rectangle 44">
          <a:hlinkClick xmlns:r="http://schemas.openxmlformats.org/officeDocument/2006/relationships" r:id="rId2"/>
          <a:extLst>
            <a:ext uri="{FF2B5EF4-FFF2-40B4-BE49-F238E27FC236}">
              <a16:creationId xmlns:a16="http://schemas.microsoft.com/office/drawing/2014/main" id="{C93DCC09-0F40-452A-9094-F3EE7B1FD531}"/>
            </a:ext>
          </a:extLst>
        </xdr:cNvPr>
        <xdr:cNvSpPr/>
      </xdr:nvSpPr>
      <xdr:spPr>
        <a:xfrm>
          <a:off x="7624285" y="432434"/>
          <a:ext cx="2019420" cy="43152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50138268-ABFF-4F2B-A331-C42B460E293A}"/>
            </a:ext>
          </a:extLst>
        </xdr:cNvPr>
        <xdr:cNvSpPr/>
      </xdr:nvSpPr>
      <xdr:spPr>
        <a:xfrm>
          <a:off x="7620000" y="2369819"/>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twoCellAnchor>
    <xdr:from>
      <xdr:col>7</xdr:col>
      <xdr:colOff>0</xdr:colOff>
      <xdr:row>14</xdr:row>
      <xdr:rowOff>87630</xdr:rowOff>
    </xdr:from>
    <xdr:to>
      <xdr:col>10</xdr:col>
      <xdr:colOff>193001</xdr:colOff>
      <xdr:row>17</xdr:row>
      <xdr:rowOff>9566</xdr:rowOff>
    </xdr:to>
    <xdr:sp macro="" textlink="">
      <xdr:nvSpPr>
        <xdr:cNvPr id="5" name="Rounded Rectangle 39">
          <a:hlinkClick xmlns:r="http://schemas.openxmlformats.org/officeDocument/2006/relationships" r:id="rId4"/>
          <a:extLst>
            <a:ext uri="{FF2B5EF4-FFF2-40B4-BE49-F238E27FC236}">
              <a16:creationId xmlns:a16="http://schemas.microsoft.com/office/drawing/2014/main" id="{CFDB7F87-CA7D-4430-880E-186B3B3E9034}"/>
            </a:ext>
          </a:extLst>
        </xdr:cNvPr>
        <xdr:cNvSpPr/>
      </xdr:nvSpPr>
      <xdr:spPr>
        <a:xfrm>
          <a:off x="7620000" y="2887980"/>
          <a:ext cx="2021801" cy="417236"/>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FICHE DE VENTE </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825500</xdr:colOff>
      <xdr:row>2</xdr:row>
      <xdr:rowOff>27589</xdr:rowOff>
    </xdr:from>
    <xdr:to>
      <xdr:col>16</xdr:col>
      <xdr:colOff>3160939</xdr:colOff>
      <xdr:row>6</xdr:row>
      <xdr:rowOff>146007</xdr:rowOff>
    </xdr:to>
    <xdr:pic>
      <xdr:nvPicPr>
        <xdr:cNvPr id="2" name="Picture 1">
          <a:extLst>
            <a:ext uri="{FF2B5EF4-FFF2-40B4-BE49-F238E27FC236}">
              <a16:creationId xmlns:a16="http://schemas.microsoft.com/office/drawing/2014/main" id="{9BF1B946-4F0E-4A92-B4B9-E985055DD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03075" y="637189"/>
          <a:ext cx="2335439" cy="14423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3692208</xdr:colOff>
      <xdr:row>7</xdr:row>
      <xdr:rowOff>51392</xdr:rowOff>
    </xdr:to>
    <xdr:pic>
      <xdr:nvPicPr>
        <xdr:cNvPr id="2" name="Picture 1">
          <a:extLst>
            <a:ext uri="{FF2B5EF4-FFF2-40B4-BE49-F238E27FC236}">
              <a16:creationId xmlns:a16="http://schemas.microsoft.com/office/drawing/2014/main" id="{06669120-0611-4FEA-92DD-D959A91384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3988" y="661001"/>
          <a:ext cx="2334895" cy="14382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12700</xdr:colOff>
      <xdr:row>12</xdr:row>
      <xdr:rowOff>27962</xdr:rowOff>
    </xdr:from>
    <xdr:to>
      <xdr:col>11</xdr:col>
      <xdr:colOff>2380</xdr:colOff>
      <xdr:row>13</xdr:row>
      <xdr:rowOff>44451</xdr:rowOff>
    </xdr:to>
    <xdr:pic>
      <xdr:nvPicPr>
        <xdr:cNvPr id="2" name="Picture 1">
          <a:extLst>
            <a:ext uri="{FF2B5EF4-FFF2-40B4-BE49-F238E27FC236}">
              <a16:creationId xmlns:a16="http://schemas.microsoft.com/office/drawing/2014/main" id="{B34B522C-B0B6-43C9-8B2D-C590F6884A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8" t="9771" r="5100" b="6515"/>
        <a:stretch/>
      </xdr:blipFill>
      <xdr:spPr>
        <a:xfrm>
          <a:off x="4527550" y="6504962"/>
          <a:ext cx="2675730" cy="1921489"/>
        </a:xfrm>
        <a:prstGeom prst="rect">
          <a:avLst/>
        </a:prstGeom>
        <a:ln w="19050">
          <a:solidFill>
            <a:schemeClr val="tx1"/>
          </a:solidFill>
        </a:ln>
      </xdr:spPr>
    </xdr:pic>
    <xdr:clientData/>
  </xdr:twoCellAnchor>
  <xdr:twoCellAnchor editAs="oneCell">
    <xdr:from>
      <xdr:col>12</xdr:col>
      <xdr:colOff>38100</xdr:colOff>
      <xdr:row>16</xdr:row>
      <xdr:rowOff>172728</xdr:rowOff>
    </xdr:from>
    <xdr:to>
      <xdr:col>16</xdr:col>
      <xdr:colOff>1038</xdr:colOff>
      <xdr:row>18</xdr:row>
      <xdr:rowOff>53975</xdr:rowOff>
    </xdr:to>
    <xdr:pic>
      <xdr:nvPicPr>
        <xdr:cNvPr id="3" name="Picture 2">
          <a:extLst>
            <a:ext uri="{FF2B5EF4-FFF2-40B4-BE49-F238E27FC236}">
              <a16:creationId xmlns:a16="http://schemas.microsoft.com/office/drawing/2014/main" id="{437D95D1-94EB-479F-8246-E9BFA9D948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67650" y="9145278"/>
          <a:ext cx="2648988" cy="1976747"/>
        </a:xfrm>
        <a:prstGeom prst="rect">
          <a:avLst/>
        </a:prstGeom>
        <a:noFill/>
        <a:ln w="19050">
          <a:solidFill>
            <a:schemeClr val="tx1"/>
          </a:solidFill>
        </a:ln>
      </xdr:spPr>
    </xdr:pic>
    <xdr:clientData/>
  </xdr:twoCellAnchor>
  <xdr:twoCellAnchor editAs="oneCell">
    <xdr:from>
      <xdr:col>15</xdr:col>
      <xdr:colOff>298451</xdr:colOff>
      <xdr:row>27</xdr:row>
      <xdr:rowOff>82550</xdr:rowOff>
    </xdr:from>
    <xdr:to>
      <xdr:col>16</xdr:col>
      <xdr:colOff>400051</xdr:colOff>
      <xdr:row>29</xdr:row>
      <xdr:rowOff>118718</xdr:rowOff>
    </xdr:to>
    <xdr:pic>
      <xdr:nvPicPr>
        <xdr:cNvPr id="4" name="Picture 3">
          <a:extLst>
            <a:ext uri="{FF2B5EF4-FFF2-40B4-BE49-F238E27FC236}">
              <a16:creationId xmlns:a16="http://schemas.microsoft.com/office/drawing/2014/main" id="{B4F66DDE-E0CC-4E36-B886-1B3A25D5BF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09201" y="13531850"/>
          <a:ext cx="806450" cy="521943"/>
        </a:xfrm>
        <a:prstGeom prst="rect">
          <a:avLst/>
        </a:prstGeom>
      </xdr:spPr>
    </xdr:pic>
    <xdr:clientData/>
  </xdr:twoCellAnchor>
  <xdr:twoCellAnchor editAs="oneCell">
    <xdr:from>
      <xdr:col>12</xdr:col>
      <xdr:colOff>21056</xdr:colOff>
      <xdr:row>11</xdr:row>
      <xdr:rowOff>177801</xdr:rowOff>
    </xdr:from>
    <xdr:to>
      <xdr:col>15</xdr:col>
      <xdr:colOff>701675</xdr:colOff>
      <xdr:row>13</xdr:row>
      <xdr:rowOff>38101</xdr:rowOff>
    </xdr:to>
    <xdr:pic>
      <xdr:nvPicPr>
        <xdr:cNvPr id="5" name="Picture 4">
          <a:extLst>
            <a:ext uri="{FF2B5EF4-FFF2-40B4-BE49-F238E27FC236}">
              <a16:creationId xmlns:a16="http://schemas.microsoft.com/office/drawing/2014/main" id="{B083EE74-B511-42F7-8705-05040DB09CA6}"/>
            </a:ext>
          </a:extLst>
        </xdr:cNvPr>
        <xdr:cNvPicPr>
          <a:picLocks noChangeAspect="1"/>
        </xdr:cNvPicPr>
      </xdr:nvPicPr>
      <xdr:blipFill>
        <a:blip xmlns:r="http://schemas.openxmlformats.org/officeDocument/2006/relationships" r:embed="rId4"/>
        <a:stretch>
          <a:fillRect/>
        </a:stretch>
      </xdr:blipFill>
      <xdr:spPr>
        <a:xfrm>
          <a:off x="7850606" y="6464301"/>
          <a:ext cx="2661819" cy="1955800"/>
        </a:xfrm>
        <a:prstGeom prst="rect">
          <a:avLst/>
        </a:prstGeom>
        <a:ln w="19050">
          <a:solidFill>
            <a:schemeClr val="tx1"/>
          </a:solidFill>
        </a:ln>
      </xdr:spPr>
    </xdr:pic>
    <xdr:clientData/>
  </xdr:twoCellAnchor>
  <xdr:twoCellAnchor editAs="oneCell">
    <xdr:from>
      <xdr:col>9</xdr:col>
      <xdr:colOff>304800</xdr:colOff>
      <xdr:row>3</xdr:row>
      <xdr:rowOff>259709</xdr:rowOff>
    </xdr:from>
    <xdr:to>
      <xdr:col>16</xdr:col>
      <xdr:colOff>361950</xdr:colOff>
      <xdr:row>4</xdr:row>
      <xdr:rowOff>267031</xdr:rowOff>
    </xdr:to>
    <xdr:pic>
      <xdr:nvPicPr>
        <xdr:cNvPr id="6" name="Picture 5">
          <a:extLst>
            <a:ext uri="{FF2B5EF4-FFF2-40B4-BE49-F238E27FC236}">
              <a16:creationId xmlns:a16="http://schemas.microsoft.com/office/drawing/2014/main" id="{49078BEB-8C43-40F2-BE4E-E7556C63B3A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229350" y="964559"/>
          <a:ext cx="4648200" cy="2169497"/>
        </a:xfrm>
        <a:prstGeom prst="rect">
          <a:avLst/>
        </a:prstGeom>
      </xdr:spPr>
    </xdr:pic>
    <xdr:clientData/>
  </xdr:twoCellAnchor>
  <xdr:twoCellAnchor editAs="oneCell">
    <xdr:from>
      <xdr:col>1</xdr:col>
      <xdr:colOff>425450</xdr:colOff>
      <xdr:row>3</xdr:row>
      <xdr:rowOff>139796</xdr:rowOff>
    </xdr:from>
    <xdr:to>
      <xdr:col>9</xdr:col>
      <xdr:colOff>184151</xdr:colOff>
      <xdr:row>4</xdr:row>
      <xdr:rowOff>359530</xdr:rowOff>
    </xdr:to>
    <xdr:pic>
      <xdr:nvPicPr>
        <xdr:cNvPr id="7" name="Picture 6">
          <a:extLst>
            <a:ext uri="{FF2B5EF4-FFF2-40B4-BE49-F238E27FC236}">
              <a16:creationId xmlns:a16="http://schemas.microsoft.com/office/drawing/2014/main" id="{CE0E96E5-765B-48CF-9ED6-9FC7BB20CDF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16000" y="844646"/>
          <a:ext cx="5092701" cy="2381909"/>
        </a:xfrm>
        <a:prstGeom prst="rect">
          <a:avLst/>
        </a:prstGeom>
      </xdr:spPr>
    </xdr:pic>
    <xdr:clientData/>
  </xdr:twoCellAnchor>
  <xdr:twoCellAnchor editAs="oneCell">
    <xdr:from>
      <xdr:col>2</xdr:col>
      <xdr:colOff>25400</xdr:colOff>
      <xdr:row>7</xdr:row>
      <xdr:rowOff>24058</xdr:rowOff>
    </xdr:from>
    <xdr:to>
      <xdr:col>6</xdr:col>
      <xdr:colOff>5556</xdr:colOff>
      <xdr:row>8</xdr:row>
      <xdr:rowOff>31544</xdr:rowOff>
    </xdr:to>
    <xdr:pic>
      <xdr:nvPicPr>
        <xdr:cNvPr id="8" name="Picture 7">
          <a:extLst>
            <a:ext uri="{FF2B5EF4-FFF2-40B4-BE49-F238E27FC236}">
              <a16:creationId xmlns:a16="http://schemas.microsoft.com/office/drawing/2014/main" id="{91DB60A3-E6FA-4F20-9F33-47F9D0C8CA45}"/>
            </a:ext>
          </a:extLst>
        </xdr:cNvPr>
        <xdr:cNvPicPr>
          <a:picLocks noChangeAspect="1"/>
        </xdr:cNvPicPr>
      </xdr:nvPicPr>
      <xdr:blipFill rotWithShape="1">
        <a:blip xmlns:r="http://schemas.openxmlformats.org/officeDocument/2006/relationships" r:embed="rId7"/>
        <a:srcRect l="1" r="1583"/>
        <a:stretch/>
      </xdr:blipFill>
      <xdr:spPr>
        <a:xfrm>
          <a:off x="1225550" y="3853108"/>
          <a:ext cx="2666206" cy="1912486"/>
        </a:xfrm>
        <a:prstGeom prst="rect">
          <a:avLst/>
        </a:prstGeom>
        <a:ln w="19050">
          <a:solidFill>
            <a:sysClr val="windowText" lastClr="000000"/>
          </a:solidFill>
        </a:ln>
      </xdr:spPr>
    </xdr:pic>
    <xdr:clientData/>
  </xdr:twoCellAnchor>
  <xdr:twoCellAnchor editAs="oneCell">
    <xdr:from>
      <xdr:col>7</xdr:col>
      <xdr:colOff>25400</xdr:colOff>
      <xdr:row>7</xdr:row>
      <xdr:rowOff>38101</xdr:rowOff>
    </xdr:from>
    <xdr:to>
      <xdr:col>11</xdr:col>
      <xdr:colOff>6002</xdr:colOff>
      <xdr:row>8</xdr:row>
      <xdr:rowOff>19051</xdr:rowOff>
    </xdr:to>
    <xdr:pic>
      <xdr:nvPicPr>
        <xdr:cNvPr id="9" name="Picture 8">
          <a:extLst>
            <a:ext uri="{FF2B5EF4-FFF2-40B4-BE49-F238E27FC236}">
              <a16:creationId xmlns:a16="http://schemas.microsoft.com/office/drawing/2014/main" id="{B138CD9E-5ACA-4FAD-A3CB-7D3658DB6FF4}"/>
            </a:ext>
          </a:extLst>
        </xdr:cNvPr>
        <xdr:cNvPicPr>
          <a:picLocks noChangeAspect="1"/>
        </xdr:cNvPicPr>
      </xdr:nvPicPr>
      <xdr:blipFill rotWithShape="1">
        <a:blip xmlns:r="http://schemas.openxmlformats.org/officeDocument/2006/relationships" r:embed="rId8"/>
        <a:srcRect l="2321" r="5274" b="13335"/>
        <a:stretch/>
      </xdr:blipFill>
      <xdr:spPr>
        <a:xfrm>
          <a:off x="4540250" y="3867151"/>
          <a:ext cx="2666652" cy="1885950"/>
        </a:xfrm>
        <a:prstGeom prst="rect">
          <a:avLst/>
        </a:prstGeom>
        <a:ln w="19050">
          <a:solidFill>
            <a:schemeClr val="tx1"/>
          </a:solidFill>
        </a:ln>
      </xdr:spPr>
    </xdr:pic>
    <xdr:clientData/>
  </xdr:twoCellAnchor>
  <xdr:twoCellAnchor editAs="oneCell">
    <xdr:from>
      <xdr:col>2</xdr:col>
      <xdr:colOff>19049</xdr:colOff>
      <xdr:row>12</xdr:row>
      <xdr:rowOff>25401</xdr:rowOff>
    </xdr:from>
    <xdr:to>
      <xdr:col>6</xdr:col>
      <xdr:colOff>0</xdr:colOff>
      <xdr:row>13</xdr:row>
      <xdr:rowOff>44450</xdr:rowOff>
    </xdr:to>
    <xdr:pic>
      <xdr:nvPicPr>
        <xdr:cNvPr id="10" name="Picture 9">
          <a:extLst>
            <a:ext uri="{FF2B5EF4-FFF2-40B4-BE49-F238E27FC236}">
              <a16:creationId xmlns:a16="http://schemas.microsoft.com/office/drawing/2014/main" id="{1EC86E44-2BCA-4DF6-BFEE-AA0EFAF2D480}"/>
            </a:ext>
          </a:extLst>
        </xdr:cNvPr>
        <xdr:cNvPicPr>
          <a:picLocks noChangeAspect="1"/>
        </xdr:cNvPicPr>
      </xdr:nvPicPr>
      <xdr:blipFill rotWithShape="1">
        <a:blip xmlns:r="http://schemas.openxmlformats.org/officeDocument/2006/relationships" r:embed="rId9"/>
        <a:srcRect l="6992" b="8537"/>
        <a:stretch/>
      </xdr:blipFill>
      <xdr:spPr>
        <a:xfrm>
          <a:off x="1219199" y="6502401"/>
          <a:ext cx="2667001" cy="1924049"/>
        </a:xfrm>
        <a:prstGeom prst="rect">
          <a:avLst/>
        </a:prstGeom>
        <a:ln w="19050">
          <a:solidFill>
            <a:sysClr val="windowText" lastClr="000000"/>
          </a:solidFill>
        </a:ln>
      </xdr:spPr>
    </xdr:pic>
    <xdr:clientData/>
  </xdr:twoCellAnchor>
  <xdr:twoCellAnchor editAs="oneCell">
    <xdr:from>
      <xdr:col>2</xdr:col>
      <xdr:colOff>25400</xdr:colOff>
      <xdr:row>16</xdr:row>
      <xdr:rowOff>184150</xdr:rowOff>
    </xdr:from>
    <xdr:to>
      <xdr:col>6</xdr:col>
      <xdr:colOff>5556</xdr:colOff>
      <xdr:row>18</xdr:row>
      <xdr:rowOff>50800</xdr:rowOff>
    </xdr:to>
    <xdr:pic>
      <xdr:nvPicPr>
        <xdr:cNvPr id="11" name="Picture 10">
          <a:extLst>
            <a:ext uri="{FF2B5EF4-FFF2-40B4-BE49-F238E27FC236}">
              <a16:creationId xmlns:a16="http://schemas.microsoft.com/office/drawing/2014/main" id="{F1D84D88-6F3C-48A9-B496-8C1F01DA00DF}"/>
            </a:ext>
          </a:extLst>
        </xdr:cNvPr>
        <xdr:cNvPicPr>
          <a:picLocks noChangeAspect="1"/>
        </xdr:cNvPicPr>
      </xdr:nvPicPr>
      <xdr:blipFill rotWithShape="1">
        <a:blip xmlns:r="http://schemas.openxmlformats.org/officeDocument/2006/relationships" r:embed="rId10"/>
        <a:srcRect l="2180" t="6005" r="3025" b="7271"/>
        <a:stretch/>
      </xdr:blipFill>
      <xdr:spPr>
        <a:xfrm>
          <a:off x="1225550" y="9156700"/>
          <a:ext cx="2666206" cy="1962150"/>
        </a:xfrm>
        <a:prstGeom prst="rect">
          <a:avLst/>
        </a:prstGeom>
        <a:ln w="19050">
          <a:solidFill>
            <a:sysClr val="windowText" lastClr="000000"/>
          </a:solidFill>
        </a:ln>
      </xdr:spPr>
    </xdr:pic>
    <xdr:clientData/>
  </xdr:twoCellAnchor>
  <xdr:twoCellAnchor editAs="oneCell">
    <xdr:from>
      <xdr:col>7</xdr:col>
      <xdr:colOff>25400</xdr:colOff>
      <xdr:row>16</xdr:row>
      <xdr:rowOff>184150</xdr:rowOff>
    </xdr:from>
    <xdr:to>
      <xdr:col>11</xdr:col>
      <xdr:colOff>2381</xdr:colOff>
      <xdr:row>18</xdr:row>
      <xdr:rowOff>50800</xdr:rowOff>
    </xdr:to>
    <xdr:pic>
      <xdr:nvPicPr>
        <xdr:cNvPr id="12" name="Picture 11">
          <a:extLst>
            <a:ext uri="{FF2B5EF4-FFF2-40B4-BE49-F238E27FC236}">
              <a16:creationId xmlns:a16="http://schemas.microsoft.com/office/drawing/2014/main" id="{2A7D13E2-8C29-40E5-B5E7-9252E4D807F4}"/>
            </a:ext>
          </a:extLst>
        </xdr:cNvPr>
        <xdr:cNvPicPr>
          <a:picLocks noChangeAspect="1"/>
        </xdr:cNvPicPr>
      </xdr:nvPicPr>
      <xdr:blipFill rotWithShape="1">
        <a:blip xmlns:r="http://schemas.openxmlformats.org/officeDocument/2006/relationships" r:embed="rId11"/>
        <a:srcRect l="11860" t="-6250" r="6057" b="4606"/>
        <a:stretch/>
      </xdr:blipFill>
      <xdr:spPr>
        <a:xfrm>
          <a:off x="4540250" y="9156700"/>
          <a:ext cx="2663031" cy="1962150"/>
        </a:xfrm>
        <a:prstGeom prst="rect">
          <a:avLst/>
        </a:prstGeom>
        <a:ln w="19050">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400051</xdr:colOff>
      <xdr:row>29</xdr:row>
      <xdr:rowOff>118718</xdr:rowOff>
    </xdr:to>
    <xdr:pic>
      <xdr:nvPicPr>
        <xdr:cNvPr id="2" name="Picture 1">
          <a:extLst>
            <a:ext uri="{FF2B5EF4-FFF2-40B4-BE49-F238E27FC236}">
              <a16:creationId xmlns:a16="http://schemas.microsoft.com/office/drawing/2014/main" id="{AE20D49E-86E3-4ED1-ADE1-9482AE3E1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09201" y="13541375"/>
          <a:ext cx="806450" cy="521943"/>
        </a:xfrm>
        <a:prstGeom prst="rect">
          <a:avLst/>
        </a:prstGeom>
      </xdr:spPr>
    </xdr:pic>
    <xdr:clientData/>
  </xdr:twoCellAnchor>
  <xdr:twoCellAnchor editAs="oneCell">
    <xdr:from>
      <xdr:col>9</xdr:col>
      <xdr:colOff>266700</xdr:colOff>
      <xdr:row>3</xdr:row>
      <xdr:rowOff>107213</xdr:rowOff>
    </xdr:from>
    <xdr:to>
      <xdr:col>16</xdr:col>
      <xdr:colOff>323850</xdr:colOff>
      <xdr:row>4</xdr:row>
      <xdr:rowOff>292335</xdr:rowOff>
    </xdr:to>
    <xdr:pic>
      <xdr:nvPicPr>
        <xdr:cNvPr id="3" name="Picture 2">
          <a:extLst>
            <a:ext uri="{FF2B5EF4-FFF2-40B4-BE49-F238E27FC236}">
              <a16:creationId xmlns:a16="http://schemas.microsoft.com/office/drawing/2014/main" id="{22941DC4-CC51-4968-A980-81C48E3C75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91250" y="678713"/>
          <a:ext cx="4648200" cy="2166322"/>
        </a:xfrm>
        <a:prstGeom prst="rect">
          <a:avLst/>
        </a:prstGeom>
      </xdr:spPr>
    </xdr:pic>
    <xdr:clientData/>
  </xdr:twoCellAnchor>
  <xdr:twoCellAnchor editAs="oneCell">
    <xdr:from>
      <xdr:col>1</xdr:col>
      <xdr:colOff>387350</xdr:colOff>
      <xdr:row>2</xdr:row>
      <xdr:rowOff>304800</xdr:rowOff>
    </xdr:from>
    <xdr:to>
      <xdr:col>9</xdr:col>
      <xdr:colOff>146051</xdr:colOff>
      <xdr:row>4</xdr:row>
      <xdr:rowOff>384834</xdr:rowOff>
    </xdr:to>
    <xdr:pic>
      <xdr:nvPicPr>
        <xdr:cNvPr id="4" name="Picture 3">
          <a:extLst>
            <a:ext uri="{FF2B5EF4-FFF2-40B4-BE49-F238E27FC236}">
              <a16:creationId xmlns:a16="http://schemas.microsoft.com/office/drawing/2014/main" id="{ED3BE951-CC3A-43FF-92EF-09CCA1EED17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7900" y="561975"/>
          <a:ext cx="5092701" cy="2375559"/>
        </a:xfrm>
        <a:prstGeom prst="rect">
          <a:avLst/>
        </a:prstGeom>
      </xdr:spPr>
    </xdr:pic>
    <xdr:clientData/>
  </xdr:twoCellAnchor>
  <xdr:twoCellAnchor editAs="oneCell">
    <xdr:from>
      <xdr:col>6</xdr:col>
      <xdr:colOff>652464</xdr:colOff>
      <xdr:row>12</xdr:row>
      <xdr:rowOff>11841</xdr:rowOff>
    </xdr:from>
    <xdr:to>
      <xdr:col>11</xdr:col>
      <xdr:colOff>794</xdr:colOff>
      <xdr:row>13</xdr:row>
      <xdr:rowOff>28330</xdr:rowOff>
    </xdr:to>
    <xdr:pic>
      <xdr:nvPicPr>
        <xdr:cNvPr id="5" name="Picture 4">
          <a:extLst>
            <a:ext uri="{FF2B5EF4-FFF2-40B4-BE49-F238E27FC236}">
              <a16:creationId xmlns:a16="http://schemas.microsoft.com/office/drawing/2014/main" id="{FFBF78BF-B51D-425C-A196-75AE2046E92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348" t="9771" r="5100" b="6515"/>
        <a:stretch/>
      </xdr:blipFill>
      <xdr:spPr>
        <a:xfrm>
          <a:off x="4510089" y="6174516"/>
          <a:ext cx="2689224" cy="1921489"/>
        </a:xfrm>
        <a:prstGeom prst="rect">
          <a:avLst/>
        </a:prstGeom>
        <a:ln w="19050">
          <a:solidFill>
            <a:schemeClr val="tx1"/>
          </a:solidFill>
        </a:ln>
      </xdr:spPr>
    </xdr:pic>
    <xdr:clientData/>
  </xdr:twoCellAnchor>
  <xdr:twoCellAnchor editAs="oneCell">
    <xdr:from>
      <xdr:col>12</xdr:col>
      <xdr:colOff>15876</xdr:colOff>
      <xdr:row>16</xdr:row>
      <xdr:rowOff>153432</xdr:rowOff>
    </xdr:from>
    <xdr:to>
      <xdr:col>15</xdr:col>
      <xdr:colOff>684458</xdr:colOff>
      <xdr:row>18</xdr:row>
      <xdr:rowOff>34679</xdr:rowOff>
    </xdr:to>
    <xdr:pic>
      <xdr:nvPicPr>
        <xdr:cNvPr id="6" name="Picture 5">
          <a:extLst>
            <a:ext uri="{FF2B5EF4-FFF2-40B4-BE49-F238E27FC236}">
              <a16:creationId xmlns:a16="http://schemas.microsoft.com/office/drawing/2014/main" id="{F187717E-8C74-4184-8156-2826A8E6D9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845426" y="8811657"/>
          <a:ext cx="2649782" cy="1976747"/>
        </a:xfrm>
        <a:prstGeom prst="rect">
          <a:avLst/>
        </a:prstGeom>
        <a:noFill/>
        <a:ln w="19050">
          <a:solidFill>
            <a:schemeClr val="tx1"/>
          </a:solidFill>
        </a:ln>
      </xdr:spPr>
    </xdr:pic>
    <xdr:clientData/>
  </xdr:twoCellAnchor>
  <xdr:twoCellAnchor editAs="oneCell">
    <xdr:from>
      <xdr:col>11</xdr:col>
      <xdr:colOff>652882</xdr:colOff>
      <xdr:row>11</xdr:row>
      <xdr:rowOff>161680</xdr:rowOff>
    </xdr:from>
    <xdr:to>
      <xdr:col>15</xdr:col>
      <xdr:colOff>701676</xdr:colOff>
      <xdr:row>13</xdr:row>
      <xdr:rowOff>21980</xdr:rowOff>
    </xdr:to>
    <xdr:pic>
      <xdr:nvPicPr>
        <xdr:cNvPr id="7" name="Picture 6">
          <a:extLst>
            <a:ext uri="{FF2B5EF4-FFF2-40B4-BE49-F238E27FC236}">
              <a16:creationId xmlns:a16="http://schemas.microsoft.com/office/drawing/2014/main" id="{50D72F37-2EFF-442B-8E59-78FED0D5F32A}"/>
            </a:ext>
          </a:extLst>
        </xdr:cNvPr>
        <xdr:cNvPicPr>
          <a:picLocks noChangeAspect="1"/>
        </xdr:cNvPicPr>
      </xdr:nvPicPr>
      <xdr:blipFill>
        <a:blip xmlns:r="http://schemas.openxmlformats.org/officeDocument/2006/relationships" r:embed="rId6"/>
        <a:stretch>
          <a:fillRect/>
        </a:stretch>
      </xdr:blipFill>
      <xdr:spPr>
        <a:xfrm>
          <a:off x="7825207" y="6133855"/>
          <a:ext cx="2687219" cy="1955800"/>
        </a:xfrm>
        <a:prstGeom prst="rect">
          <a:avLst/>
        </a:prstGeom>
        <a:ln w="19050">
          <a:solidFill>
            <a:schemeClr val="tx1"/>
          </a:solidFill>
        </a:ln>
      </xdr:spPr>
    </xdr:pic>
    <xdr:clientData/>
  </xdr:twoCellAnchor>
  <xdr:twoCellAnchor editAs="oneCell">
    <xdr:from>
      <xdr:col>2</xdr:col>
      <xdr:colOff>31751</xdr:colOff>
      <xdr:row>7</xdr:row>
      <xdr:rowOff>6350</xdr:rowOff>
    </xdr:from>
    <xdr:to>
      <xdr:col>6</xdr:col>
      <xdr:colOff>3176</xdr:colOff>
      <xdr:row>8</xdr:row>
      <xdr:rowOff>13836</xdr:rowOff>
    </xdr:to>
    <xdr:pic>
      <xdr:nvPicPr>
        <xdr:cNvPr id="8" name="Picture 7">
          <a:extLst>
            <a:ext uri="{FF2B5EF4-FFF2-40B4-BE49-F238E27FC236}">
              <a16:creationId xmlns:a16="http://schemas.microsoft.com/office/drawing/2014/main" id="{5D48F33A-2EE8-4A3D-AD01-62A2777B44FB}"/>
            </a:ext>
          </a:extLst>
        </xdr:cNvPr>
        <xdr:cNvPicPr>
          <a:picLocks noChangeAspect="1"/>
        </xdr:cNvPicPr>
      </xdr:nvPicPr>
      <xdr:blipFill rotWithShape="1">
        <a:blip xmlns:r="http://schemas.openxmlformats.org/officeDocument/2006/relationships" r:embed="rId7"/>
        <a:srcRect l="1" r="1583"/>
        <a:stretch/>
      </xdr:blipFill>
      <xdr:spPr>
        <a:xfrm>
          <a:off x="1231901" y="3521075"/>
          <a:ext cx="2657475" cy="1912486"/>
        </a:xfrm>
        <a:prstGeom prst="rect">
          <a:avLst/>
        </a:prstGeom>
        <a:ln w="19050">
          <a:solidFill>
            <a:sysClr val="windowText" lastClr="000000"/>
          </a:solidFill>
        </a:ln>
      </xdr:spPr>
    </xdr:pic>
    <xdr:clientData/>
  </xdr:twoCellAnchor>
  <xdr:twoCellAnchor editAs="oneCell">
    <xdr:from>
      <xdr:col>2</xdr:col>
      <xdr:colOff>12700</xdr:colOff>
      <xdr:row>12</xdr:row>
      <xdr:rowOff>9280</xdr:rowOff>
    </xdr:from>
    <xdr:to>
      <xdr:col>6</xdr:col>
      <xdr:colOff>1589</xdr:colOff>
      <xdr:row>13</xdr:row>
      <xdr:rowOff>28329</xdr:rowOff>
    </xdr:to>
    <xdr:pic>
      <xdr:nvPicPr>
        <xdr:cNvPr id="9" name="Picture 8">
          <a:extLst>
            <a:ext uri="{FF2B5EF4-FFF2-40B4-BE49-F238E27FC236}">
              <a16:creationId xmlns:a16="http://schemas.microsoft.com/office/drawing/2014/main" id="{AEBDC4E3-3595-46F7-A713-4E9F553B79C4}"/>
            </a:ext>
          </a:extLst>
        </xdr:cNvPr>
        <xdr:cNvPicPr>
          <a:picLocks noChangeAspect="1"/>
        </xdr:cNvPicPr>
      </xdr:nvPicPr>
      <xdr:blipFill rotWithShape="1">
        <a:blip xmlns:r="http://schemas.openxmlformats.org/officeDocument/2006/relationships" r:embed="rId8"/>
        <a:srcRect l="6992" b="8537"/>
        <a:stretch/>
      </xdr:blipFill>
      <xdr:spPr>
        <a:xfrm>
          <a:off x="1212850" y="6171955"/>
          <a:ext cx="2674939" cy="1924049"/>
        </a:xfrm>
        <a:prstGeom prst="rect">
          <a:avLst/>
        </a:prstGeom>
        <a:ln w="19050">
          <a:solidFill>
            <a:sysClr val="windowText" lastClr="000000"/>
          </a:solidFill>
        </a:ln>
      </xdr:spPr>
    </xdr:pic>
    <xdr:clientData/>
  </xdr:twoCellAnchor>
  <xdr:twoCellAnchor editAs="oneCell">
    <xdr:from>
      <xdr:col>2</xdr:col>
      <xdr:colOff>19051</xdr:colOff>
      <xdr:row>16</xdr:row>
      <xdr:rowOff>164854</xdr:rowOff>
    </xdr:from>
    <xdr:to>
      <xdr:col>6</xdr:col>
      <xdr:colOff>1</xdr:colOff>
      <xdr:row>18</xdr:row>
      <xdr:rowOff>31504</xdr:rowOff>
    </xdr:to>
    <xdr:pic>
      <xdr:nvPicPr>
        <xdr:cNvPr id="10" name="Picture 9">
          <a:extLst>
            <a:ext uri="{FF2B5EF4-FFF2-40B4-BE49-F238E27FC236}">
              <a16:creationId xmlns:a16="http://schemas.microsoft.com/office/drawing/2014/main" id="{BA24585D-EE2A-4E85-9A7B-C3220533520C}"/>
            </a:ext>
          </a:extLst>
        </xdr:cNvPr>
        <xdr:cNvPicPr>
          <a:picLocks noChangeAspect="1"/>
        </xdr:cNvPicPr>
      </xdr:nvPicPr>
      <xdr:blipFill rotWithShape="1">
        <a:blip xmlns:r="http://schemas.openxmlformats.org/officeDocument/2006/relationships" r:embed="rId9"/>
        <a:srcRect l="2180" t="6005" r="3025" b="7271"/>
        <a:stretch/>
      </xdr:blipFill>
      <xdr:spPr>
        <a:xfrm>
          <a:off x="1219201" y="8823079"/>
          <a:ext cx="2667000" cy="1962150"/>
        </a:xfrm>
        <a:prstGeom prst="rect">
          <a:avLst/>
        </a:prstGeom>
        <a:ln w="19050">
          <a:solidFill>
            <a:sysClr val="windowText" lastClr="000000"/>
          </a:solidFill>
        </a:ln>
      </xdr:spPr>
    </xdr:pic>
    <xdr:clientData/>
  </xdr:twoCellAnchor>
  <xdr:twoCellAnchor editAs="oneCell">
    <xdr:from>
      <xdr:col>7</xdr:col>
      <xdr:colOff>11114</xdr:colOff>
      <xdr:row>16</xdr:row>
      <xdr:rowOff>164854</xdr:rowOff>
    </xdr:from>
    <xdr:to>
      <xdr:col>11</xdr:col>
      <xdr:colOff>795</xdr:colOff>
      <xdr:row>18</xdr:row>
      <xdr:rowOff>31504</xdr:rowOff>
    </xdr:to>
    <xdr:pic>
      <xdr:nvPicPr>
        <xdr:cNvPr id="11" name="Picture 10">
          <a:extLst>
            <a:ext uri="{FF2B5EF4-FFF2-40B4-BE49-F238E27FC236}">
              <a16:creationId xmlns:a16="http://schemas.microsoft.com/office/drawing/2014/main" id="{17448C6B-4DBD-4E18-BE9F-ED132E442FD0}"/>
            </a:ext>
          </a:extLst>
        </xdr:cNvPr>
        <xdr:cNvPicPr>
          <a:picLocks noChangeAspect="1"/>
        </xdr:cNvPicPr>
      </xdr:nvPicPr>
      <xdr:blipFill rotWithShape="1">
        <a:blip xmlns:r="http://schemas.openxmlformats.org/officeDocument/2006/relationships" r:embed="rId10"/>
        <a:srcRect l="11860" t="-6250" r="6057" b="4606"/>
        <a:stretch/>
      </xdr:blipFill>
      <xdr:spPr>
        <a:xfrm>
          <a:off x="4525964" y="8823079"/>
          <a:ext cx="2673350" cy="1962150"/>
        </a:xfrm>
        <a:prstGeom prst="rect">
          <a:avLst/>
        </a:prstGeom>
        <a:ln w="19050">
          <a:solidFill>
            <a:sysClr val="windowText" lastClr="000000"/>
          </a:solidFill>
        </a:ln>
      </xdr:spPr>
    </xdr:pic>
    <xdr:clientData/>
  </xdr:twoCellAnchor>
  <xdr:twoCellAnchor editAs="oneCell">
    <xdr:from>
      <xdr:col>7</xdr:col>
      <xdr:colOff>25400</xdr:colOff>
      <xdr:row>7</xdr:row>
      <xdr:rowOff>31751</xdr:rowOff>
    </xdr:from>
    <xdr:to>
      <xdr:col>10</xdr:col>
      <xdr:colOff>702121</xdr:colOff>
      <xdr:row>8</xdr:row>
      <xdr:rowOff>12701</xdr:rowOff>
    </xdr:to>
    <xdr:pic>
      <xdr:nvPicPr>
        <xdr:cNvPr id="12" name="Picture 11">
          <a:extLst>
            <a:ext uri="{FF2B5EF4-FFF2-40B4-BE49-F238E27FC236}">
              <a16:creationId xmlns:a16="http://schemas.microsoft.com/office/drawing/2014/main" id="{7F114147-C01B-4CD8-A4E5-0ED2B13B4AFD}"/>
            </a:ext>
          </a:extLst>
        </xdr:cNvPr>
        <xdr:cNvPicPr>
          <a:picLocks noChangeAspect="1"/>
        </xdr:cNvPicPr>
      </xdr:nvPicPr>
      <xdr:blipFill rotWithShape="1">
        <a:blip xmlns:r="http://schemas.openxmlformats.org/officeDocument/2006/relationships" r:embed="rId11"/>
        <a:srcRect l="2321" r="5274" b="13335"/>
        <a:stretch/>
      </xdr:blipFill>
      <xdr:spPr>
        <a:xfrm>
          <a:off x="4540250" y="3546476"/>
          <a:ext cx="2657921" cy="1885950"/>
        </a:xfrm>
        <a:prstGeom prst="rect">
          <a:avLst/>
        </a:prstGeom>
        <a:ln w="19050">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corpdfsshr$\PARTS-DIV\SH$ALL\Parts%20Marketing\ACCESSORY%20INFO\00_Honda%20App%20Chart%20Pricing%20MASTER.xlsx" TargetMode="External"/><Relationship Id="rId1" Type="http://schemas.openxmlformats.org/officeDocument/2006/relationships/externalLinkPath" Target="file:///\\CHCDSSRV1\corpdfsshr$\PARTS-DIV\SH$ALL\Parts%20Marketing\ACCESSORY%20INFO\00_Honda%20App%20Chart%20Pricing%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PART LIST"/>
      <sheetName val="Sheet4"/>
      <sheetName val="Sheet3"/>
      <sheetName val="July 10"/>
      <sheetName val="Aug 20"/>
      <sheetName val="older"/>
      <sheetName val="Sheet1"/>
      <sheetName val="Vanessa Ref Feb 1"/>
      <sheetName val="Sheet2"/>
      <sheetName val="6% Price Up"/>
      <sheetName val="Pre-Price Up"/>
      <sheetName val="2020-09-02"/>
      <sheetName val="Data"/>
      <sheetName val="00_Honda App Chart Pricing MAST"/>
    </sheetNames>
    <sheetDataSet>
      <sheetData sheetId="0">
        <row r="1">
          <cell r="C1"/>
          <cell r="D1"/>
        </row>
        <row r="2">
          <cell r="C2"/>
          <cell r="D2"/>
        </row>
        <row r="3">
          <cell r="B3" t="str">
            <v>Part Number</v>
          </cell>
          <cell r="C3" t="str">
            <v>Dealer Net</v>
          </cell>
          <cell r="D3" t="str">
            <v>List Price</v>
          </cell>
        </row>
        <row r="4">
          <cell r="B4" t="str">
            <v>08P05-30A-130</v>
          </cell>
          <cell r="C4">
            <v>231.88</v>
          </cell>
          <cell r="D4">
            <v>386.8</v>
          </cell>
        </row>
        <row r="5">
          <cell r="B5" t="str">
            <v>08P05-30A-1F0</v>
          </cell>
          <cell r="C5">
            <v>231.88</v>
          </cell>
          <cell r="D5">
            <v>386.8</v>
          </cell>
        </row>
        <row r="6">
          <cell r="B6" t="str">
            <v>08P05-30A-1G0</v>
          </cell>
          <cell r="C6">
            <v>231.88</v>
          </cell>
          <cell r="D6">
            <v>386.8</v>
          </cell>
        </row>
        <row r="7">
          <cell r="B7" t="str">
            <v>08P20-30A-130</v>
          </cell>
          <cell r="C7">
            <v>175.45</v>
          </cell>
          <cell r="D7">
            <v>292.41000000000003</v>
          </cell>
        </row>
        <row r="8">
          <cell r="B8" t="str">
            <v>08P20-30A-1F0</v>
          </cell>
          <cell r="C8">
            <v>175.45</v>
          </cell>
          <cell r="D8">
            <v>292.41000000000003</v>
          </cell>
        </row>
        <row r="9">
          <cell r="B9" t="str">
            <v>08P20-30A-1G0</v>
          </cell>
          <cell r="C9">
            <v>175.45</v>
          </cell>
          <cell r="D9">
            <v>292.41000000000003</v>
          </cell>
        </row>
        <row r="10">
          <cell r="B10" t="str">
            <v>08W19-30A-300</v>
          </cell>
          <cell r="C10">
            <v>657</v>
          </cell>
          <cell r="D10">
            <v>939</v>
          </cell>
        </row>
        <row r="11">
          <cell r="B11" t="str">
            <v>08F04-30A-1F0</v>
          </cell>
          <cell r="C11">
            <v>432</v>
          </cell>
          <cell r="D11">
            <v>720</v>
          </cell>
        </row>
        <row r="12">
          <cell r="B12" t="str">
            <v>08F10-30A-110</v>
          </cell>
          <cell r="C12">
            <v>386</v>
          </cell>
          <cell r="D12">
            <v>643</v>
          </cell>
        </row>
        <row r="13">
          <cell r="B13" t="str">
            <v>08F10-30A-140</v>
          </cell>
          <cell r="C13">
            <v>386</v>
          </cell>
          <cell r="D13">
            <v>643</v>
          </cell>
        </row>
        <row r="14">
          <cell r="B14" t="str">
            <v>08F10-30A-150</v>
          </cell>
          <cell r="C14">
            <v>386</v>
          </cell>
          <cell r="D14">
            <v>643</v>
          </cell>
        </row>
        <row r="15">
          <cell r="B15" t="str">
            <v>08F10-30A-170</v>
          </cell>
          <cell r="C15">
            <v>386</v>
          </cell>
          <cell r="D15">
            <v>643</v>
          </cell>
        </row>
        <row r="16">
          <cell r="B16" t="str">
            <v>08F10-30A-1A0</v>
          </cell>
          <cell r="C16">
            <v>386</v>
          </cell>
          <cell r="D16">
            <v>643</v>
          </cell>
        </row>
        <row r="17">
          <cell r="B17" t="str">
            <v>08F10-30A-1C0</v>
          </cell>
          <cell r="C17">
            <v>386</v>
          </cell>
          <cell r="D17">
            <v>643</v>
          </cell>
        </row>
        <row r="18">
          <cell r="B18" t="str">
            <v>08F10-30A-1D0</v>
          </cell>
          <cell r="C18">
            <v>386</v>
          </cell>
          <cell r="D18">
            <v>643</v>
          </cell>
        </row>
        <row r="19">
          <cell r="B19" t="str">
            <v>08F10-30A-1H0</v>
          </cell>
          <cell r="C19">
            <v>386</v>
          </cell>
          <cell r="D19">
            <v>643</v>
          </cell>
        </row>
        <row r="20">
          <cell r="B20" t="str">
            <v>08U58-30A-110A</v>
          </cell>
          <cell r="C20">
            <v>383</v>
          </cell>
          <cell r="D20">
            <v>547</v>
          </cell>
        </row>
        <row r="21">
          <cell r="B21" t="str">
            <v>08U58-30A-110B</v>
          </cell>
          <cell r="C21">
            <v>383</v>
          </cell>
          <cell r="D21">
            <v>547</v>
          </cell>
        </row>
        <row r="22">
          <cell r="B22" t="str">
            <v>08P98-30A-1F0</v>
          </cell>
          <cell r="C22">
            <v>350</v>
          </cell>
          <cell r="D22">
            <v>583</v>
          </cell>
        </row>
        <row r="23">
          <cell r="B23" t="str">
            <v>08P99-30A-1F0</v>
          </cell>
          <cell r="C23">
            <v>350</v>
          </cell>
          <cell r="D23">
            <v>583</v>
          </cell>
        </row>
        <row r="24">
          <cell r="B24" t="str">
            <v>08E12-30A-110</v>
          </cell>
          <cell r="C24">
            <v>302</v>
          </cell>
          <cell r="D24">
            <v>465</v>
          </cell>
        </row>
        <row r="25">
          <cell r="B25" t="str">
            <v>08P05-30A-110</v>
          </cell>
          <cell r="C25">
            <v>232</v>
          </cell>
          <cell r="D25">
            <v>387</v>
          </cell>
        </row>
        <row r="26">
          <cell r="B26" t="str">
            <v>08P05-30A-140</v>
          </cell>
          <cell r="C26">
            <v>232</v>
          </cell>
          <cell r="D26">
            <v>387</v>
          </cell>
        </row>
        <row r="27">
          <cell r="B27" t="str">
            <v>08P05-30A-150</v>
          </cell>
          <cell r="C27">
            <v>232</v>
          </cell>
          <cell r="D27">
            <v>387</v>
          </cell>
        </row>
        <row r="28">
          <cell r="B28" t="str">
            <v>08P05-30A-170</v>
          </cell>
          <cell r="C28">
            <v>232</v>
          </cell>
          <cell r="D28">
            <v>387</v>
          </cell>
        </row>
        <row r="29">
          <cell r="B29" t="str">
            <v>08P05-30A-1A0</v>
          </cell>
          <cell r="C29">
            <v>232</v>
          </cell>
          <cell r="D29">
            <v>387</v>
          </cell>
        </row>
        <row r="30">
          <cell r="B30" t="str">
            <v>08P05-30A-1C0</v>
          </cell>
          <cell r="C30">
            <v>232</v>
          </cell>
          <cell r="D30">
            <v>387</v>
          </cell>
        </row>
        <row r="31">
          <cell r="B31" t="str">
            <v>08P05-30A-1D0</v>
          </cell>
          <cell r="C31">
            <v>232</v>
          </cell>
          <cell r="D31">
            <v>387</v>
          </cell>
        </row>
        <row r="32">
          <cell r="B32" t="str">
            <v>08P05-30A-1H0</v>
          </cell>
          <cell r="C32">
            <v>232</v>
          </cell>
          <cell r="D32">
            <v>387</v>
          </cell>
        </row>
        <row r="33">
          <cell r="B33" t="str">
            <v>08R06-30A-110</v>
          </cell>
          <cell r="C33">
            <v>210</v>
          </cell>
          <cell r="D33">
            <v>350</v>
          </cell>
        </row>
        <row r="34">
          <cell r="B34" t="str">
            <v>08R06-30A-110A</v>
          </cell>
          <cell r="C34">
            <v>210</v>
          </cell>
          <cell r="D34">
            <v>350</v>
          </cell>
        </row>
        <row r="35">
          <cell r="B35" t="str">
            <v>08R01-30A-300</v>
          </cell>
          <cell r="C35">
            <v>200</v>
          </cell>
          <cell r="D35">
            <v>333</v>
          </cell>
        </row>
        <row r="36">
          <cell r="B36" t="str">
            <v>08R04-TVA-101</v>
          </cell>
          <cell r="C36">
            <v>200</v>
          </cell>
          <cell r="D36">
            <v>333</v>
          </cell>
        </row>
        <row r="37">
          <cell r="B37" t="str">
            <v>08R13-30A-100</v>
          </cell>
          <cell r="C37">
            <v>180</v>
          </cell>
          <cell r="D37">
            <v>300</v>
          </cell>
        </row>
        <row r="38">
          <cell r="B38" t="str">
            <v>08P20-30A-110</v>
          </cell>
          <cell r="C38">
            <v>176</v>
          </cell>
          <cell r="D38">
            <v>293</v>
          </cell>
        </row>
        <row r="39">
          <cell r="B39" t="str">
            <v>08P20-30A-140</v>
          </cell>
          <cell r="C39">
            <v>176</v>
          </cell>
          <cell r="D39">
            <v>293</v>
          </cell>
        </row>
        <row r="40">
          <cell r="B40" t="str">
            <v>08P20-30A-150</v>
          </cell>
          <cell r="C40">
            <v>176</v>
          </cell>
          <cell r="D40">
            <v>293</v>
          </cell>
        </row>
        <row r="41">
          <cell r="B41" t="str">
            <v>08P20-30A-170</v>
          </cell>
          <cell r="C41">
            <v>176</v>
          </cell>
          <cell r="D41">
            <v>293</v>
          </cell>
        </row>
        <row r="42">
          <cell r="B42" t="str">
            <v>08P20-30A-1A0</v>
          </cell>
          <cell r="C42">
            <v>176</v>
          </cell>
          <cell r="D42">
            <v>293</v>
          </cell>
        </row>
        <row r="43">
          <cell r="B43" t="str">
            <v>08P20-30A-1C0</v>
          </cell>
          <cell r="C43">
            <v>176</v>
          </cell>
          <cell r="D43">
            <v>293</v>
          </cell>
        </row>
        <row r="44">
          <cell r="B44" t="str">
            <v>08P20-30A-1D0</v>
          </cell>
          <cell r="C44">
            <v>176</v>
          </cell>
          <cell r="D44">
            <v>293</v>
          </cell>
        </row>
        <row r="45">
          <cell r="B45" t="str">
            <v>08P20-30A-1H0</v>
          </cell>
          <cell r="C45">
            <v>176</v>
          </cell>
          <cell r="D45">
            <v>293</v>
          </cell>
        </row>
        <row r="46">
          <cell r="B46" t="str">
            <v>08P17-30A-110</v>
          </cell>
          <cell r="C46">
            <v>175</v>
          </cell>
          <cell r="D46">
            <v>292</v>
          </cell>
        </row>
        <row r="47">
          <cell r="B47" t="str">
            <v>08T44-30B-300A</v>
          </cell>
          <cell r="C47">
            <v>171</v>
          </cell>
          <cell r="D47">
            <v>285</v>
          </cell>
        </row>
        <row r="48">
          <cell r="B48" t="str">
            <v>08T44-30A-300A</v>
          </cell>
          <cell r="C48">
            <v>144</v>
          </cell>
          <cell r="D48">
            <v>240</v>
          </cell>
        </row>
        <row r="49">
          <cell r="B49" t="str">
            <v>08P48-30A-100</v>
          </cell>
          <cell r="C49">
            <v>131</v>
          </cell>
          <cell r="D49">
            <v>218</v>
          </cell>
        </row>
        <row r="50">
          <cell r="B50" t="str">
            <v>08U45-30A-100</v>
          </cell>
          <cell r="C50">
            <v>129</v>
          </cell>
          <cell r="D50">
            <v>215</v>
          </cell>
        </row>
        <row r="51">
          <cell r="B51" t="str">
            <v>08P04-30A-100</v>
          </cell>
          <cell r="C51">
            <v>106</v>
          </cell>
          <cell r="D51">
            <v>177</v>
          </cell>
        </row>
        <row r="52">
          <cell r="B52" t="str">
            <v>08F59-30A-100</v>
          </cell>
          <cell r="C52">
            <v>94</v>
          </cell>
          <cell r="D52">
            <v>157</v>
          </cell>
        </row>
        <row r="53">
          <cell r="B53" t="str">
            <v>08F20-30A-100</v>
          </cell>
          <cell r="C53">
            <v>75</v>
          </cell>
          <cell r="D53">
            <v>125</v>
          </cell>
        </row>
        <row r="54">
          <cell r="B54" t="str">
            <v>08F20-30A-100B</v>
          </cell>
          <cell r="C54">
            <v>71</v>
          </cell>
          <cell r="D54">
            <v>118</v>
          </cell>
        </row>
        <row r="55">
          <cell r="B55" t="str">
            <v>08P20-30A-100A</v>
          </cell>
          <cell r="C55">
            <v>71</v>
          </cell>
          <cell r="D55">
            <v>118</v>
          </cell>
        </row>
        <row r="56">
          <cell r="B56" t="str">
            <v>08V03-30A-100</v>
          </cell>
          <cell r="C56">
            <v>70</v>
          </cell>
          <cell r="D56">
            <v>117</v>
          </cell>
        </row>
        <row r="57">
          <cell r="B57" t="str">
            <v>08E12-30A-100A</v>
          </cell>
          <cell r="C57">
            <v>66</v>
          </cell>
          <cell r="D57">
            <v>94</v>
          </cell>
        </row>
        <row r="58">
          <cell r="B58" t="str">
            <v>08P09-30A-300</v>
          </cell>
          <cell r="C58">
            <v>50</v>
          </cell>
          <cell r="D58">
            <v>83</v>
          </cell>
        </row>
        <row r="59">
          <cell r="B59" t="str">
            <v>08F20-3A0-100C</v>
          </cell>
          <cell r="C59">
            <v>44</v>
          </cell>
          <cell r="D59">
            <v>73</v>
          </cell>
        </row>
        <row r="60">
          <cell r="B60" t="str">
            <v>08F20-3V0-100B</v>
          </cell>
          <cell r="C60">
            <v>44</v>
          </cell>
          <cell r="D60">
            <v>73</v>
          </cell>
        </row>
        <row r="61">
          <cell r="B61" t="str">
            <v>08L96-TVA-300</v>
          </cell>
          <cell r="C61">
            <v>26.99</v>
          </cell>
          <cell r="D61">
            <v>58</v>
          </cell>
        </row>
        <row r="62">
          <cell r="B62" t="str">
            <v>08L96-TA0-301A</v>
          </cell>
          <cell r="C62">
            <v>17</v>
          </cell>
          <cell r="D62">
            <v>28</v>
          </cell>
        </row>
        <row r="63">
          <cell r="B63" t="str">
            <v>08L33-T90-100B</v>
          </cell>
          <cell r="C63">
            <v>961</v>
          </cell>
          <cell r="D63">
            <v>1373</v>
          </cell>
        </row>
        <row r="64">
          <cell r="B64" t="str">
            <v>08U35-T90-300A</v>
          </cell>
          <cell r="C64">
            <v>785</v>
          </cell>
          <cell r="D64">
            <v>1121</v>
          </cell>
        </row>
        <row r="65">
          <cell r="B65" t="str">
            <v>08L33-T90-100</v>
          </cell>
          <cell r="C65">
            <v>763</v>
          </cell>
          <cell r="D65">
            <v>1090</v>
          </cell>
        </row>
        <row r="66">
          <cell r="B66" t="str">
            <v>08W20-T90-300B</v>
          </cell>
          <cell r="C66">
            <v>727</v>
          </cell>
          <cell r="D66">
            <v>1212</v>
          </cell>
        </row>
        <row r="67">
          <cell r="B67" t="str">
            <v>08W20-T90-300A</v>
          </cell>
          <cell r="C67">
            <v>706</v>
          </cell>
          <cell r="D67">
            <v>1177</v>
          </cell>
        </row>
        <row r="68">
          <cell r="B68" t="str">
            <v>08P32-T90-310C</v>
          </cell>
          <cell r="C68">
            <v>657</v>
          </cell>
          <cell r="D68">
            <v>939</v>
          </cell>
        </row>
        <row r="69">
          <cell r="B69" t="str">
            <v>08W18-T90-300</v>
          </cell>
          <cell r="C69">
            <v>575</v>
          </cell>
          <cell r="D69">
            <v>821</v>
          </cell>
        </row>
        <row r="70">
          <cell r="B70" t="str">
            <v>08P21-T90-100</v>
          </cell>
          <cell r="C70">
            <v>565</v>
          </cell>
          <cell r="D70">
            <v>942</v>
          </cell>
        </row>
        <row r="71">
          <cell r="B71" t="str">
            <v>08P32-T90-310A</v>
          </cell>
          <cell r="C71">
            <v>549</v>
          </cell>
          <cell r="D71">
            <v>784</v>
          </cell>
        </row>
        <row r="72">
          <cell r="B72" t="str">
            <v>08P32-T90-310F</v>
          </cell>
          <cell r="C72">
            <v>493</v>
          </cell>
          <cell r="D72">
            <v>704</v>
          </cell>
        </row>
        <row r="73">
          <cell r="B73" t="str">
            <v>08L02-T90-100B</v>
          </cell>
          <cell r="C73">
            <v>484</v>
          </cell>
          <cell r="D73">
            <v>807</v>
          </cell>
        </row>
        <row r="74">
          <cell r="B74" t="str">
            <v>08L92-T90-100</v>
          </cell>
          <cell r="C74">
            <v>444</v>
          </cell>
          <cell r="D74">
            <v>740</v>
          </cell>
        </row>
        <row r="75">
          <cell r="B75" t="str">
            <v>08E12-T90-100</v>
          </cell>
          <cell r="C75">
            <v>371</v>
          </cell>
          <cell r="D75">
            <v>571</v>
          </cell>
        </row>
        <row r="76">
          <cell r="B76" t="str">
            <v>08F30-T90-100B</v>
          </cell>
          <cell r="C76">
            <v>360</v>
          </cell>
          <cell r="D76">
            <v>514</v>
          </cell>
        </row>
        <row r="77">
          <cell r="B77" t="str">
            <v>08L91-T90-300</v>
          </cell>
          <cell r="C77">
            <v>345</v>
          </cell>
          <cell r="D77">
            <v>575</v>
          </cell>
        </row>
        <row r="78">
          <cell r="B78" t="str">
            <v>08L91-T90-300A</v>
          </cell>
          <cell r="C78">
            <v>336</v>
          </cell>
          <cell r="D78">
            <v>480</v>
          </cell>
        </row>
        <row r="79">
          <cell r="B79" t="str">
            <v>08F04-T90-100</v>
          </cell>
          <cell r="C79">
            <v>333</v>
          </cell>
          <cell r="D79">
            <v>555</v>
          </cell>
        </row>
        <row r="80">
          <cell r="B80" t="str">
            <v>08P32-T90-310E</v>
          </cell>
          <cell r="C80">
            <v>280.99</v>
          </cell>
          <cell r="D80">
            <v>570</v>
          </cell>
        </row>
        <row r="81">
          <cell r="B81" t="str">
            <v>08U35-T90-110</v>
          </cell>
          <cell r="C81">
            <v>279</v>
          </cell>
          <cell r="D81">
            <v>465</v>
          </cell>
        </row>
        <row r="82">
          <cell r="B82" t="str">
            <v>08R04-T90-100</v>
          </cell>
          <cell r="C82">
            <v>265</v>
          </cell>
          <cell r="D82">
            <v>442</v>
          </cell>
        </row>
        <row r="83">
          <cell r="B83" t="str">
            <v>08F21-T90-100A</v>
          </cell>
          <cell r="C83">
            <v>254</v>
          </cell>
          <cell r="D83">
            <v>423</v>
          </cell>
        </row>
        <row r="84">
          <cell r="B84" t="str">
            <v>08L04-T90-300</v>
          </cell>
          <cell r="C84">
            <v>253</v>
          </cell>
          <cell r="D84">
            <v>422</v>
          </cell>
        </row>
        <row r="85">
          <cell r="B85" t="str">
            <v>08V27-T90-100F</v>
          </cell>
          <cell r="C85">
            <v>251</v>
          </cell>
          <cell r="D85">
            <v>418</v>
          </cell>
        </row>
        <row r="86">
          <cell r="B86" t="str">
            <v>08F30-T90-100A</v>
          </cell>
          <cell r="C86">
            <v>235</v>
          </cell>
          <cell r="D86">
            <v>336</v>
          </cell>
        </row>
        <row r="87">
          <cell r="B87" t="str">
            <v>08P05-T90-110</v>
          </cell>
          <cell r="C87">
            <v>230</v>
          </cell>
          <cell r="D87">
            <v>383</v>
          </cell>
        </row>
        <row r="88">
          <cell r="B88" t="str">
            <v>08P17-T90-110</v>
          </cell>
          <cell r="C88">
            <v>221</v>
          </cell>
          <cell r="D88">
            <v>368</v>
          </cell>
        </row>
        <row r="89">
          <cell r="B89" t="str">
            <v>08P17-T90-310C</v>
          </cell>
          <cell r="C89">
            <v>221</v>
          </cell>
          <cell r="D89">
            <v>368</v>
          </cell>
        </row>
        <row r="90">
          <cell r="B90" t="str">
            <v>08F30-T90-100</v>
          </cell>
          <cell r="C90">
            <v>205</v>
          </cell>
          <cell r="D90">
            <v>293</v>
          </cell>
        </row>
        <row r="91">
          <cell r="B91" t="str">
            <v>08P20-T90-110A</v>
          </cell>
          <cell r="C91">
            <v>173</v>
          </cell>
          <cell r="D91">
            <v>288</v>
          </cell>
        </row>
        <row r="92">
          <cell r="B92" t="str">
            <v>08P42-T90-100A</v>
          </cell>
          <cell r="C92">
            <v>157</v>
          </cell>
          <cell r="D92">
            <v>262</v>
          </cell>
        </row>
        <row r="93">
          <cell r="B93" t="str">
            <v>08F20-T90-100C</v>
          </cell>
          <cell r="C93">
            <v>148</v>
          </cell>
          <cell r="D93">
            <v>211</v>
          </cell>
        </row>
        <row r="94">
          <cell r="B94" t="str">
            <v>08P04-T90-100</v>
          </cell>
          <cell r="C94">
            <v>128</v>
          </cell>
          <cell r="D94">
            <v>213</v>
          </cell>
        </row>
        <row r="95">
          <cell r="B95" t="str">
            <v>08P42-T90-100B</v>
          </cell>
          <cell r="C95">
            <v>127</v>
          </cell>
          <cell r="D95">
            <v>212</v>
          </cell>
        </row>
        <row r="96">
          <cell r="B96" t="str">
            <v>08U45-T90-100</v>
          </cell>
          <cell r="C96">
            <v>121</v>
          </cell>
          <cell r="D96">
            <v>202</v>
          </cell>
        </row>
        <row r="97">
          <cell r="B97" t="str">
            <v>08P42-T90-100C</v>
          </cell>
          <cell r="C97">
            <v>110</v>
          </cell>
          <cell r="D97">
            <v>169</v>
          </cell>
        </row>
        <row r="98">
          <cell r="B98" t="str">
            <v>08L92-T90-300B</v>
          </cell>
          <cell r="C98">
            <v>105</v>
          </cell>
          <cell r="D98">
            <v>175</v>
          </cell>
        </row>
        <row r="99">
          <cell r="B99" t="str">
            <v>08L92-T90-300C</v>
          </cell>
          <cell r="C99">
            <v>105</v>
          </cell>
          <cell r="D99">
            <v>175</v>
          </cell>
        </row>
        <row r="100">
          <cell r="B100" t="str">
            <v>08P48-T90-100</v>
          </cell>
          <cell r="C100">
            <v>78</v>
          </cell>
          <cell r="D100">
            <v>130</v>
          </cell>
        </row>
        <row r="101">
          <cell r="B101" t="str">
            <v>08L92-T90-100A</v>
          </cell>
          <cell r="C101">
            <v>59</v>
          </cell>
          <cell r="D101">
            <v>98</v>
          </cell>
        </row>
        <row r="102">
          <cell r="B102" t="str">
            <v>08L96-T90-300</v>
          </cell>
          <cell r="C102">
            <v>59</v>
          </cell>
          <cell r="D102">
            <v>98</v>
          </cell>
        </row>
        <row r="103">
          <cell r="B103" t="str">
            <v>08P20-T90-100</v>
          </cell>
          <cell r="C103">
            <v>54</v>
          </cell>
          <cell r="D103">
            <v>90</v>
          </cell>
        </row>
        <row r="104">
          <cell r="B104" t="str">
            <v>08F20-T90-100</v>
          </cell>
          <cell r="C104">
            <v>43</v>
          </cell>
          <cell r="D104">
            <v>72</v>
          </cell>
        </row>
        <row r="105">
          <cell r="B105" t="str">
            <v>08P48-T90-100A</v>
          </cell>
          <cell r="C105">
            <v>41</v>
          </cell>
          <cell r="D105">
            <v>68</v>
          </cell>
        </row>
        <row r="106">
          <cell r="B106" t="str">
            <v>08F20-T90-100A</v>
          </cell>
          <cell r="C106">
            <v>36</v>
          </cell>
          <cell r="D106">
            <v>60</v>
          </cell>
        </row>
        <row r="107">
          <cell r="B107" t="str">
            <v>08F02-T60-100</v>
          </cell>
          <cell r="C107">
            <v>3022</v>
          </cell>
          <cell r="D107">
            <v>5037</v>
          </cell>
        </row>
        <row r="108">
          <cell r="B108" t="str">
            <v>08W19-T60-100</v>
          </cell>
          <cell r="C108">
            <v>1166</v>
          </cell>
          <cell r="D108">
            <v>1666</v>
          </cell>
        </row>
        <row r="109">
          <cell r="B109" t="str">
            <v>08U97-T60-110</v>
          </cell>
          <cell r="C109">
            <v>563</v>
          </cell>
          <cell r="D109">
            <v>866</v>
          </cell>
        </row>
        <row r="110">
          <cell r="B110" t="str">
            <v>08P34-T60-100</v>
          </cell>
          <cell r="C110">
            <v>450</v>
          </cell>
          <cell r="D110">
            <v>750</v>
          </cell>
        </row>
        <row r="111">
          <cell r="B111" t="str">
            <v>08U92-T60-110</v>
          </cell>
          <cell r="C111">
            <v>343</v>
          </cell>
          <cell r="D111">
            <v>528</v>
          </cell>
        </row>
        <row r="112">
          <cell r="B112" t="str">
            <v>08P15-T60-110</v>
          </cell>
          <cell r="C112">
            <v>321</v>
          </cell>
          <cell r="D112">
            <v>535</v>
          </cell>
        </row>
        <row r="113">
          <cell r="B113" t="str">
            <v>08E12-T60-100</v>
          </cell>
          <cell r="C113">
            <v>288</v>
          </cell>
          <cell r="D113">
            <v>480</v>
          </cell>
        </row>
        <row r="114">
          <cell r="B114" t="str">
            <v>08P48-T60-100</v>
          </cell>
          <cell r="C114">
            <v>169</v>
          </cell>
          <cell r="D114">
            <v>282</v>
          </cell>
        </row>
        <row r="115">
          <cell r="B115" t="str">
            <v>08U45-T60-100</v>
          </cell>
          <cell r="C115">
            <v>124</v>
          </cell>
          <cell r="D115">
            <v>207</v>
          </cell>
        </row>
        <row r="116">
          <cell r="B116">
            <v>34417</v>
          </cell>
          <cell r="C116">
            <v>208.14</v>
          </cell>
          <cell r="D116">
            <v>250</v>
          </cell>
        </row>
        <row r="117">
          <cell r="B117" t="str">
            <v>08F20-TVA-100C</v>
          </cell>
          <cell r="C117">
            <v>44</v>
          </cell>
          <cell r="D117">
            <v>73</v>
          </cell>
        </row>
        <row r="118">
          <cell r="B118" t="str">
            <v>08F20-30A-100C</v>
          </cell>
          <cell r="C118">
            <v>37</v>
          </cell>
          <cell r="D118">
            <v>62</v>
          </cell>
        </row>
        <row r="119">
          <cell r="B119" t="str">
            <v>08F20-30A-100D</v>
          </cell>
          <cell r="C119">
            <v>37</v>
          </cell>
          <cell r="D119">
            <v>62</v>
          </cell>
        </row>
        <row r="120">
          <cell r="B120" t="str">
            <v>08W18-T20-100</v>
          </cell>
          <cell r="C120">
            <v>579</v>
          </cell>
          <cell r="D120">
            <v>891</v>
          </cell>
        </row>
        <row r="121">
          <cell r="B121" t="str">
            <v>08W18-TBA-100B</v>
          </cell>
          <cell r="C121">
            <v>579</v>
          </cell>
          <cell r="D121">
            <v>891</v>
          </cell>
        </row>
        <row r="122">
          <cell r="B122" t="str">
            <v>08F01-T20-130A</v>
          </cell>
          <cell r="C122">
            <v>262</v>
          </cell>
          <cell r="D122">
            <v>437</v>
          </cell>
        </row>
        <row r="123">
          <cell r="B123" t="str">
            <v>08F01-T20-170A</v>
          </cell>
          <cell r="C123">
            <v>262</v>
          </cell>
          <cell r="D123">
            <v>437</v>
          </cell>
        </row>
        <row r="124">
          <cell r="B124" t="str">
            <v>08F01-T20-180A</v>
          </cell>
          <cell r="C124">
            <v>262</v>
          </cell>
          <cell r="D124">
            <v>437</v>
          </cell>
        </row>
        <row r="125">
          <cell r="B125" t="str">
            <v>08F01-T20-190A</v>
          </cell>
          <cell r="C125">
            <v>262</v>
          </cell>
          <cell r="D125">
            <v>437</v>
          </cell>
        </row>
        <row r="126">
          <cell r="B126" t="str">
            <v>08F01-T20-1J0A</v>
          </cell>
          <cell r="C126">
            <v>262</v>
          </cell>
          <cell r="D126">
            <v>437</v>
          </cell>
        </row>
        <row r="127">
          <cell r="B127" t="str">
            <v>08F01-T20-1K0A</v>
          </cell>
          <cell r="C127">
            <v>262</v>
          </cell>
          <cell r="D127">
            <v>437</v>
          </cell>
        </row>
        <row r="128">
          <cell r="B128" t="str">
            <v>08F01-T20-1P0A</v>
          </cell>
          <cell r="C128">
            <v>262</v>
          </cell>
          <cell r="D128">
            <v>437</v>
          </cell>
        </row>
        <row r="129">
          <cell r="B129" t="str">
            <v>08F01-T20-1U0A</v>
          </cell>
          <cell r="C129">
            <v>262</v>
          </cell>
          <cell r="D129">
            <v>437</v>
          </cell>
        </row>
        <row r="130">
          <cell r="B130" t="str">
            <v>08F01-T20-1Z0A</v>
          </cell>
          <cell r="C130">
            <v>262</v>
          </cell>
          <cell r="D130">
            <v>437</v>
          </cell>
        </row>
        <row r="131">
          <cell r="B131" t="str">
            <v>08P05-T20-1F0</v>
          </cell>
          <cell r="C131">
            <v>215</v>
          </cell>
          <cell r="D131">
            <v>358</v>
          </cell>
        </row>
        <row r="132">
          <cell r="B132" t="str">
            <v>08P05-T20-1G0</v>
          </cell>
          <cell r="C132">
            <v>215</v>
          </cell>
          <cell r="D132">
            <v>358</v>
          </cell>
        </row>
        <row r="133">
          <cell r="B133" t="str">
            <v>08P05-T20-1Z0</v>
          </cell>
          <cell r="C133">
            <v>215</v>
          </cell>
          <cell r="D133">
            <v>358</v>
          </cell>
        </row>
        <row r="134">
          <cell r="B134" t="str">
            <v>08P17-T20-110A</v>
          </cell>
          <cell r="C134">
            <v>149</v>
          </cell>
          <cell r="D134">
            <v>248</v>
          </cell>
        </row>
        <row r="135">
          <cell r="B135" t="str">
            <v>08P20-T20-1J0</v>
          </cell>
          <cell r="C135">
            <v>140</v>
          </cell>
          <cell r="D135">
            <v>200</v>
          </cell>
        </row>
        <row r="136">
          <cell r="B136" t="str">
            <v>08P20-T20-1P0</v>
          </cell>
          <cell r="C136">
            <v>140</v>
          </cell>
          <cell r="D136">
            <v>200</v>
          </cell>
        </row>
        <row r="137">
          <cell r="B137" t="str">
            <v>08P20-T20-1Z0</v>
          </cell>
          <cell r="C137">
            <v>140</v>
          </cell>
          <cell r="D137">
            <v>200</v>
          </cell>
        </row>
        <row r="138">
          <cell r="B138" t="str">
            <v>08F20-T47-100E</v>
          </cell>
          <cell r="C138">
            <v>86</v>
          </cell>
          <cell r="D138">
            <v>123</v>
          </cell>
        </row>
        <row r="139">
          <cell r="B139" t="str">
            <v>08F20-T20-100B</v>
          </cell>
          <cell r="C139">
            <v>46</v>
          </cell>
          <cell r="D139">
            <v>77</v>
          </cell>
        </row>
        <row r="140">
          <cell r="B140" t="str">
            <v>08L02-T47-300</v>
          </cell>
          <cell r="C140">
            <v>498</v>
          </cell>
          <cell r="D140">
            <v>830</v>
          </cell>
        </row>
        <row r="141">
          <cell r="B141" t="str">
            <v>08F02-T47-130</v>
          </cell>
          <cell r="C141">
            <v>472</v>
          </cell>
          <cell r="D141">
            <v>787</v>
          </cell>
        </row>
        <row r="142">
          <cell r="B142" t="str">
            <v>08F02-T47-150</v>
          </cell>
          <cell r="C142">
            <v>472</v>
          </cell>
          <cell r="D142">
            <v>787</v>
          </cell>
        </row>
        <row r="143">
          <cell r="B143" t="str">
            <v>08F02-T47-160</v>
          </cell>
          <cell r="C143">
            <v>472</v>
          </cell>
          <cell r="D143">
            <v>787</v>
          </cell>
        </row>
        <row r="144">
          <cell r="B144" t="str">
            <v>08F02-T47-170</v>
          </cell>
          <cell r="C144">
            <v>472</v>
          </cell>
          <cell r="D144">
            <v>787</v>
          </cell>
        </row>
        <row r="145">
          <cell r="B145" t="str">
            <v>08F02-T47-180</v>
          </cell>
          <cell r="C145">
            <v>472</v>
          </cell>
          <cell r="D145">
            <v>787</v>
          </cell>
        </row>
        <row r="146">
          <cell r="B146" t="str">
            <v>08F02-T47-190</v>
          </cell>
          <cell r="C146">
            <v>472</v>
          </cell>
          <cell r="D146">
            <v>787</v>
          </cell>
        </row>
        <row r="147">
          <cell r="B147" t="str">
            <v>08F02-T47-1J0</v>
          </cell>
          <cell r="C147">
            <v>472</v>
          </cell>
          <cell r="D147">
            <v>787</v>
          </cell>
        </row>
        <row r="148">
          <cell r="B148" t="str">
            <v>08F02-T47-1K0</v>
          </cell>
          <cell r="C148">
            <v>472</v>
          </cell>
          <cell r="D148">
            <v>787</v>
          </cell>
        </row>
        <row r="149">
          <cell r="B149" t="str">
            <v>08F02-T47-1U0</v>
          </cell>
          <cell r="C149">
            <v>472</v>
          </cell>
          <cell r="D149">
            <v>787</v>
          </cell>
        </row>
        <row r="150">
          <cell r="B150" t="str">
            <v>08F02-T47-1Y0</v>
          </cell>
          <cell r="C150">
            <v>472</v>
          </cell>
          <cell r="D150">
            <v>787</v>
          </cell>
        </row>
        <row r="151">
          <cell r="B151" t="str">
            <v>08F02-T47-1Z0</v>
          </cell>
          <cell r="C151">
            <v>472</v>
          </cell>
          <cell r="D151">
            <v>787</v>
          </cell>
        </row>
        <row r="152">
          <cell r="B152" t="str">
            <v>08F04-T20-100</v>
          </cell>
          <cell r="C152">
            <v>391</v>
          </cell>
          <cell r="D152">
            <v>652</v>
          </cell>
        </row>
        <row r="153">
          <cell r="B153" t="str">
            <v>08F10-T20-110</v>
          </cell>
          <cell r="C153">
            <v>292</v>
          </cell>
          <cell r="D153">
            <v>487</v>
          </cell>
        </row>
        <row r="154">
          <cell r="B154" t="str">
            <v>08F10-T20-110A</v>
          </cell>
          <cell r="C154">
            <v>292</v>
          </cell>
          <cell r="D154">
            <v>487</v>
          </cell>
        </row>
        <row r="155">
          <cell r="B155" t="str">
            <v>08E12-T20-100B</v>
          </cell>
          <cell r="C155">
            <v>256</v>
          </cell>
          <cell r="D155">
            <v>427</v>
          </cell>
        </row>
        <row r="156">
          <cell r="B156" t="str">
            <v>08P15-T20-110</v>
          </cell>
          <cell r="C156">
            <v>238</v>
          </cell>
          <cell r="D156">
            <v>397</v>
          </cell>
        </row>
        <row r="157">
          <cell r="B157" t="str">
            <v>08F24-T20-100</v>
          </cell>
          <cell r="C157">
            <v>230</v>
          </cell>
          <cell r="D157">
            <v>383</v>
          </cell>
        </row>
        <row r="158">
          <cell r="B158" t="str">
            <v>08P47-T20-300</v>
          </cell>
          <cell r="C158">
            <v>221</v>
          </cell>
          <cell r="D158">
            <v>368</v>
          </cell>
        </row>
        <row r="159">
          <cell r="B159" t="str">
            <v>08P05-T20-130</v>
          </cell>
          <cell r="C159">
            <v>215</v>
          </cell>
          <cell r="D159">
            <v>358</v>
          </cell>
        </row>
        <row r="160">
          <cell r="B160" t="str">
            <v>08P05-T20-150</v>
          </cell>
          <cell r="C160">
            <v>215</v>
          </cell>
          <cell r="D160">
            <v>358</v>
          </cell>
        </row>
        <row r="161">
          <cell r="B161" t="str">
            <v>08P05-T20-160</v>
          </cell>
          <cell r="C161">
            <v>215</v>
          </cell>
          <cell r="D161">
            <v>358</v>
          </cell>
        </row>
        <row r="162">
          <cell r="B162" t="str">
            <v>08P05-T20-170</v>
          </cell>
          <cell r="C162">
            <v>215</v>
          </cell>
          <cell r="D162">
            <v>358</v>
          </cell>
        </row>
        <row r="163">
          <cell r="B163" t="str">
            <v>08P05-T20-180</v>
          </cell>
          <cell r="C163">
            <v>215</v>
          </cell>
          <cell r="D163">
            <v>358</v>
          </cell>
        </row>
        <row r="164">
          <cell r="B164" t="str">
            <v>08P05-T20-190</v>
          </cell>
          <cell r="C164">
            <v>215</v>
          </cell>
          <cell r="D164">
            <v>358</v>
          </cell>
        </row>
        <row r="165">
          <cell r="B165" t="str">
            <v>08P05-T20-1E0</v>
          </cell>
          <cell r="C165">
            <v>215</v>
          </cell>
          <cell r="D165">
            <v>358</v>
          </cell>
        </row>
        <row r="166">
          <cell r="B166" t="str">
            <v>08P05-T20-1H0</v>
          </cell>
          <cell r="C166">
            <v>215</v>
          </cell>
          <cell r="D166">
            <v>358</v>
          </cell>
        </row>
        <row r="167">
          <cell r="B167" t="str">
            <v>08P05-T20-1Q0</v>
          </cell>
          <cell r="C167">
            <v>215</v>
          </cell>
          <cell r="D167">
            <v>358</v>
          </cell>
        </row>
        <row r="168">
          <cell r="B168" t="str">
            <v>08P05-T20-1U0</v>
          </cell>
          <cell r="C168">
            <v>215</v>
          </cell>
          <cell r="D168">
            <v>358</v>
          </cell>
        </row>
        <row r="169">
          <cell r="B169" t="str">
            <v>08P05-T20-1V0</v>
          </cell>
          <cell r="C169">
            <v>215</v>
          </cell>
          <cell r="D169">
            <v>358</v>
          </cell>
        </row>
        <row r="170">
          <cell r="B170" t="str">
            <v>08R13-T47-100</v>
          </cell>
          <cell r="C170">
            <v>209</v>
          </cell>
          <cell r="D170">
            <v>322</v>
          </cell>
        </row>
        <row r="171">
          <cell r="B171" t="str">
            <v>08R04-T20-100</v>
          </cell>
          <cell r="C171">
            <v>207</v>
          </cell>
          <cell r="D171">
            <v>345</v>
          </cell>
        </row>
        <row r="172">
          <cell r="B172" t="str">
            <v>08R04-T20-100A</v>
          </cell>
          <cell r="C172">
            <v>207</v>
          </cell>
          <cell r="D172">
            <v>345</v>
          </cell>
        </row>
        <row r="173">
          <cell r="B173" t="str">
            <v>08R04-T47-100</v>
          </cell>
          <cell r="C173">
            <v>207</v>
          </cell>
          <cell r="D173">
            <v>345</v>
          </cell>
        </row>
        <row r="174">
          <cell r="B174" t="str">
            <v>08R04-T47-100A</v>
          </cell>
          <cell r="C174">
            <v>207</v>
          </cell>
          <cell r="D174">
            <v>345</v>
          </cell>
        </row>
        <row r="175">
          <cell r="B175" t="str">
            <v>08R01-T20-300</v>
          </cell>
          <cell r="C175">
            <v>174</v>
          </cell>
          <cell r="D175">
            <v>290</v>
          </cell>
        </row>
        <row r="176">
          <cell r="B176" t="str">
            <v>08F01-T20-100</v>
          </cell>
          <cell r="C176">
            <v>151.99</v>
          </cell>
          <cell r="D176">
            <v>350</v>
          </cell>
        </row>
        <row r="177">
          <cell r="B177" t="str">
            <v>08R13-T20-300</v>
          </cell>
          <cell r="C177">
            <v>168</v>
          </cell>
          <cell r="D177">
            <v>280</v>
          </cell>
        </row>
        <row r="178">
          <cell r="B178" t="str">
            <v>08P30-T47-100</v>
          </cell>
          <cell r="C178">
            <v>157</v>
          </cell>
          <cell r="D178">
            <v>224</v>
          </cell>
        </row>
        <row r="179">
          <cell r="B179" t="str">
            <v>08P17-T20-110</v>
          </cell>
          <cell r="C179">
            <v>149</v>
          </cell>
          <cell r="D179">
            <v>248</v>
          </cell>
        </row>
        <row r="180">
          <cell r="B180" t="str">
            <v>08P20-T20-130</v>
          </cell>
          <cell r="C180">
            <v>140</v>
          </cell>
          <cell r="D180">
            <v>200</v>
          </cell>
        </row>
        <row r="181">
          <cell r="B181" t="str">
            <v>08P20-T20-150</v>
          </cell>
          <cell r="C181">
            <v>140</v>
          </cell>
          <cell r="D181">
            <v>200</v>
          </cell>
        </row>
        <row r="182">
          <cell r="B182" t="str">
            <v>08P20-T20-160</v>
          </cell>
          <cell r="C182">
            <v>140</v>
          </cell>
          <cell r="D182">
            <v>200</v>
          </cell>
        </row>
        <row r="183">
          <cell r="B183" t="str">
            <v>08P20-T20-180</v>
          </cell>
          <cell r="C183">
            <v>140</v>
          </cell>
          <cell r="D183">
            <v>200</v>
          </cell>
        </row>
        <row r="184">
          <cell r="B184" t="str">
            <v>08P20-T20-190</v>
          </cell>
          <cell r="C184">
            <v>140</v>
          </cell>
          <cell r="D184">
            <v>200</v>
          </cell>
        </row>
        <row r="185">
          <cell r="B185" t="str">
            <v>08P20-T20-1H0</v>
          </cell>
          <cell r="C185">
            <v>140</v>
          </cell>
          <cell r="D185">
            <v>200</v>
          </cell>
        </row>
        <row r="186">
          <cell r="B186" t="str">
            <v>08P20-T20-1Q0</v>
          </cell>
          <cell r="C186">
            <v>140</v>
          </cell>
          <cell r="D186">
            <v>200</v>
          </cell>
        </row>
        <row r="187">
          <cell r="B187" t="str">
            <v>08P20-T20-1U0</v>
          </cell>
          <cell r="C187">
            <v>140</v>
          </cell>
          <cell r="D187">
            <v>200</v>
          </cell>
        </row>
        <row r="188">
          <cell r="B188" t="str">
            <v>08P20-T20-1V0</v>
          </cell>
          <cell r="C188">
            <v>140</v>
          </cell>
          <cell r="D188">
            <v>200</v>
          </cell>
        </row>
        <row r="189">
          <cell r="B189" t="str">
            <v>08U45-T20-100</v>
          </cell>
          <cell r="C189">
            <v>118</v>
          </cell>
          <cell r="D189">
            <v>197</v>
          </cell>
        </row>
        <row r="190">
          <cell r="B190" t="str">
            <v>08U45-T47-100</v>
          </cell>
          <cell r="C190">
            <v>118</v>
          </cell>
          <cell r="D190">
            <v>197</v>
          </cell>
        </row>
        <row r="191">
          <cell r="B191" t="str">
            <v>08P20-T20-170</v>
          </cell>
          <cell r="C191">
            <v>115</v>
          </cell>
          <cell r="D191">
            <v>195</v>
          </cell>
        </row>
        <row r="192">
          <cell r="B192" t="str">
            <v>08F20-T20-100</v>
          </cell>
          <cell r="C192">
            <v>105</v>
          </cell>
          <cell r="D192">
            <v>175</v>
          </cell>
        </row>
        <row r="193">
          <cell r="B193" t="str">
            <v>08P04-T20-100</v>
          </cell>
          <cell r="C193">
            <v>103</v>
          </cell>
          <cell r="D193">
            <v>172</v>
          </cell>
        </row>
        <row r="194">
          <cell r="B194" t="str">
            <v>08F20-T47-100A</v>
          </cell>
          <cell r="C194">
            <v>89</v>
          </cell>
          <cell r="D194">
            <v>127</v>
          </cell>
        </row>
        <row r="195">
          <cell r="B195" t="str">
            <v>08F20-T20-100E</v>
          </cell>
          <cell r="C195">
            <v>86</v>
          </cell>
          <cell r="D195">
            <v>123</v>
          </cell>
        </row>
        <row r="196">
          <cell r="B196" t="str">
            <v>08U45-T20-300A</v>
          </cell>
          <cell r="C196">
            <v>77</v>
          </cell>
          <cell r="D196">
            <v>128</v>
          </cell>
        </row>
        <row r="197">
          <cell r="B197" t="str">
            <v>08P48-T20-100A</v>
          </cell>
          <cell r="C197">
            <v>68</v>
          </cell>
          <cell r="D197">
            <v>113</v>
          </cell>
        </row>
        <row r="198">
          <cell r="B198" t="str">
            <v>08P20-T20-100A</v>
          </cell>
          <cell r="C198">
            <v>67</v>
          </cell>
          <cell r="D198">
            <v>112</v>
          </cell>
        </row>
        <row r="199">
          <cell r="B199" t="str">
            <v>08P09-T20-300</v>
          </cell>
          <cell r="C199">
            <v>63</v>
          </cell>
          <cell r="D199">
            <v>105</v>
          </cell>
        </row>
        <row r="200">
          <cell r="B200" t="str">
            <v>08P09-T47-300</v>
          </cell>
          <cell r="C200">
            <v>63</v>
          </cell>
          <cell r="D200">
            <v>105</v>
          </cell>
        </row>
        <row r="201">
          <cell r="B201" t="str">
            <v>08L96-T20-300</v>
          </cell>
          <cell r="C201">
            <v>59</v>
          </cell>
          <cell r="D201">
            <v>98</v>
          </cell>
        </row>
        <row r="202">
          <cell r="B202" t="str">
            <v>08P01-T47-100</v>
          </cell>
          <cell r="C202">
            <v>58</v>
          </cell>
          <cell r="D202">
            <v>83</v>
          </cell>
        </row>
        <row r="203">
          <cell r="B203" t="str">
            <v>08L96-T47-100</v>
          </cell>
          <cell r="C203">
            <v>56</v>
          </cell>
          <cell r="D203">
            <v>80</v>
          </cell>
        </row>
        <row r="204">
          <cell r="B204" t="str">
            <v>08P48-T20-100</v>
          </cell>
          <cell r="C204">
            <v>50</v>
          </cell>
          <cell r="D204">
            <v>83</v>
          </cell>
        </row>
        <row r="205">
          <cell r="B205" t="str">
            <v>08F20-T20-100D</v>
          </cell>
          <cell r="C205">
            <v>46</v>
          </cell>
          <cell r="D205">
            <v>77</v>
          </cell>
        </row>
        <row r="206">
          <cell r="B206" t="str">
            <v>08L20-E09-100D</v>
          </cell>
          <cell r="C206">
            <v>17</v>
          </cell>
          <cell r="D206">
            <v>28</v>
          </cell>
        </row>
        <row r="207">
          <cell r="B207" t="str">
            <v>08U45-T47-100B</v>
          </cell>
          <cell r="C207">
            <v>118</v>
          </cell>
          <cell r="D207">
            <v>197</v>
          </cell>
        </row>
        <row r="208">
          <cell r="B208" t="str">
            <v>06558</v>
          </cell>
          <cell r="C208">
            <v>237.27</v>
          </cell>
          <cell r="D208">
            <v>285</v>
          </cell>
        </row>
        <row r="209">
          <cell r="B209" t="str">
            <v>08V67-T7A-180J</v>
          </cell>
          <cell r="C209">
            <v>253.42</v>
          </cell>
          <cell r="D209">
            <v>422.71</v>
          </cell>
        </row>
        <row r="210">
          <cell r="B210" t="str">
            <v>42700-3A0-A01</v>
          </cell>
          <cell r="C210">
            <v>91.07</v>
          </cell>
          <cell r="D210">
            <v>151.79</v>
          </cell>
        </row>
        <row r="211">
          <cell r="B211" t="str">
            <v>08L33-3A0-100</v>
          </cell>
          <cell r="C211">
            <v>781</v>
          </cell>
          <cell r="D211">
            <v>1116</v>
          </cell>
        </row>
        <row r="212">
          <cell r="B212" t="str">
            <v>08L92-3A0-300</v>
          </cell>
          <cell r="C212">
            <v>555</v>
          </cell>
          <cell r="D212">
            <v>854</v>
          </cell>
        </row>
        <row r="213">
          <cell r="B213" t="str">
            <v>08U97-3A0-110A</v>
          </cell>
          <cell r="C213">
            <v>543</v>
          </cell>
          <cell r="D213">
            <v>835</v>
          </cell>
        </row>
        <row r="214">
          <cell r="B214" t="str">
            <v>08L02-3A0-100</v>
          </cell>
          <cell r="C214">
            <v>529</v>
          </cell>
          <cell r="D214">
            <v>882</v>
          </cell>
        </row>
        <row r="215">
          <cell r="B215" t="str">
            <v>08W18-3A0-300A</v>
          </cell>
          <cell r="C215">
            <v>516</v>
          </cell>
          <cell r="D215">
            <v>737</v>
          </cell>
        </row>
        <row r="216">
          <cell r="B216" t="str">
            <v>08W18-3A0-300B</v>
          </cell>
          <cell r="C216">
            <v>516</v>
          </cell>
          <cell r="D216">
            <v>737</v>
          </cell>
        </row>
        <row r="217">
          <cell r="B217" t="str">
            <v>08P21-3A0-100</v>
          </cell>
          <cell r="C217">
            <v>509</v>
          </cell>
          <cell r="D217">
            <v>848</v>
          </cell>
        </row>
        <row r="218">
          <cell r="B218" t="str">
            <v>08F57-3A0-110</v>
          </cell>
          <cell r="C218">
            <v>472</v>
          </cell>
          <cell r="D218">
            <v>787</v>
          </cell>
        </row>
        <row r="219">
          <cell r="B219" t="str">
            <v>08V67-3A0-301A</v>
          </cell>
          <cell r="C219">
            <v>437</v>
          </cell>
          <cell r="D219">
            <v>583</v>
          </cell>
        </row>
        <row r="220">
          <cell r="B220" t="str">
            <v>08V67-3A0-301B</v>
          </cell>
          <cell r="C220">
            <v>437</v>
          </cell>
          <cell r="D220">
            <v>583</v>
          </cell>
        </row>
        <row r="221">
          <cell r="B221" t="str">
            <v>08F02-3A0-1D0</v>
          </cell>
          <cell r="C221">
            <v>414</v>
          </cell>
          <cell r="D221">
            <v>690</v>
          </cell>
        </row>
        <row r="222">
          <cell r="B222" t="str">
            <v>08F23-3A0-100A</v>
          </cell>
          <cell r="C222">
            <v>376</v>
          </cell>
          <cell r="D222">
            <v>627</v>
          </cell>
        </row>
        <row r="223">
          <cell r="B223" t="str">
            <v>08U58-3A0-110</v>
          </cell>
          <cell r="C223">
            <v>353</v>
          </cell>
          <cell r="D223">
            <v>543</v>
          </cell>
        </row>
        <row r="224">
          <cell r="B224" t="str">
            <v>08F30-3V0-100</v>
          </cell>
          <cell r="C224">
            <v>337</v>
          </cell>
          <cell r="D224">
            <v>562</v>
          </cell>
        </row>
        <row r="225">
          <cell r="B225" t="str">
            <v>08V03-3A0-100</v>
          </cell>
          <cell r="C225">
            <v>324</v>
          </cell>
          <cell r="D225">
            <v>463</v>
          </cell>
        </row>
        <row r="226">
          <cell r="B226" t="str">
            <v>08U58-3A0-110A</v>
          </cell>
          <cell r="C226">
            <v>290</v>
          </cell>
          <cell r="D226">
            <v>530</v>
          </cell>
        </row>
        <row r="227">
          <cell r="B227" t="str">
            <v>08L04-3A0-100</v>
          </cell>
          <cell r="C227">
            <v>289</v>
          </cell>
          <cell r="D227">
            <v>482</v>
          </cell>
        </row>
        <row r="228">
          <cell r="B228" t="str">
            <v>08L91-3A0-300</v>
          </cell>
          <cell r="C228">
            <v>265</v>
          </cell>
          <cell r="D228">
            <v>442</v>
          </cell>
        </row>
        <row r="229">
          <cell r="B229" t="str">
            <v>08L91-3A0-300A</v>
          </cell>
          <cell r="C229">
            <v>265</v>
          </cell>
          <cell r="D229">
            <v>442</v>
          </cell>
        </row>
        <row r="230">
          <cell r="B230" t="str">
            <v>08U59-3A0-100</v>
          </cell>
          <cell r="C230">
            <v>265</v>
          </cell>
          <cell r="D230">
            <v>442</v>
          </cell>
        </row>
        <row r="231">
          <cell r="B231" t="str">
            <v>08P47-3A0-300</v>
          </cell>
          <cell r="C231">
            <v>258</v>
          </cell>
          <cell r="D231">
            <v>430</v>
          </cell>
        </row>
        <row r="232">
          <cell r="B232" t="str">
            <v>08V67-T7A-110J</v>
          </cell>
          <cell r="C232">
            <v>254</v>
          </cell>
          <cell r="D232">
            <v>423</v>
          </cell>
        </row>
        <row r="233">
          <cell r="B233" t="str">
            <v>08V67-T7A-120J</v>
          </cell>
          <cell r="C233">
            <v>254</v>
          </cell>
          <cell r="D233">
            <v>423</v>
          </cell>
        </row>
        <row r="234">
          <cell r="B234" t="str">
            <v>08V67-T7A-130J</v>
          </cell>
          <cell r="C234">
            <v>254</v>
          </cell>
          <cell r="D234">
            <v>423</v>
          </cell>
        </row>
        <row r="235">
          <cell r="B235" t="str">
            <v>08V67-T7A-140J</v>
          </cell>
          <cell r="C235">
            <v>254</v>
          </cell>
          <cell r="D235">
            <v>423</v>
          </cell>
        </row>
        <row r="236">
          <cell r="B236" t="str">
            <v>08V67-T7A-150J</v>
          </cell>
          <cell r="C236">
            <v>254</v>
          </cell>
          <cell r="D236">
            <v>423</v>
          </cell>
        </row>
        <row r="237">
          <cell r="B237" t="str">
            <v>08V67-T7A-160J</v>
          </cell>
          <cell r="C237">
            <v>254</v>
          </cell>
          <cell r="D237">
            <v>423</v>
          </cell>
        </row>
        <row r="238">
          <cell r="B238" t="str">
            <v>08V67-T7A-170J</v>
          </cell>
          <cell r="C238">
            <v>254</v>
          </cell>
          <cell r="D238">
            <v>423</v>
          </cell>
        </row>
        <row r="239">
          <cell r="B239" t="str">
            <v>08V67-T7A-1E0J</v>
          </cell>
          <cell r="C239">
            <v>254</v>
          </cell>
          <cell r="D239">
            <v>423</v>
          </cell>
        </row>
        <row r="240">
          <cell r="B240" t="str">
            <v>08V67-T7A-1Q0J</v>
          </cell>
          <cell r="C240">
            <v>254</v>
          </cell>
          <cell r="D240">
            <v>423</v>
          </cell>
        </row>
        <row r="241">
          <cell r="B241" t="str">
            <v>08E17-3A0-310B</v>
          </cell>
          <cell r="C241">
            <v>249</v>
          </cell>
          <cell r="D241">
            <v>415</v>
          </cell>
        </row>
        <row r="242">
          <cell r="B242" t="str">
            <v>08R13-3A0-300</v>
          </cell>
          <cell r="C242">
            <v>249</v>
          </cell>
          <cell r="D242">
            <v>415</v>
          </cell>
        </row>
        <row r="243">
          <cell r="B243" t="str">
            <v>08Z07-3A0-310</v>
          </cell>
          <cell r="C243">
            <v>243</v>
          </cell>
          <cell r="D243">
            <v>405</v>
          </cell>
        </row>
        <row r="244">
          <cell r="B244" t="str">
            <v>08P05-3A0-110</v>
          </cell>
          <cell r="C244">
            <v>229</v>
          </cell>
          <cell r="D244">
            <v>382</v>
          </cell>
        </row>
        <row r="245">
          <cell r="B245" t="str">
            <v>08P05-3A0-120</v>
          </cell>
          <cell r="C245">
            <v>229</v>
          </cell>
          <cell r="D245">
            <v>382</v>
          </cell>
        </row>
        <row r="246">
          <cell r="B246" t="str">
            <v>08P05-3A0-130</v>
          </cell>
          <cell r="C246">
            <v>229</v>
          </cell>
          <cell r="D246">
            <v>382</v>
          </cell>
        </row>
        <row r="247">
          <cell r="B247" t="str">
            <v>08P05-3A0-140</v>
          </cell>
          <cell r="C247">
            <v>229</v>
          </cell>
          <cell r="D247">
            <v>382</v>
          </cell>
        </row>
        <row r="248">
          <cell r="B248" t="str">
            <v>08P05-3A0-150</v>
          </cell>
          <cell r="C248">
            <v>229</v>
          </cell>
          <cell r="D248">
            <v>382</v>
          </cell>
        </row>
        <row r="249">
          <cell r="B249" t="str">
            <v>08P05-3A0-160</v>
          </cell>
          <cell r="C249">
            <v>229</v>
          </cell>
          <cell r="D249">
            <v>382</v>
          </cell>
        </row>
        <row r="250">
          <cell r="B250" t="str">
            <v>08P05-3A0-170</v>
          </cell>
          <cell r="C250">
            <v>229</v>
          </cell>
          <cell r="D250">
            <v>382</v>
          </cell>
        </row>
        <row r="251">
          <cell r="B251" t="str">
            <v>08P05-3A0-180</v>
          </cell>
          <cell r="C251">
            <v>229</v>
          </cell>
          <cell r="D251">
            <v>382</v>
          </cell>
        </row>
        <row r="252">
          <cell r="B252" t="str">
            <v>08P05-3A0-1H0</v>
          </cell>
          <cell r="C252">
            <v>229</v>
          </cell>
          <cell r="D252">
            <v>382</v>
          </cell>
        </row>
        <row r="253">
          <cell r="B253" t="str">
            <v>08P05-3A0-1J0</v>
          </cell>
          <cell r="C253">
            <v>229</v>
          </cell>
          <cell r="D253">
            <v>382</v>
          </cell>
        </row>
        <row r="254">
          <cell r="B254" t="str">
            <v xml:space="preserve">08F24-3V0-100  </v>
          </cell>
          <cell r="C254">
            <v>228</v>
          </cell>
          <cell r="D254">
            <v>380</v>
          </cell>
        </row>
        <row r="255">
          <cell r="B255" t="str">
            <v xml:space="preserve">08F23-3V0-100  </v>
          </cell>
          <cell r="C255">
            <v>227</v>
          </cell>
          <cell r="D255">
            <v>378</v>
          </cell>
        </row>
        <row r="256">
          <cell r="B256" t="str">
            <v>08R01-3A0-300</v>
          </cell>
          <cell r="C256">
            <v>213</v>
          </cell>
          <cell r="D256">
            <v>355</v>
          </cell>
        </row>
        <row r="257">
          <cell r="B257" t="str">
            <v>08R04-3A0-100</v>
          </cell>
          <cell r="C257">
            <v>209</v>
          </cell>
          <cell r="D257">
            <v>348</v>
          </cell>
        </row>
        <row r="258">
          <cell r="B258" t="str">
            <v>08R04-3A0-100B</v>
          </cell>
          <cell r="C258">
            <v>209</v>
          </cell>
          <cell r="D258">
            <v>348</v>
          </cell>
        </row>
        <row r="259">
          <cell r="B259" t="str">
            <v>08E12-3A0-100</v>
          </cell>
          <cell r="C259">
            <v>208</v>
          </cell>
          <cell r="D259">
            <v>347</v>
          </cell>
        </row>
        <row r="260">
          <cell r="B260" t="str">
            <v>08P20-3A0-110</v>
          </cell>
          <cell r="C260">
            <v>202</v>
          </cell>
          <cell r="D260">
            <v>337</v>
          </cell>
        </row>
        <row r="261">
          <cell r="B261" t="str">
            <v>08P20-3A0-120</v>
          </cell>
          <cell r="C261">
            <v>202</v>
          </cell>
          <cell r="D261">
            <v>337</v>
          </cell>
        </row>
        <row r="262">
          <cell r="B262" t="str">
            <v>08P20-3A0-130</v>
          </cell>
          <cell r="C262">
            <v>202</v>
          </cell>
          <cell r="D262">
            <v>337</v>
          </cell>
        </row>
        <row r="263">
          <cell r="B263" t="str">
            <v>08P20-3A0-140</v>
          </cell>
          <cell r="C263">
            <v>202</v>
          </cell>
          <cell r="D263">
            <v>337</v>
          </cell>
        </row>
        <row r="264">
          <cell r="B264" t="str">
            <v>08P20-3A0-150</v>
          </cell>
          <cell r="C264">
            <v>202</v>
          </cell>
          <cell r="D264">
            <v>337</v>
          </cell>
        </row>
        <row r="265">
          <cell r="B265" t="str">
            <v>08P20-3A0-160</v>
          </cell>
          <cell r="C265">
            <v>202</v>
          </cell>
          <cell r="D265">
            <v>337</v>
          </cell>
        </row>
        <row r="266">
          <cell r="B266" t="str">
            <v>08P20-3A0-170</v>
          </cell>
          <cell r="C266">
            <v>202</v>
          </cell>
          <cell r="D266">
            <v>337</v>
          </cell>
        </row>
        <row r="267">
          <cell r="B267" t="str">
            <v>08P20-3A0-180</v>
          </cell>
          <cell r="C267">
            <v>202</v>
          </cell>
          <cell r="D267">
            <v>337</v>
          </cell>
        </row>
        <row r="268">
          <cell r="B268" t="str">
            <v>08P20-3A0-1H0</v>
          </cell>
          <cell r="C268">
            <v>202</v>
          </cell>
          <cell r="D268">
            <v>337</v>
          </cell>
        </row>
        <row r="269">
          <cell r="B269" t="str">
            <v>08P17-3A0-110A</v>
          </cell>
          <cell r="C269">
            <v>185</v>
          </cell>
          <cell r="D269">
            <v>308</v>
          </cell>
        </row>
        <row r="270">
          <cell r="B270" t="str">
            <v>08W18-3A0-300</v>
          </cell>
          <cell r="C270">
            <v>180.99</v>
          </cell>
          <cell r="D270">
            <v>718</v>
          </cell>
        </row>
        <row r="271">
          <cell r="B271" t="str">
            <v>08W17-3V0-100A</v>
          </cell>
          <cell r="C271">
            <v>170.99</v>
          </cell>
          <cell r="D271">
            <v>560</v>
          </cell>
        </row>
        <row r="272">
          <cell r="B272" t="str">
            <v>08W42-PL4-100</v>
          </cell>
          <cell r="C272">
            <v>170</v>
          </cell>
          <cell r="D272">
            <v>283</v>
          </cell>
        </row>
        <row r="273">
          <cell r="B273" t="str">
            <v>08P30-3A0-100</v>
          </cell>
          <cell r="C273">
            <v>161</v>
          </cell>
          <cell r="D273">
            <v>268</v>
          </cell>
        </row>
        <row r="274">
          <cell r="B274" t="str">
            <v>08P30-3A0-100A</v>
          </cell>
          <cell r="C274">
            <v>161</v>
          </cell>
          <cell r="D274">
            <v>268</v>
          </cell>
        </row>
        <row r="275">
          <cell r="B275" t="str">
            <v>08V67-3A0-300A</v>
          </cell>
          <cell r="C275">
            <v>159.99</v>
          </cell>
          <cell r="D275">
            <v>563</v>
          </cell>
        </row>
        <row r="276">
          <cell r="B276" t="str">
            <v>08F30-3A0-100</v>
          </cell>
          <cell r="C276">
            <v>150.99</v>
          </cell>
          <cell r="D276">
            <v>342</v>
          </cell>
        </row>
        <row r="277">
          <cell r="B277" t="str">
            <v>08E17-3A0-310A</v>
          </cell>
          <cell r="C277">
            <v>150</v>
          </cell>
          <cell r="D277">
            <v>375</v>
          </cell>
        </row>
        <row r="278">
          <cell r="B278" t="str">
            <v>08F59-3A0-100</v>
          </cell>
          <cell r="C278">
            <v>145</v>
          </cell>
          <cell r="D278">
            <v>207</v>
          </cell>
        </row>
        <row r="279">
          <cell r="B279" t="str">
            <v xml:space="preserve">08F20-3V0-100D </v>
          </cell>
          <cell r="C279">
            <v>118</v>
          </cell>
          <cell r="D279">
            <v>197</v>
          </cell>
        </row>
        <row r="280">
          <cell r="B280" t="str">
            <v>08U45-3A0-100A</v>
          </cell>
          <cell r="C280">
            <v>118</v>
          </cell>
          <cell r="D280">
            <v>197</v>
          </cell>
        </row>
        <row r="281">
          <cell r="B281" t="str">
            <v>08U45-3A0-300</v>
          </cell>
          <cell r="C281">
            <v>118</v>
          </cell>
          <cell r="D281">
            <v>197</v>
          </cell>
        </row>
        <row r="282">
          <cell r="B282" t="str">
            <v>08P04-3A0-100</v>
          </cell>
          <cell r="C282">
            <v>115</v>
          </cell>
          <cell r="D282">
            <v>164</v>
          </cell>
        </row>
        <row r="283">
          <cell r="B283" t="str">
            <v>08U57-3A0-100</v>
          </cell>
          <cell r="C283">
            <v>106</v>
          </cell>
          <cell r="D283">
            <v>177</v>
          </cell>
        </row>
        <row r="284">
          <cell r="B284" t="str">
            <v>08F20-3A0-100</v>
          </cell>
          <cell r="C284">
            <v>105</v>
          </cell>
          <cell r="D284">
            <v>175</v>
          </cell>
        </row>
        <row r="285">
          <cell r="B285" t="str">
            <v>08E10-3A0-100</v>
          </cell>
          <cell r="C285">
            <v>82.99</v>
          </cell>
          <cell r="D285">
            <v>198</v>
          </cell>
        </row>
        <row r="286">
          <cell r="B286" t="str">
            <v>08F20-3A0-100B</v>
          </cell>
          <cell r="C286">
            <v>70</v>
          </cell>
          <cell r="D286">
            <v>117</v>
          </cell>
        </row>
        <row r="287">
          <cell r="B287" t="str">
            <v>08L96-TLA-100</v>
          </cell>
          <cell r="C287">
            <v>59</v>
          </cell>
          <cell r="D287">
            <v>98</v>
          </cell>
        </row>
        <row r="288">
          <cell r="B288" t="str">
            <v>08P20-3A0-100A</v>
          </cell>
          <cell r="C288">
            <v>59</v>
          </cell>
          <cell r="D288">
            <v>98</v>
          </cell>
        </row>
        <row r="289">
          <cell r="B289" t="str">
            <v>08F20-3A0-100A</v>
          </cell>
          <cell r="C289">
            <v>44</v>
          </cell>
          <cell r="D289">
            <v>73</v>
          </cell>
        </row>
        <row r="290">
          <cell r="B290" t="str">
            <v>08F20-3A0-100C</v>
          </cell>
          <cell r="C290">
            <v>44</v>
          </cell>
          <cell r="D290">
            <v>73</v>
          </cell>
        </row>
        <row r="291">
          <cell r="B291" t="str">
            <v>08F20-3A0-100D</v>
          </cell>
          <cell r="C291">
            <v>44</v>
          </cell>
          <cell r="D291">
            <v>73</v>
          </cell>
        </row>
        <row r="292">
          <cell r="B292" t="str">
            <v>08P48-3A0-100</v>
          </cell>
          <cell r="C292">
            <v>39</v>
          </cell>
          <cell r="D292">
            <v>65</v>
          </cell>
        </row>
        <row r="293">
          <cell r="B293" t="str">
            <v>08DEF-472015</v>
          </cell>
          <cell r="C293">
            <v>511</v>
          </cell>
          <cell r="D293">
            <v>730</v>
          </cell>
        </row>
        <row r="294">
          <cell r="B294" t="str">
            <v>08DEF-410747</v>
          </cell>
          <cell r="C294">
            <v>221</v>
          </cell>
          <cell r="D294">
            <v>316</v>
          </cell>
        </row>
        <row r="295">
          <cell r="B295" t="str">
            <v>08DEF-410738</v>
          </cell>
          <cell r="C295">
            <v>158</v>
          </cell>
          <cell r="D295">
            <v>220</v>
          </cell>
        </row>
        <row r="296">
          <cell r="B296" t="str">
            <v>08DEF-452080</v>
          </cell>
          <cell r="C296">
            <v>156</v>
          </cell>
          <cell r="D296">
            <v>222</v>
          </cell>
        </row>
        <row r="297">
          <cell r="B297" t="str">
            <v>08DEF-463115</v>
          </cell>
          <cell r="C297">
            <v>104</v>
          </cell>
          <cell r="D297">
            <v>149</v>
          </cell>
        </row>
        <row r="298">
          <cell r="B298" t="str">
            <v>08DEF-461007</v>
          </cell>
          <cell r="C298">
            <v>84</v>
          </cell>
          <cell r="D298">
            <v>120</v>
          </cell>
        </row>
        <row r="299">
          <cell r="B299" t="str">
            <v>08DEF-463114</v>
          </cell>
          <cell r="C299">
            <v>68</v>
          </cell>
          <cell r="D299">
            <v>97</v>
          </cell>
        </row>
        <row r="300">
          <cell r="B300" t="str">
            <v>08DEF-463113</v>
          </cell>
          <cell r="C300">
            <v>51</v>
          </cell>
          <cell r="D300">
            <v>72</v>
          </cell>
        </row>
        <row r="301">
          <cell r="B301" t="str">
            <v>08DEF-463303</v>
          </cell>
          <cell r="C301">
            <v>42</v>
          </cell>
          <cell r="D301">
            <v>60</v>
          </cell>
        </row>
        <row r="302">
          <cell r="B302" t="str">
            <v>08DEF-419004</v>
          </cell>
          <cell r="C302">
            <v>20.5</v>
          </cell>
          <cell r="D302">
            <v>29</v>
          </cell>
        </row>
        <row r="303">
          <cell r="B303" t="str">
            <v>475-880-1250BH</v>
          </cell>
          <cell r="C303">
            <v>290</v>
          </cell>
          <cell r="D303">
            <v>380</v>
          </cell>
        </row>
        <row r="304">
          <cell r="B304" t="str">
            <v>475-880-1250GH</v>
          </cell>
          <cell r="C304">
            <v>290</v>
          </cell>
          <cell r="D304">
            <v>380</v>
          </cell>
        </row>
        <row r="305">
          <cell r="B305" t="str">
            <v>475-880-6540GH</v>
          </cell>
          <cell r="C305">
            <v>290</v>
          </cell>
          <cell r="D305">
            <v>380</v>
          </cell>
        </row>
        <row r="306">
          <cell r="B306" t="str">
            <v>475-880-1250SHN</v>
          </cell>
          <cell r="C306">
            <v>281</v>
          </cell>
          <cell r="D306">
            <v>368</v>
          </cell>
        </row>
        <row r="307">
          <cell r="B307" t="str">
            <v>517-880-6545AH</v>
          </cell>
          <cell r="C307">
            <v>251</v>
          </cell>
          <cell r="D307">
            <v>333</v>
          </cell>
        </row>
        <row r="308">
          <cell r="B308" t="str">
            <v>517-880-6545BH</v>
          </cell>
          <cell r="C308">
            <v>251</v>
          </cell>
          <cell r="D308">
            <v>333</v>
          </cell>
        </row>
        <row r="309">
          <cell r="B309" t="str">
            <v>502-775-6549BH</v>
          </cell>
          <cell r="C309">
            <v>229</v>
          </cell>
          <cell r="D309">
            <v>305</v>
          </cell>
        </row>
        <row r="310">
          <cell r="B310" t="str">
            <v>502-775-6549SH</v>
          </cell>
          <cell r="C310">
            <v>229</v>
          </cell>
          <cell r="D310">
            <v>305</v>
          </cell>
        </row>
        <row r="311">
          <cell r="B311" t="str">
            <v>509-775-6545BH</v>
          </cell>
          <cell r="C311">
            <v>214</v>
          </cell>
          <cell r="D311">
            <v>287</v>
          </cell>
        </row>
        <row r="312">
          <cell r="B312" t="str">
            <v>509-775-6545SH</v>
          </cell>
          <cell r="C312">
            <v>214</v>
          </cell>
          <cell r="D312">
            <v>287</v>
          </cell>
        </row>
        <row r="313">
          <cell r="B313" t="str">
            <v>480-670-6545GB</v>
          </cell>
          <cell r="C313">
            <v>191</v>
          </cell>
          <cell r="D313">
            <v>257</v>
          </cell>
        </row>
        <row r="314">
          <cell r="B314" t="str">
            <v>480-670-6545SP</v>
          </cell>
          <cell r="C314">
            <v>191</v>
          </cell>
          <cell r="D314">
            <v>257</v>
          </cell>
        </row>
        <row r="315">
          <cell r="B315" t="str">
            <v>08F30-3V0-100</v>
          </cell>
          <cell r="C315">
            <v>337</v>
          </cell>
          <cell r="D315">
            <v>562</v>
          </cell>
        </row>
        <row r="316">
          <cell r="B316" t="str">
            <v xml:space="preserve">08W17-3V0-100A </v>
          </cell>
          <cell r="C316">
            <v>170.99</v>
          </cell>
          <cell r="D316">
            <v>560</v>
          </cell>
        </row>
        <row r="317">
          <cell r="B317" t="str">
            <v>08L02-3V0-301</v>
          </cell>
          <cell r="C317">
            <v>531</v>
          </cell>
          <cell r="D317">
            <v>885</v>
          </cell>
        </row>
        <row r="318">
          <cell r="B318" t="str">
            <v>08P21-3V0-100</v>
          </cell>
          <cell r="C318">
            <v>450</v>
          </cell>
          <cell r="D318">
            <v>750</v>
          </cell>
        </row>
        <row r="319">
          <cell r="B319" t="str">
            <v>08W17-3V0-100</v>
          </cell>
          <cell r="C319">
            <v>428</v>
          </cell>
          <cell r="D319">
            <v>611</v>
          </cell>
        </row>
        <row r="320">
          <cell r="B320" t="str">
            <v>08F02-3V0-1Q0</v>
          </cell>
          <cell r="C320">
            <v>399</v>
          </cell>
          <cell r="D320">
            <v>665</v>
          </cell>
        </row>
        <row r="321">
          <cell r="B321" t="str">
            <v>08F30-3V0-100</v>
          </cell>
          <cell r="C321">
            <v>337</v>
          </cell>
          <cell r="D321">
            <v>562</v>
          </cell>
        </row>
        <row r="322">
          <cell r="B322" t="str">
            <v>08F57-3V0-100</v>
          </cell>
          <cell r="C322">
            <v>296</v>
          </cell>
          <cell r="D322">
            <v>493</v>
          </cell>
        </row>
        <row r="323">
          <cell r="B323" t="str">
            <v>08F04-3V0-100</v>
          </cell>
          <cell r="C323">
            <v>275</v>
          </cell>
          <cell r="D323">
            <v>458</v>
          </cell>
        </row>
        <row r="324">
          <cell r="B324" t="str">
            <v>08R04-3V0-100A</v>
          </cell>
          <cell r="C324">
            <v>255</v>
          </cell>
          <cell r="D324">
            <v>425</v>
          </cell>
        </row>
        <row r="325">
          <cell r="B325" t="str">
            <v>08R04-3V0-100B</v>
          </cell>
          <cell r="C325">
            <v>255</v>
          </cell>
          <cell r="D325">
            <v>425</v>
          </cell>
        </row>
        <row r="326">
          <cell r="B326" t="str">
            <v>08P15-3V0-110</v>
          </cell>
          <cell r="C326">
            <v>235</v>
          </cell>
          <cell r="D326">
            <v>392</v>
          </cell>
        </row>
        <row r="327">
          <cell r="B327" t="str">
            <v>08F23-3V0-100A</v>
          </cell>
          <cell r="C327">
            <v>231</v>
          </cell>
          <cell r="D327">
            <v>385</v>
          </cell>
        </row>
        <row r="328">
          <cell r="B328" t="str">
            <v>08F24-3V0-100</v>
          </cell>
          <cell r="C328">
            <v>228</v>
          </cell>
          <cell r="D328">
            <v>380</v>
          </cell>
        </row>
        <row r="329">
          <cell r="B329" t="str">
            <v>08F23-3V0-100</v>
          </cell>
          <cell r="C329">
            <v>227</v>
          </cell>
          <cell r="D329">
            <v>378</v>
          </cell>
        </row>
        <row r="330">
          <cell r="B330" t="str">
            <v>08P05-3V0-110</v>
          </cell>
          <cell r="C330">
            <v>220</v>
          </cell>
          <cell r="D330">
            <v>367</v>
          </cell>
        </row>
        <row r="331">
          <cell r="B331" t="str">
            <v>08P05-3V0-120</v>
          </cell>
          <cell r="C331">
            <v>220</v>
          </cell>
          <cell r="D331">
            <v>367</v>
          </cell>
        </row>
        <row r="332">
          <cell r="B332" t="str">
            <v>08P05-3V0-130</v>
          </cell>
          <cell r="C332">
            <v>220</v>
          </cell>
          <cell r="D332">
            <v>367</v>
          </cell>
        </row>
        <row r="333">
          <cell r="B333" t="str">
            <v>08P05-3V0-140</v>
          </cell>
          <cell r="C333">
            <v>220</v>
          </cell>
          <cell r="D333">
            <v>367</v>
          </cell>
        </row>
        <row r="334">
          <cell r="B334" t="str">
            <v>08P05-3V0-150</v>
          </cell>
          <cell r="C334">
            <v>220</v>
          </cell>
          <cell r="D334">
            <v>367</v>
          </cell>
        </row>
        <row r="335">
          <cell r="B335" t="str">
            <v>08P05-3V0-160</v>
          </cell>
          <cell r="C335">
            <v>220</v>
          </cell>
          <cell r="D335">
            <v>367</v>
          </cell>
        </row>
        <row r="336">
          <cell r="B336" t="str">
            <v>08P05-3V0-180</v>
          </cell>
          <cell r="C336">
            <v>220</v>
          </cell>
          <cell r="D336">
            <v>367</v>
          </cell>
        </row>
        <row r="337">
          <cell r="B337" t="str">
            <v>08P05-3V0-1A0</v>
          </cell>
          <cell r="C337">
            <v>220</v>
          </cell>
          <cell r="D337">
            <v>367</v>
          </cell>
        </row>
        <row r="338">
          <cell r="B338" t="str">
            <v>08P17-3V0-110</v>
          </cell>
          <cell r="C338">
            <v>173</v>
          </cell>
          <cell r="D338">
            <v>288</v>
          </cell>
        </row>
        <row r="339">
          <cell r="B339" t="str">
            <v>08W17-3V0-100A</v>
          </cell>
          <cell r="C339">
            <v>170.99</v>
          </cell>
          <cell r="D339">
            <v>560</v>
          </cell>
        </row>
        <row r="340">
          <cell r="B340" t="str">
            <v>08P20-3V0-110A</v>
          </cell>
          <cell r="C340">
            <v>151</v>
          </cell>
          <cell r="D340">
            <v>252</v>
          </cell>
        </row>
        <row r="341">
          <cell r="B341" t="str">
            <v>08P20-3V0-120A</v>
          </cell>
          <cell r="C341">
            <v>151</v>
          </cell>
          <cell r="D341">
            <v>252</v>
          </cell>
        </row>
        <row r="342">
          <cell r="B342" t="str">
            <v>08P20-3V0-130A</v>
          </cell>
          <cell r="C342">
            <v>151</v>
          </cell>
          <cell r="D342">
            <v>252</v>
          </cell>
        </row>
        <row r="343">
          <cell r="B343" t="str">
            <v>08P20-3V0-140A</v>
          </cell>
          <cell r="C343">
            <v>151</v>
          </cell>
          <cell r="D343">
            <v>252</v>
          </cell>
        </row>
        <row r="344">
          <cell r="B344" t="str">
            <v>08P20-3V0-150A</v>
          </cell>
          <cell r="C344">
            <v>151</v>
          </cell>
          <cell r="D344">
            <v>252</v>
          </cell>
        </row>
        <row r="345">
          <cell r="B345" t="str">
            <v>08P20-3V0-160A</v>
          </cell>
          <cell r="C345">
            <v>151</v>
          </cell>
          <cell r="D345">
            <v>252</v>
          </cell>
        </row>
        <row r="346">
          <cell r="B346" t="str">
            <v>08P20-3V0-180A</v>
          </cell>
          <cell r="C346">
            <v>151</v>
          </cell>
          <cell r="D346">
            <v>252</v>
          </cell>
        </row>
        <row r="347">
          <cell r="B347" t="str">
            <v>08U35-3V0-310</v>
          </cell>
          <cell r="C347">
            <v>144</v>
          </cell>
          <cell r="D347">
            <v>240</v>
          </cell>
        </row>
        <row r="348">
          <cell r="B348" t="str">
            <v>08P30-3V0-100</v>
          </cell>
          <cell r="C348">
            <v>142</v>
          </cell>
          <cell r="D348">
            <v>203</v>
          </cell>
        </row>
        <row r="349">
          <cell r="B349" t="str">
            <v>08F20-3V0-100D</v>
          </cell>
          <cell r="C349">
            <v>118</v>
          </cell>
          <cell r="D349">
            <v>197</v>
          </cell>
        </row>
        <row r="350">
          <cell r="B350" t="str">
            <v>08U45-3V0-100</v>
          </cell>
          <cell r="C350">
            <v>116</v>
          </cell>
          <cell r="D350">
            <v>193</v>
          </cell>
        </row>
        <row r="351">
          <cell r="B351" t="str">
            <v>08F20-3V0-100</v>
          </cell>
          <cell r="C351">
            <v>106</v>
          </cell>
          <cell r="D351">
            <v>177</v>
          </cell>
        </row>
        <row r="352">
          <cell r="B352" t="str">
            <v>08P04-3V0-100</v>
          </cell>
          <cell r="C352">
            <v>105</v>
          </cell>
          <cell r="D352">
            <v>175</v>
          </cell>
        </row>
        <row r="353">
          <cell r="B353" t="str">
            <v>08L96-3V0-300</v>
          </cell>
          <cell r="C353">
            <v>60</v>
          </cell>
          <cell r="D353">
            <v>100</v>
          </cell>
        </row>
        <row r="354">
          <cell r="B354" t="str">
            <v>08F20-3V0-100B</v>
          </cell>
          <cell r="C354">
            <v>44</v>
          </cell>
          <cell r="D354">
            <v>73</v>
          </cell>
        </row>
        <row r="355">
          <cell r="B355" t="str">
            <v>08U97-THR-111A</v>
          </cell>
          <cell r="C355">
            <v>808</v>
          </cell>
          <cell r="D355">
            <v>1154</v>
          </cell>
        </row>
        <row r="356">
          <cell r="B356" t="str">
            <v>08L02-THR-102A</v>
          </cell>
          <cell r="C356">
            <v>673</v>
          </cell>
          <cell r="D356">
            <v>1035</v>
          </cell>
        </row>
        <row r="357">
          <cell r="B357" t="str">
            <v>08L92-THR-300A</v>
          </cell>
          <cell r="C357">
            <v>591</v>
          </cell>
          <cell r="D357">
            <v>985</v>
          </cell>
        </row>
        <row r="358">
          <cell r="B358" t="str">
            <v>08E12-THR-100</v>
          </cell>
          <cell r="C358">
            <v>579</v>
          </cell>
          <cell r="D358">
            <v>891</v>
          </cell>
        </row>
        <row r="359">
          <cell r="B359" t="str">
            <v>08L92-THR-300</v>
          </cell>
          <cell r="C359">
            <v>503</v>
          </cell>
          <cell r="D359">
            <v>838</v>
          </cell>
        </row>
        <row r="360">
          <cell r="B360" t="str">
            <v>08P32-THR-310</v>
          </cell>
          <cell r="C360">
            <v>499</v>
          </cell>
          <cell r="D360">
            <v>713</v>
          </cell>
        </row>
        <row r="361">
          <cell r="B361" t="str">
            <v>08L02-THR-102</v>
          </cell>
          <cell r="C361">
            <v>472</v>
          </cell>
          <cell r="D361">
            <v>787</v>
          </cell>
        </row>
        <row r="362">
          <cell r="B362" t="str">
            <v>08W19-THR-301</v>
          </cell>
          <cell r="C362">
            <v>466</v>
          </cell>
          <cell r="D362">
            <v>621</v>
          </cell>
        </row>
        <row r="363">
          <cell r="B363" t="str">
            <v>08U45-THR-300</v>
          </cell>
          <cell r="C363">
            <v>424</v>
          </cell>
          <cell r="D363">
            <v>707</v>
          </cell>
        </row>
        <row r="364">
          <cell r="B364" t="str">
            <v>08P32-THR-310D</v>
          </cell>
          <cell r="C364">
            <v>405</v>
          </cell>
          <cell r="D364">
            <v>579</v>
          </cell>
        </row>
        <row r="365">
          <cell r="B365" t="str">
            <v>08P32-THR-310F</v>
          </cell>
          <cell r="C365">
            <v>312</v>
          </cell>
          <cell r="D365">
            <v>446</v>
          </cell>
        </row>
        <row r="366">
          <cell r="B366" t="str">
            <v>08P42-THR-100</v>
          </cell>
          <cell r="C366">
            <v>303</v>
          </cell>
          <cell r="D366">
            <v>433</v>
          </cell>
        </row>
        <row r="367">
          <cell r="B367" t="str">
            <v>08P32-THR-310B</v>
          </cell>
          <cell r="C367">
            <v>287</v>
          </cell>
          <cell r="D367">
            <v>478</v>
          </cell>
        </row>
        <row r="368">
          <cell r="B368" t="str">
            <v>08U59-THR-101</v>
          </cell>
          <cell r="C368">
            <v>281</v>
          </cell>
          <cell r="D368">
            <v>401</v>
          </cell>
        </row>
        <row r="369">
          <cell r="B369" t="str">
            <v>08V67-THR-110K</v>
          </cell>
          <cell r="C369">
            <v>279</v>
          </cell>
          <cell r="D369">
            <v>465</v>
          </cell>
        </row>
        <row r="370">
          <cell r="B370" t="str">
            <v>08V67-THR-120K</v>
          </cell>
          <cell r="C370">
            <v>279</v>
          </cell>
          <cell r="D370">
            <v>465</v>
          </cell>
        </row>
        <row r="371">
          <cell r="B371" t="str">
            <v>08V67-THR-130K</v>
          </cell>
          <cell r="C371">
            <v>279</v>
          </cell>
          <cell r="D371">
            <v>465</v>
          </cell>
        </row>
        <row r="372">
          <cell r="B372" t="str">
            <v>08V67-THR-140K</v>
          </cell>
          <cell r="C372">
            <v>279</v>
          </cell>
          <cell r="D372">
            <v>465</v>
          </cell>
        </row>
        <row r="373">
          <cell r="B373" t="str">
            <v>08V67-THR-160K</v>
          </cell>
          <cell r="C373">
            <v>279</v>
          </cell>
          <cell r="D373">
            <v>465</v>
          </cell>
        </row>
        <row r="374">
          <cell r="B374" t="str">
            <v>08V67-THR-170K</v>
          </cell>
          <cell r="C374">
            <v>279</v>
          </cell>
          <cell r="D374">
            <v>465</v>
          </cell>
        </row>
        <row r="375">
          <cell r="B375" t="str">
            <v>08V67-THR-180K</v>
          </cell>
          <cell r="C375">
            <v>279</v>
          </cell>
          <cell r="D375">
            <v>465</v>
          </cell>
        </row>
        <row r="376">
          <cell r="B376" t="str">
            <v>08V67-THR-190K</v>
          </cell>
          <cell r="C376">
            <v>279</v>
          </cell>
          <cell r="D376">
            <v>465</v>
          </cell>
        </row>
        <row r="377">
          <cell r="B377" t="str">
            <v>08V67-THR-1B0K</v>
          </cell>
          <cell r="C377">
            <v>279</v>
          </cell>
          <cell r="D377">
            <v>465</v>
          </cell>
        </row>
        <row r="378">
          <cell r="B378" t="str">
            <v>08V67-THR-300A</v>
          </cell>
          <cell r="C378">
            <v>279</v>
          </cell>
          <cell r="D378">
            <v>465</v>
          </cell>
        </row>
        <row r="379">
          <cell r="B379" t="str">
            <v>08V27-THR-100A</v>
          </cell>
          <cell r="C379">
            <v>270</v>
          </cell>
          <cell r="D379">
            <v>386</v>
          </cell>
        </row>
        <row r="380">
          <cell r="B380" t="str">
            <v>08L91-THR-300A</v>
          </cell>
          <cell r="C380">
            <v>245</v>
          </cell>
          <cell r="D380">
            <v>408</v>
          </cell>
        </row>
        <row r="381">
          <cell r="B381" t="str">
            <v>08R04-THR-102</v>
          </cell>
          <cell r="C381">
            <v>241</v>
          </cell>
          <cell r="D381">
            <v>402</v>
          </cell>
        </row>
        <row r="382">
          <cell r="B382" t="str">
            <v>08P05-THR-121</v>
          </cell>
          <cell r="C382">
            <v>238</v>
          </cell>
          <cell r="D382">
            <v>397</v>
          </cell>
        </row>
        <row r="383">
          <cell r="B383" t="str">
            <v>08P05-THR-131</v>
          </cell>
          <cell r="C383">
            <v>238</v>
          </cell>
          <cell r="D383">
            <v>397</v>
          </cell>
        </row>
        <row r="384">
          <cell r="B384" t="str">
            <v>08P05-THR-141</v>
          </cell>
          <cell r="C384">
            <v>238</v>
          </cell>
          <cell r="D384">
            <v>397</v>
          </cell>
        </row>
        <row r="385">
          <cell r="B385" t="str">
            <v>08P05-THR-161</v>
          </cell>
          <cell r="C385">
            <v>238</v>
          </cell>
          <cell r="D385">
            <v>397</v>
          </cell>
        </row>
        <row r="386">
          <cell r="B386" t="str">
            <v>08P05-THR-191</v>
          </cell>
          <cell r="C386">
            <v>238</v>
          </cell>
          <cell r="D386">
            <v>397</v>
          </cell>
        </row>
        <row r="387">
          <cell r="B387" t="str">
            <v>08P05-THR-1A1</v>
          </cell>
          <cell r="C387">
            <v>238</v>
          </cell>
          <cell r="D387">
            <v>397</v>
          </cell>
        </row>
        <row r="388">
          <cell r="B388" t="str">
            <v>08P05-THR-1B1</v>
          </cell>
          <cell r="C388">
            <v>238</v>
          </cell>
          <cell r="D388">
            <v>397</v>
          </cell>
        </row>
        <row r="389">
          <cell r="B389" t="str">
            <v>08P05-THR-1C1</v>
          </cell>
          <cell r="C389">
            <v>238</v>
          </cell>
          <cell r="D389">
            <v>397</v>
          </cell>
        </row>
        <row r="390">
          <cell r="B390" t="str">
            <v>08P05-THR-1D1</v>
          </cell>
          <cell r="C390">
            <v>238</v>
          </cell>
          <cell r="D390">
            <v>397</v>
          </cell>
        </row>
        <row r="391">
          <cell r="B391" t="str">
            <v>08L04-THR-100</v>
          </cell>
          <cell r="C391">
            <v>222</v>
          </cell>
          <cell r="D391">
            <v>370</v>
          </cell>
        </row>
        <row r="392">
          <cell r="B392" t="str">
            <v>08P47-THR-301</v>
          </cell>
          <cell r="C392">
            <v>210</v>
          </cell>
          <cell r="D392">
            <v>350</v>
          </cell>
        </row>
        <row r="393">
          <cell r="B393" t="str">
            <v>08P17-THR-110A</v>
          </cell>
          <cell r="C393">
            <v>201</v>
          </cell>
          <cell r="D393">
            <v>335</v>
          </cell>
        </row>
        <row r="394">
          <cell r="B394" t="str">
            <v>08R01-THR-301</v>
          </cell>
          <cell r="C394">
            <v>176</v>
          </cell>
          <cell r="D394">
            <v>293</v>
          </cell>
        </row>
        <row r="395">
          <cell r="B395" t="str">
            <v>08L91-THR-300</v>
          </cell>
          <cell r="C395">
            <v>167</v>
          </cell>
          <cell r="D395">
            <v>278</v>
          </cell>
        </row>
        <row r="396">
          <cell r="B396" t="str">
            <v>08U45-THR-100B</v>
          </cell>
          <cell r="C396">
            <v>165</v>
          </cell>
          <cell r="D396">
            <v>275</v>
          </cell>
        </row>
        <row r="397">
          <cell r="B397" t="str">
            <v>08U97-THR-100B</v>
          </cell>
          <cell r="C397">
            <v>146</v>
          </cell>
          <cell r="D397">
            <v>225</v>
          </cell>
        </row>
        <row r="398">
          <cell r="B398" t="str">
            <v>08U45-THR-100A</v>
          </cell>
          <cell r="C398">
            <v>144</v>
          </cell>
          <cell r="D398">
            <v>240</v>
          </cell>
        </row>
        <row r="399">
          <cell r="B399" t="str">
            <v>08F59-THR-100A</v>
          </cell>
          <cell r="C399">
            <v>142</v>
          </cell>
          <cell r="D399">
            <v>203</v>
          </cell>
        </row>
        <row r="400">
          <cell r="B400" t="str">
            <v>08E12-THR-100A</v>
          </cell>
          <cell r="C400">
            <v>138.99</v>
          </cell>
          <cell r="D400">
            <v>390</v>
          </cell>
        </row>
        <row r="401">
          <cell r="B401" t="str">
            <v>08E12-THR-100B</v>
          </cell>
          <cell r="C401">
            <v>138.99</v>
          </cell>
          <cell r="D401">
            <v>658</v>
          </cell>
        </row>
        <row r="402">
          <cell r="B402" t="str">
            <v>08U59-THR-300A</v>
          </cell>
          <cell r="C402">
            <v>130</v>
          </cell>
          <cell r="D402">
            <v>217</v>
          </cell>
        </row>
        <row r="403">
          <cell r="B403" t="str">
            <v>08U59-THR-300B</v>
          </cell>
          <cell r="C403">
            <v>130</v>
          </cell>
          <cell r="D403">
            <v>217</v>
          </cell>
        </row>
        <row r="404">
          <cell r="B404" t="str">
            <v>08E10-THR-100</v>
          </cell>
          <cell r="C404">
            <v>101</v>
          </cell>
          <cell r="D404">
            <v>168</v>
          </cell>
        </row>
        <row r="405">
          <cell r="B405" t="str">
            <v>08P20-THR-110A</v>
          </cell>
          <cell r="C405">
            <v>90</v>
          </cell>
          <cell r="D405">
            <v>150</v>
          </cell>
        </row>
        <row r="406">
          <cell r="B406" t="str">
            <v>08P20-THR-120A</v>
          </cell>
          <cell r="C406">
            <v>90</v>
          </cell>
          <cell r="D406">
            <v>150</v>
          </cell>
        </row>
        <row r="407">
          <cell r="B407" t="str">
            <v>08P20-THR-130A</v>
          </cell>
          <cell r="C407">
            <v>90</v>
          </cell>
          <cell r="D407">
            <v>150</v>
          </cell>
        </row>
        <row r="408">
          <cell r="B408" t="str">
            <v>08P20-THR-140A</v>
          </cell>
          <cell r="C408">
            <v>90</v>
          </cell>
          <cell r="D408">
            <v>150</v>
          </cell>
        </row>
        <row r="409">
          <cell r="B409" t="str">
            <v>08P20-THR-160A</v>
          </cell>
          <cell r="C409">
            <v>90</v>
          </cell>
          <cell r="D409">
            <v>150</v>
          </cell>
        </row>
        <row r="410">
          <cell r="B410" t="str">
            <v>08P20-THR-190A</v>
          </cell>
          <cell r="C410">
            <v>90</v>
          </cell>
          <cell r="D410">
            <v>150</v>
          </cell>
        </row>
        <row r="411">
          <cell r="B411" t="str">
            <v>08P20-THR-1B0A</v>
          </cell>
          <cell r="C411">
            <v>90</v>
          </cell>
          <cell r="D411">
            <v>150</v>
          </cell>
        </row>
        <row r="412">
          <cell r="B412" t="str">
            <v>08P20-THR-1C0A</v>
          </cell>
          <cell r="C412">
            <v>90</v>
          </cell>
          <cell r="D412">
            <v>150</v>
          </cell>
        </row>
        <row r="413">
          <cell r="B413" t="str">
            <v>08P20-THR-1D0A</v>
          </cell>
          <cell r="C413">
            <v>90</v>
          </cell>
          <cell r="D413">
            <v>150</v>
          </cell>
        </row>
        <row r="414">
          <cell r="B414" t="str">
            <v>08P20-THR-170A</v>
          </cell>
          <cell r="C414">
            <v>88</v>
          </cell>
          <cell r="D414">
            <v>147</v>
          </cell>
        </row>
        <row r="415">
          <cell r="B415" t="str">
            <v>08P09-THR-300</v>
          </cell>
          <cell r="C415">
            <v>85</v>
          </cell>
          <cell r="D415">
            <v>142</v>
          </cell>
        </row>
        <row r="416">
          <cell r="B416" t="str">
            <v>08P09-THR-300A</v>
          </cell>
          <cell r="C416">
            <v>85</v>
          </cell>
          <cell r="D416">
            <v>142</v>
          </cell>
        </row>
        <row r="417">
          <cell r="B417" t="str">
            <v>08P20-THR-1A0A</v>
          </cell>
          <cell r="C417">
            <v>79</v>
          </cell>
          <cell r="D417">
            <v>145</v>
          </cell>
        </row>
        <row r="418">
          <cell r="B418" t="str">
            <v>08P32-THR-310A</v>
          </cell>
          <cell r="C418">
            <v>75.989999999999995</v>
          </cell>
          <cell r="D418">
            <v>400</v>
          </cell>
        </row>
        <row r="419">
          <cell r="B419" t="str">
            <v>08F20-TG7-100G</v>
          </cell>
          <cell r="C419">
            <v>72</v>
          </cell>
          <cell r="D419">
            <v>120</v>
          </cell>
        </row>
        <row r="420">
          <cell r="B420" t="str">
            <v>08F20-THR-100</v>
          </cell>
          <cell r="C420">
            <v>71</v>
          </cell>
          <cell r="D420">
            <v>118</v>
          </cell>
        </row>
        <row r="421">
          <cell r="B421" t="str">
            <v>08P05-THR-111</v>
          </cell>
          <cell r="C421">
            <v>70.989999999999995</v>
          </cell>
          <cell r="D421">
            <v>285</v>
          </cell>
        </row>
        <row r="422">
          <cell r="B422" t="str">
            <v>08P05-THR-170</v>
          </cell>
          <cell r="C422">
            <v>70.989999999999995</v>
          </cell>
          <cell r="D422">
            <v>285</v>
          </cell>
        </row>
        <row r="423">
          <cell r="B423" t="str">
            <v>08V27-THR-100</v>
          </cell>
          <cell r="C423">
            <v>60.99</v>
          </cell>
          <cell r="D423">
            <v>220</v>
          </cell>
        </row>
        <row r="424">
          <cell r="B424" t="str">
            <v>08F57-THR-101</v>
          </cell>
          <cell r="C424">
            <v>50.99</v>
          </cell>
          <cell r="D424">
            <v>220</v>
          </cell>
        </row>
        <row r="425">
          <cell r="B425" t="str">
            <v>08U58-THR-301</v>
          </cell>
          <cell r="C425">
            <v>50.99</v>
          </cell>
          <cell r="D425">
            <v>279</v>
          </cell>
        </row>
        <row r="426">
          <cell r="B426" t="str">
            <v>08F20-THR-100G</v>
          </cell>
          <cell r="C426">
            <v>44</v>
          </cell>
          <cell r="D426">
            <v>73</v>
          </cell>
        </row>
        <row r="427">
          <cell r="B427" t="str">
            <v>08L96-THR-100</v>
          </cell>
          <cell r="C427">
            <v>44</v>
          </cell>
          <cell r="D427">
            <v>73</v>
          </cell>
        </row>
        <row r="428">
          <cell r="B428" t="str">
            <v>08F20-T7S-100C</v>
          </cell>
          <cell r="C428">
            <v>43</v>
          </cell>
          <cell r="D428">
            <v>72</v>
          </cell>
        </row>
        <row r="429">
          <cell r="B429" t="str">
            <v>08P01-THR-100</v>
          </cell>
          <cell r="C429">
            <v>39.99</v>
          </cell>
          <cell r="D429">
            <v>175</v>
          </cell>
        </row>
        <row r="430">
          <cell r="B430" t="str">
            <v>08P05-THR-180</v>
          </cell>
          <cell r="C430">
            <v>39.99</v>
          </cell>
          <cell r="D430">
            <v>285</v>
          </cell>
        </row>
        <row r="431">
          <cell r="B431" t="str">
            <v>08U58-THR-110A</v>
          </cell>
          <cell r="C431">
            <v>39</v>
          </cell>
          <cell r="D431">
            <v>65</v>
          </cell>
        </row>
        <row r="432">
          <cell r="B432" t="str">
            <v>08U97-THR-100C</v>
          </cell>
          <cell r="C432">
            <v>30.99</v>
          </cell>
          <cell r="D432">
            <v>165</v>
          </cell>
        </row>
        <row r="433">
          <cell r="B433" t="str">
            <v>08U97-THR-100E</v>
          </cell>
          <cell r="C433">
            <v>30.99</v>
          </cell>
          <cell r="D433">
            <v>165</v>
          </cell>
        </row>
        <row r="434">
          <cell r="B434" t="str">
            <v>08P20-THR-180A</v>
          </cell>
          <cell r="C434">
            <v>23.99</v>
          </cell>
          <cell r="D434">
            <v>145</v>
          </cell>
        </row>
        <row r="435">
          <cell r="B435" t="str">
            <v>08F59-THR-100</v>
          </cell>
          <cell r="C435">
            <v>20.99</v>
          </cell>
          <cell r="D435">
            <v>110</v>
          </cell>
        </row>
        <row r="436">
          <cell r="B436" t="str">
            <v>08P20-THR-100</v>
          </cell>
          <cell r="C436">
            <v>12.99</v>
          </cell>
          <cell r="D436">
            <v>50</v>
          </cell>
        </row>
        <row r="437">
          <cell r="B437" t="str">
            <v>08F46-THR-100</v>
          </cell>
          <cell r="C437">
            <v>9.99</v>
          </cell>
          <cell r="D437">
            <v>50</v>
          </cell>
        </row>
        <row r="438">
          <cell r="B438" t="str">
            <v>08F46-THR-100A</v>
          </cell>
          <cell r="C438">
            <v>9.99</v>
          </cell>
          <cell r="D438">
            <v>50</v>
          </cell>
        </row>
        <row r="439">
          <cell r="B439" t="str">
            <v>08E10-TG7-100</v>
          </cell>
          <cell r="C439">
            <v>99.52</v>
          </cell>
          <cell r="D439">
            <v>166.21</v>
          </cell>
        </row>
        <row r="440">
          <cell r="B440" t="str">
            <v>08E11-TGS-110</v>
          </cell>
          <cell r="C440">
            <v>98.5</v>
          </cell>
          <cell r="D440">
            <v>164.16</v>
          </cell>
        </row>
        <row r="441">
          <cell r="B441" t="str">
            <v>08F01-TGS-110</v>
          </cell>
          <cell r="C441">
            <v>27.69</v>
          </cell>
          <cell r="D441">
            <v>47.19</v>
          </cell>
        </row>
        <row r="442">
          <cell r="B442" t="str">
            <v>08F01-TGS-120</v>
          </cell>
          <cell r="C442">
            <v>27.69</v>
          </cell>
          <cell r="D442">
            <v>46.16</v>
          </cell>
        </row>
        <row r="443">
          <cell r="B443" t="str">
            <v>08F01-TGS-130</v>
          </cell>
          <cell r="C443">
            <v>15.38</v>
          </cell>
          <cell r="D443">
            <v>25.64</v>
          </cell>
        </row>
        <row r="444">
          <cell r="B444" t="str">
            <v>08F01-TGS-140</v>
          </cell>
          <cell r="C444">
            <v>363.2</v>
          </cell>
          <cell r="D444">
            <v>605.34</v>
          </cell>
        </row>
        <row r="445">
          <cell r="B445" t="str">
            <v>08F01-TGS-150</v>
          </cell>
          <cell r="C445">
            <v>77.97</v>
          </cell>
          <cell r="D445">
            <v>109.77</v>
          </cell>
        </row>
        <row r="446">
          <cell r="B446" t="str">
            <v>08F01-TGS-160</v>
          </cell>
          <cell r="C446">
            <v>363.2</v>
          </cell>
          <cell r="D446">
            <v>605.34</v>
          </cell>
        </row>
        <row r="447">
          <cell r="B447" t="str">
            <v>08F01-TGS-170</v>
          </cell>
          <cell r="C447">
            <v>77.97</v>
          </cell>
          <cell r="D447">
            <v>129.27000000000001</v>
          </cell>
        </row>
        <row r="448">
          <cell r="B448" t="str">
            <v>08F01-TGS-190</v>
          </cell>
          <cell r="C448">
            <v>363.2</v>
          </cell>
          <cell r="D448">
            <v>605.34</v>
          </cell>
        </row>
        <row r="449">
          <cell r="B449" t="str">
            <v>08F01-TGS-1A0</v>
          </cell>
          <cell r="C449">
            <v>363.2</v>
          </cell>
          <cell r="D449">
            <v>605.34</v>
          </cell>
        </row>
        <row r="450">
          <cell r="B450" t="str">
            <v>08F03-TGS-110</v>
          </cell>
          <cell r="C450">
            <v>29.74</v>
          </cell>
          <cell r="D450">
            <v>50.26</v>
          </cell>
        </row>
        <row r="451">
          <cell r="B451" t="str">
            <v>08F03-TGS-110A</v>
          </cell>
          <cell r="C451">
            <v>16.41</v>
          </cell>
          <cell r="D451">
            <v>26.67</v>
          </cell>
        </row>
        <row r="452">
          <cell r="B452" t="str">
            <v>08F03-TGS-120</v>
          </cell>
          <cell r="C452">
            <v>29.74</v>
          </cell>
          <cell r="D452">
            <v>49.24</v>
          </cell>
        </row>
        <row r="453">
          <cell r="B453" t="str">
            <v>08F03-TGS-120A</v>
          </cell>
          <cell r="C453">
            <v>240.08</v>
          </cell>
          <cell r="D453">
            <v>400.14</v>
          </cell>
        </row>
        <row r="454">
          <cell r="B454" t="str">
            <v>08F03-TGS-130</v>
          </cell>
          <cell r="C454">
            <v>15.38</v>
          </cell>
          <cell r="D454">
            <v>25.64</v>
          </cell>
        </row>
        <row r="455">
          <cell r="B455" t="str">
            <v>08F03-TGS-130A</v>
          </cell>
          <cell r="C455">
            <v>50.26</v>
          </cell>
          <cell r="D455">
            <v>83.1</v>
          </cell>
        </row>
        <row r="456">
          <cell r="B456" t="str">
            <v>08F03-TGS-140</v>
          </cell>
          <cell r="C456">
            <v>372.44</v>
          </cell>
          <cell r="D456">
            <v>620.73</v>
          </cell>
        </row>
        <row r="457">
          <cell r="B457" t="str">
            <v>08F03-TGS-140A</v>
          </cell>
          <cell r="C457">
            <v>240.08</v>
          </cell>
          <cell r="D457">
            <v>400.14</v>
          </cell>
        </row>
        <row r="458">
          <cell r="B458" t="str">
            <v>08F03-TGS-150</v>
          </cell>
          <cell r="C458">
            <v>82.07</v>
          </cell>
          <cell r="D458">
            <v>134.4</v>
          </cell>
        </row>
        <row r="459">
          <cell r="B459" t="str">
            <v>08F03-TGS-150A</v>
          </cell>
          <cell r="C459">
            <v>240.08</v>
          </cell>
          <cell r="D459">
            <v>400.14</v>
          </cell>
        </row>
        <row r="460">
          <cell r="B460" t="str">
            <v>08F03-TGS-160</v>
          </cell>
          <cell r="C460">
            <v>372.44</v>
          </cell>
          <cell r="D460">
            <v>620.73</v>
          </cell>
        </row>
        <row r="461">
          <cell r="B461" t="str">
            <v>08F03-TGS-160A</v>
          </cell>
          <cell r="C461">
            <v>240.08</v>
          </cell>
          <cell r="D461">
            <v>400.14</v>
          </cell>
        </row>
        <row r="462">
          <cell r="B462" t="str">
            <v>08F03-TGS-170</v>
          </cell>
          <cell r="C462">
            <v>82.07</v>
          </cell>
          <cell r="D462">
            <v>134.4</v>
          </cell>
        </row>
        <row r="463">
          <cell r="B463" t="str">
            <v>08F03-TGS-170A</v>
          </cell>
          <cell r="C463">
            <v>240.08</v>
          </cell>
          <cell r="D463">
            <v>400.14</v>
          </cell>
        </row>
        <row r="464">
          <cell r="B464" t="str">
            <v>08F03-TGS-190</v>
          </cell>
          <cell r="C464">
            <v>372.44</v>
          </cell>
          <cell r="D464">
            <v>620.73</v>
          </cell>
        </row>
        <row r="465">
          <cell r="B465" t="str">
            <v>08F03-TGS-190A</v>
          </cell>
          <cell r="C465">
            <v>240.08</v>
          </cell>
          <cell r="D465">
            <v>400.14</v>
          </cell>
        </row>
        <row r="466">
          <cell r="B466" t="str">
            <v>08F03-TGS-1A0</v>
          </cell>
          <cell r="C466">
            <v>372.44</v>
          </cell>
          <cell r="D466">
            <v>620.73</v>
          </cell>
        </row>
        <row r="467">
          <cell r="B467" t="str">
            <v>08F03-TGS-1A0A</v>
          </cell>
          <cell r="C467">
            <v>240.08</v>
          </cell>
          <cell r="D467">
            <v>400.14</v>
          </cell>
        </row>
        <row r="468">
          <cell r="B468" t="str">
            <v>08F20-TGS-100</v>
          </cell>
          <cell r="C468">
            <v>104.65</v>
          </cell>
          <cell r="D468">
            <v>174.42</v>
          </cell>
        </row>
        <row r="469">
          <cell r="B469" t="str">
            <v>08F20-TGS-100B</v>
          </cell>
          <cell r="C469">
            <v>35.909999999999997</v>
          </cell>
          <cell r="D469">
            <v>59.51</v>
          </cell>
        </row>
        <row r="470">
          <cell r="B470" t="str">
            <v>08F21-TGS-100A</v>
          </cell>
          <cell r="C470">
            <v>13.34</v>
          </cell>
          <cell r="D470">
            <v>22.57</v>
          </cell>
        </row>
        <row r="471">
          <cell r="B471" t="str">
            <v>08L33-TGS-100</v>
          </cell>
          <cell r="C471">
            <v>753.08</v>
          </cell>
          <cell r="D471">
            <v>1158.3499999999999</v>
          </cell>
        </row>
        <row r="472">
          <cell r="B472" t="str">
            <v>08L33-TGS-100D</v>
          </cell>
          <cell r="C472">
            <v>648.42999999999995</v>
          </cell>
          <cell r="D472">
            <v>1080.3800000000001</v>
          </cell>
        </row>
        <row r="473">
          <cell r="B473" t="str">
            <v>08L33-TGS-100E</v>
          </cell>
          <cell r="C473">
            <v>754.11</v>
          </cell>
          <cell r="D473">
            <v>1256.8499999999999</v>
          </cell>
        </row>
        <row r="474">
          <cell r="B474" t="str">
            <v>08L33-TGS-100F</v>
          </cell>
          <cell r="C474">
            <v>1024.97</v>
          </cell>
          <cell r="D474">
            <v>1703.16</v>
          </cell>
        </row>
        <row r="475">
          <cell r="B475" t="str">
            <v>08L91-TGS-300</v>
          </cell>
          <cell r="C475">
            <v>298.57</v>
          </cell>
          <cell r="D475">
            <v>497.61</v>
          </cell>
        </row>
        <row r="476">
          <cell r="B476" t="str">
            <v>08L91-TGS-300B</v>
          </cell>
          <cell r="C476">
            <v>175.45</v>
          </cell>
          <cell r="D476">
            <v>292.41000000000003</v>
          </cell>
        </row>
        <row r="477">
          <cell r="B477" t="str">
            <v>08L92-TGS-100A</v>
          </cell>
          <cell r="C477">
            <v>53.35</v>
          </cell>
          <cell r="D477">
            <v>89.26</v>
          </cell>
        </row>
        <row r="478">
          <cell r="B478" t="str">
            <v>08L96-TGS-100</v>
          </cell>
          <cell r="C478">
            <v>53.35</v>
          </cell>
          <cell r="D478">
            <v>89.26</v>
          </cell>
        </row>
        <row r="479">
          <cell r="B479" t="str">
            <v>08P04-TGS-100</v>
          </cell>
          <cell r="C479">
            <v>117.99</v>
          </cell>
          <cell r="D479">
            <v>168.26</v>
          </cell>
        </row>
        <row r="480">
          <cell r="B480" t="str">
            <v>08P05-TG7-1E1</v>
          </cell>
          <cell r="C480">
            <v>221.62</v>
          </cell>
          <cell r="D480">
            <v>369.36</v>
          </cell>
        </row>
        <row r="481">
          <cell r="B481" t="str">
            <v>08P20-TG7-101</v>
          </cell>
          <cell r="C481">
            <v>59.51</v>
          </cell>
          <cell r="D481">
            <v>99.52</v>
          </cell>
        </row>
        <row r="482">
          <cell r="B482" t="str">
            <v>08P20-TG7-1D0A</v>
          </cell>
          <cell r="C482">
            <v>172.37</v>
          </cell>
          <cell r="D482">
            <v>287.27999999999997</v>
          </cell>
        </row>
        <row r="483">
          <cell r="B483" t="str">
            <v>08P21-TG7-100</v>
          </cell>
          <cell r="C483">
            <v>533.52</v>
          </cell>
          <cell r="D483">
            <v>887.49</v>
          </cell>
        </row>
        <row r="484">
          <cell r="B484" t="str">
            <v>08P21-TGS-100B</v>
          </cell>
          <cell r="C484">
            <v>550.96</v>
          </cell>
          <cell r="D484">
            <v>918.27</v>
          </cell>
        </row>
        <row r="485">
          <cell r="B485" t="str">
            <v>08P32-TGS-310A</v>
          </cell>
          <cell r="C485">
            <v>372.44</v>
          </cell>
          <cell r="D485">
            <v>572.51</v>
          </cell>
        </row>
        <row r="486">
          <cell r="B486" t="str">
            <v>08P42-TGS-100A</v>
          </cell>
          <cell r="C486">
            <v>107.73</v>
          </cell>
          <cell r="D486">
            <v>179.55</v>
          </cell>
        </row>
        <row r="487">
          <cell r="B487" t="str">
            <v>08P48-TGS-100</v>
          </cell>
          <cell r="C487">
            <v>13.33</v>
          </cell>
          <cell r="D487">
            <v>21.54</v>
          </cell>
        </row>
        <row r="488">
          <cell r="B488" t="str">
            <v>08P48-TGS-100A</v>
          </cell>
          <cell r="C488">
            <v>79</v>
          </cell>
          <cell r="D488">
            <v>131.33000000000001</v>
          </cell>
        </row>
        <row r="489">
          <cell r="B489" t="str">
            <v>08U35-TGS-110</v>
          </cell>
          <cell r="C489">
            <v>318.06</v>
          </cell>
          <cell r="D489">
            <v>530.44000000000005</v>
          </cell>
        </row>
        <row r="490">
          <cell r="B490" t="str">
            <v>08U45-TGS-100</v>
          </cell>
          <cell r="C490">
            <v>117.99</v>
          </cell>
          <cell r="D490">
            <v>196.99</v>
          </cell>
        </row>
        <row r="491">
          <cell r="B491" t="str">
            <v>08U45-TGS-100A</v>
          </cell>
          <cell r="C491">
            <v>124.15</v>
          </cell>
          <cell r="D491">
            <v>207.25</v>
          </cell>
        </row>
        <row r="492">
          <cell r="B492" t="str">
            <v>08U58-TGS-110</v>
          </cell>
          <cell r="C492">
            <v>91.3</v>
          </cell>
          <cell r="D492">
            <v>151.84</v>
          </cell>
        </row>
        <row r="493">
          <cell r="B493" t="str">
            <v>08V67-TGS-110J</v>
          </cell>
          <cell r="C493">
            <v>212.38</v>
          </cell>
          <cell r="D493">
            <v>353.97</v>
          </cell>
        </row>
        <row r="494">
          <cell r="B494" t="str">
            <v>08V67-TGS-300B</v>
          </cell>
          <cell r="C494">
            <v>212.38</v>
          </cell>
          <cell r="D494">
            <v>353.97</v>
          </cell>
        </row>
        <row r="495">
          <cell r="B495" t="str">
            <v>08W20-TGS-301</v>
          </cell>
          <cell r="C495">
            <v>818.75</v>
          </cell>
          <cell r="D495">
            <v>1026</v>
          </cell>
        </row>
        <row r="496">
          <cell r="B496" t="str">
            <v>08L92-TGS-300B</v>
          </cell>
          <cell r="C496">
            <v>349.99</v>
          </cell>
          <cell r="D496">
            <v>699</v>
          </cell>
        </row>
        <row r="497">
          <cell r="B497" t="str">
            <v>08L33-TGS-100A</v>
          </cell>
          <cell r="C497">
            <v>198.99</v>
          </cell>
          <cell r="D497">
            <v>498</v>
          </cell>
        </row>
        <row r="498">
          <cell r="B498" t="str">
            <v>08L92-TGS-300</v>
          </cell>
          <cell r="C498">
            <v>159.99</v>
          </cell>
          <cell r="D498">
            <v>600</v>
          </cell>
        </row>
        <row r="499">
          <cell r="B499" t="str">
            <v>08P17-TGS-310B</v>
          </cell>
          <cell r="C499">
            <v>110.99</v>
          </cell>
          <cell r="D499">
            <v>299</v>
          </cell>
        </row>
        <row r="500">
          <cell r="B500" t="str">
            <v>08E12-TGS-100</v>
          </cell>
          <cell r="C500">
            <v>99.99</v>
          </cell>
          <cell r="D500">
            <v>248</v>
          </cell>
        </row>
        <row r="501">
          <cell r="B501" t="str">
            <v>08P17-TGS-110A</v>
          </cell>
          <cell r="C501">
            <v>99.99</v>
          </cell>
          <cell r="D501">
            <v>278</v>
          </cell>
        </row>
        <row r="502">
          <cell r="B502" t="str">
            <v>08U59-TGS-300</v>
          </cell>
          <cell r="C502">
            <v>89.99</v>
          </cell>
          <cell r="D502">
            <v>250</v>
          </cell>
        </row>
        <row r="503">
          <cell r="B503" t="str">
            <v>08P17-TGS-100</v>
          </cell>
          <cell r="C503">
            <v>71.989999999999995</v>
          </cell>
          <cell r="D503">
            <v>203</v>
          </cell>
        </row>
        <row r="504">
          <cell r="B504" t="str">
            <v>08P42-TGS-100B</v>
          </cell>
          <cell r="C504">
            <v>71.989999999999995</v>
          </cell>
          <cell r="D504">
            <v>160</v>
          </cell>
        </row>
        <row r="505">
          <cell r="B505" t="str">
            <v>08L91-TGS-300A</v>
          </cell>
          <cell r="C505">
            <v>66.989999999999995</v>
          </cell>
          <cell r="D505">
            <v>250</v>
          </cell>
        </row>
        <row r="506">
          <cell r="B506" t="str">
            <v>08V27-TGS-100A</v>
          </cell>
          <cell r="C506">
            <v>55.99</v>
          </cell>
          <cell r="D506">
            <v>198</v>
          </cell>
        </row>
        <row r="507">
          <cell r="B507" t="str">
            <v>08P21-TGS-100</v>
          </cell>
          <cell r="C507">
            <v>47.99</v>
          </cell>
          <cell r="D507">
            <v>360</v>
          </cell>
        </row>
        <row r="508">
          <cell r="B508" t="str">
            <v>08U59-TGS-100A</v>
          </cell>
          <cell r="C508">
            <v>25.99</v>
          </cell>
          <cell r="D508">
            <v>99</v>
          </cell>
        </row>
        <row r="509">
          <cell r="B509" t="str">
            <v>76400-T90-A01</v>
          </cell>
          <cell r="C509">
            <v>353.98</v>
          </cell>
          <cell r="D509">
            <v>588.59</v>
          </cell>
        </row>
        <row r="510">
          <cell r="B510" t="str">
            <v>08L33-3BM-100A</v>
          </cell>
          <cell r="C510">
            <v>1222</v>
          </cell>
          <cell r="D510">
            <v>1880</v>
          </cell>
        </row>
        <row r="511">
          <cell r="B511" t="str">
            <v>08L33-3BM-100</v>
          </cell>
          <cell r="C511">
            <v>961</v>
          </cell>
          <cell r="D511">
            <v>1373</v>
          </cell>
        </row>
        <row r="512">
          <cell r="B512" t="str">
            <v>08L08-3BM-100</v>
          </cell>
          <cell r="C512">
            <v>957</v>
          </cell>
          <cell r="D512">
            <v>1367</v>
          </cell>
        </row>
        <row r="513">
          <cell r="B513" t="str">
            <v>08U35-3BM-300A</v>
          </cell>
          <cell r="C513">
            <v>638</v>
          </cell>
          <cell r="D513">
            <v>1063</v>
          </cell>
        </row>
        <row r="514">
          <cell r="B514" t="str">
            <v>08Z05-3BM-100</v>
          </cell>
          <cell r="C514">
            <v>590</v>
          </cell>
          <cell r="D514">
            <v>983</v>
          </cell>
        </row>
        <row r="515">
          <cell r="B515" t="str">
            <v>08W18-3BM-100</v>
          </cell>
          <cell r="C515">
            <v>532</v>
          </cell>
          <cell r="D515">
            <v>818</v>
          </cell>
        </row>
        <row r="516">
          <cell r="B516" t="str">
            <v>08U97-3BM-110</v>
          </cell>
          <cell r="C516">
            <v>531</v>
          </cell>
          <cell r="D516">
            <v>759</v>
          </cell>
        </row>
        <row r="517">
          <cell r="B517" t="str">
            <v>08P46-3BM-100</v>
          </cell>
          <cell r="C517">
            <v>400</v>
          </cell>
          <cell r="D517">
            <v>615</v>
          </cell>
        </row>
        <row r="518">
          <cell r="B518" t="str">
            <v>08U35-3BM-310</v>
          </cell>
          <cell r="C518">
            <v>281</v>
          </cell>
          <cell r="D518">
            <v>468</v>
          </cell>
        </row>
        <row r="519">
          <cell r="B519" t="str">
            <v>08L04-3BM-300</v>
          </cell>
          <cell r="C519">
            <v>265</v>
          </cell>
          <cell r="D519">
            <v>442</v>
          </cell>
        </row>
        <row r="520">
          <cell r="B520" t="str">
            <v>08P17-3BM-120A</v>
          </cell>
          <cell r="C520">
            <v>216</v>
          </cell>
          <cell r="D520">
            <v>360</v>
          </cell>
        </row>
        <row r="521">
          <cell r="B521" t="str">
            <v>08Z03-3BM-100</v>
          </cell>
          <cell r="C521">
            <v>170</v>
          </cell>
          <cell r="D521">
            <v>283</v>
          </cell>
        </row>
        <row r="522">
          <cell r="B522" t="str">
            <v>08Z03-3BM-300</v>
          </cell>
          <cell r="C522">
            <v>170</v>
          </cell>
          <cell r="D522">
            <v>283</v>
          </cell>
        </row>
        <row r="523">
          <cell r="B523" t="str">
            <v>08F20-3BM-100</v>
          </cell>
          <cell r="C523">
            <v>149</v>
          </cell>
          <cell r="D523">
            <v>248</v>
          </cell>
        </row>
        <row r="524">
          <cell r="B524" t="str">
            <v>08L92-3BM-100C</v>
          </cell>
          <cell r="C524">
            <v>133</v>
          </cell>
          <cell r="D524">
            <v>222</v>
          </cell>
        </row>
        <row r="525">
          <cell r="B525" t="str">
            <v>08P05-3BM-100</v>
          </cell>
          <cell r="C525">
            <v>128</v>
          </cell>
          <cell r="D525">
            <v>213</v>
          </cell>
        </row>
        <row r="526">
          <cell r="B526" t="str">
            <v>08P42-3BM-100</v>
          </cell>
          <cell r="C526">
            <v>127</v>
          </cell>
          <cell r="D526">
            <v>212</v>
          </cell>
        </row>
        <row r="527">
          <cell r="B527" t="str">
            <v>08U45-3BM-100</v>
          </cell>
          <cell r="C527">
            <v>124</v>
          </cell>
          <cell r="D527">
            <v>207</v>
          </cell>
        </row>
        <row r="528">
          <cell r="B528" t="str">
            <v>08P04-3BM-100</v>
          </cell>
          <cell r="C528">
            <v>118</v>
          </cell>
          <cell r="D528">
            <v>197</v>
          </cell>
        </row>
        <row r="529">
          <cell r="B529" t="str">
            <v>08P00-3BM-100</v>
          </cell>
          <cell r="C529">
            <v>117</v>
          </cell>
          <cell r="D529">
            <v>195</v>
          </cell>
        </row>
        <row r="530">
          <cell r="B530" t="str">
            <v>08U08-3BM-100</v>
          </cell>
          <cell r="C530">
            <v>108</v>
          </cell>
          <cell r="D530">
            <v>180</v>
          </cell>
        </row>
        <row r="531">
          <cell r="B531" t="str">
            <v>08L92-3BM-100A</v>
          </cell>
          <cell r="C531">
            <v>94</v>
          </cell>
          <cell r="D531">
            <v>157</v>
          </cell>
        </row>
        <row r="532">
          <cell r="B532" t="str">
            <v>08V30-3BM-300</v>
          </cell>
          <cell r="C532">
            <v>86</v>
          </cell>
          <cell r="D532">
            <v>143</v>
          </cell>
        </row>
        <row r="533">
          <cell r="B533" t="str">
            <v>08F20-3BM-100B</v>
          </cell>
          <cell r="C533">
            <v>65</v>
          </cell>
          <cell r="D533">
            <v>108</v>
          </cell>
        </row>
        <row r="534">
          <cell r="B534" t="str">
            <v>08L96-3BM-300</v>
          </cell>
          <cell r="C534">
            <v>60</v>
          </cell>
          <cell r="D534">
            <v>100</v>
          </cell>
        </row>
        <row r="535">
          <cell r="B535" t="str">
            <v>08U25-S5D-106</v>
          </cell>
          <cell r="C535">
            <v>41</v>
          </cell>
          <cell r="D535">
            <v>68</v>
          </cell>
        </row>
        <row r="536">
          <cell r="B536" t="str">
            <v xml:space="preserve">08F30-TGS-100A </v>
          </cell>
          <cell r="C536">
            <v>540.20939036103744</v>
          </cell>
          <cell r="D536">
            <v>771.72770051576776</v>
          </cell>
        </row>
        <row r="537">
          <cell r="B537" t="str">
            <v xml:space="preserve">08F57-TGS-100 </v>
          </cell>
          <cell r="C537">
            <v>231.87</v>
          </cell>
          <cell r="D537">
            <v>386.79</v>
          </cell>
        </row>
        <row r="538">
          <cell r="B538" t="str">
            <v xml:space="preserve">08P00-TGS-100 </v>
          </cell>
          <cell r="C538">
            <v>50.27</v>
          </cell>
          <cell r="D538">
            <v>84.13</v>
          </cell>
        </row>
        <row r="539">
          <cell r="B539" t="str">
            <v xml:space="preserve">08W20-TGS-300B </v>
          </cell>
          <cell r="C539">
            <v>200.99</v>
          </cell>
          <cell r="D539">
            <v>700</v>
          </cell>
        </row>
        <row r="540">
          <cell r="B540" t="str">
            <v>08F47-TGS-100A</v>
          </cell>
          <cell r="C540">
            <v>198.02</v>
          </cell>
          <cell r="D540">
            <v>330.37</v>
          </cell>
        </row>
        <row r="541">
          <cell r="B541" t="str">
            <v>08P42-TGS-100C</v>
          </cell>
          <cell r="C541">
            <v>109.78</v>
          </cell>
          <cell r="D541">
            <v>182.63</v>
          </cell>
        </row>
        <row r="542">
          <cell r="B542" t="str">
            <v>08P46-T6Z-300A</v>
          </cell>
          <cell r="C542">
            <v>278</v>
          </cell>
          <cell r="D542">
            <v>489</v>
          </cell>
        </row>
        <row r="543">
          <cell r="B543" t="str">
            <v>08F21-T6Z-100B</v>
          </cell>
          <cell r="C543">
            <v>175.99</v>
          </cell>
          <cell r="D543">
            <v>385</v>
          </cell>
        </row>
        <row r="544">
          <cell r="B544" t="str">
            <v>08P17-TGS-110C</v>
          </cell>
          <cell r="C544">
            <v>110.99</v>
          </cell>
          <cell r="D544">
            <v>299</v>
          </cell>
        </row>
        <row r="545">
          <cell r="B545" t="str">
            <v>08U45-TGS-100B</v>
          </cell>
          <cell r="C545">
            <v>50.99</v>
          </cell>
          <cell r="D545">
            <v>150</v>
          </cell>
        </row>
        <row r="546">
          <cell r="B546" t="str">
            <v>08P05-T90-190</v>
          </cell>
          <cell r="C546">
            <v>229.82</v>
          </cell>
          <cell r="D546">
            <v>382.7</v>
          </cell>
        </row>
        <row r="547">
          <cell r="B547" t="str">
            <v>08P05-T90-1B0</v>
          </cell>
          <cell r="C547">
            <v>229.82</v>
          </cell>
          <cell r="D547">
            <v>382.7</v>
          </cell>
        </row>
        <row r="548">
          <cell r="B548" t="str">
            <v>08U97-TG7-114</v>
          </cell>
          <cell r="C548">
            <v>570</v>
          </cell>
          <cell r="D548">
            <v>950</v>
          </cell>
        </row>
        <row r="549">
          <cell r="B549" t="str">
            <v>08P05-T90-110</v>
          </cell>
          <cell r="C549">
            <v>230</v>
          </cell>
          <cell r="D549">
            <v>383</v>
          </cell>
        </row>
        <row r="550">
          <cell r="B550" t="str">
            <v>08P05-T90-120</v>
          </cell>
          <cell r="C550">
            <v>230</v>
          </cell>
          <cell r="D550">
            <v>383</v>
          </cell>
        </row>
        <row r="551">
          <cell r="B551" t="str">
            <v>08P05-T90-130</v>
          </cell>
          <cell r="C551">
            <v>230</v>
          </cell>
          <cell r="D551">
            <v>383</v>
          </cell>
        </row>
        <row r="552">
          <cell r="B552" t="str">
            <v>08P05-T90-140</v>
          </cell>
          <cell r="C552">
            <v>230</v>
          </cell>
          <cell r="D552">
            <v>383</v>
          </cell>
        </row>
        <row r="553">
          <cell r="B553" t="str">
            <v>08P05-T90-150</v>
          </cell>
          <cell r="C553">
            <v>230</v>
          </cell>
          <cell r="D553">
            <v>383</v>
          </cell>
        </row>
        <row r="554">
          <cell r="B554" t="str">
            <v>08P05-T90-160</v>
          </cell>
          <cell r="C554">
            <v>230</v>
          </cell>
          <cell r="D554">
            <v>383</v>
          </cell>
        </row>
        <row r="555">
          <cell r="B555" t="str">
            <v>08P05-T90-170</v>
          </cell>
          <cell r="C555">
            <v>230</v>
          </cell>
          <cell r="D555">
            <v>383</v>
          </cell>
        </row>
        <row r="556">
          <cell r="B556" t="str">
            <v>08P05-T90-180</v>
          </cell>
          <cell r="C556">
            <v>230</v>
          </cell>
          <cell r="D556">
            <v>383</v>
          </cell>
        </row>
        <row r="557">
          <cell r="B557" t="str">
            <v>08V27-TG7-100</v>
          </cell>
          <cell r="C557">
            <v>230</v>
          </cell>
          <cell r="D557">
            <v>400</v>
          </cell>
        </row>
        <row r="558">
          <cell r="B558" t="str">
            <v>08P47-TG7-302</v>
          </cell>
          <cell r="C558">
            <v>210</v>
          </cell>
          <cell r="D558">
            <v>323</v>
          </cell>
        </row>
        <row r="559">
          <cell r="B559" t="str">
            <v>08P20-T90-110A</v>
          </cell>
          <cell r="C559">
            <v>173</v>
          </cell>
          <cell r="D559">
            <v>288</v>
          </cell>
        </row>
        <row r="560">
          <cell r="B560" t="str">
            <v>08P20-T90-120A</v>
          </cell>
          <cell r="C560">
            <v>173</v>
          </cell>
          <cell r="D560">
            <v>288</v>
          </cell>
        </row>
        <row r="561">
          <cell r="B561" t="str">
            <v>08P20-T90-130A</v>
          </cell>
          <cell r="C561">
            <v>173</v>
          </cell>
          <cell r="D561">
            <v>288</v>
          </cell>
        </row>
        <row r="562">
          <cell r="B562" t="str">
            <v>08P20-T90-140A</v>
          </cell>
          <cell r="C562">
            <v>173</v>
          </cell>
          <cell r="D562">
            <v>288</v>
          </cell>
        </row>
        <row r="563">
          <cell r="B563" t="str">
            <v>08P20-T90-150A</v>
          </cell>
          <cell r="C563">
            <v>173</v>
          </cell>
          <cell r="D563">
            <v>288</v>
          </cell>
        </row>
        <row r="564">
          <cell r="B564" t="str">
            <v>08P20-T90-160A</v>
          </cell>
          <cell r="C564">
            <v>173</v>
          </cell>
          <cell r="D564">
            <v>288</v>
          </cell>
        </row>
        <row r="565">
          <cell r="B565" t="str">
            <v>08P20-T90-170A</v>
          </cell>
          <cell r="C565">
            <v>173</v>
          </cell>
          <cell r="D565">
            <v>288</v>
          </cell>
        </row>
        <row r="566">
          <cell r="B566" t="str">
            <v>08P20-T90-180A</v>
          </cell>
          <cell r="C566">
            <v>173</v>
          </cell>
          <cell r="D566">
            <v>288</v>
          </cell>
        </row>
        <row r="567">
          <cell r="B567" t="str">
            <v>08P47-T6Z-301</v>
          </cell>
          <cell r="C567">
            <v>145</v>
          </cell>
          <cell r="D567">
            <v>280</v>
          </cell>
        </row>
        <row r="568">
          <cell r="B568" t="str">
            <v>08R01-TG7-302</v>
          </cell>
          <cell r="C568">
            <v>125</v>
          </cell>
          <cell r="D568">
            <v>310</v>
          </cell>
        </row>
        <row r="569">
          <cell r="B569" t="str">
            <v>08R06-TG7-100</v>
          </cell>
          <cell r="C569">
            <v>81</v>
          </cell>
          <cell r="D569">
            <v>165</v>
          </cell>
        </row>
        <row r="570">
          <cell r="B570" t="str">
            <v>08L08-T90-300</v>
          </cell>
          <cell r="C570">
            <v>871</v>
          </cell>
          <cell r="D570">
            <v>1405</v>
          </cell>
        </row>
        <row r="571">
          <cell r="B571" t="str">
            <v>08L91-T90-300B</v>
          </cell>
          <cell r="C571">
            <v>345</v>
          </cell>
          <cell r="D571">
            <v>574</v>
          </cell>
        </row>
        <row r="572">
          <cell r="B572" t="str">
            <v>08L92-T90-300D</v>
          </cell>
          <cell r="C572">
            <v>154</v>
          </cell>
          <cell r="D572">
            <v>257</v>
          </cell>
        </row>
        <row r="573">
          <cell r="B573" t="str">
            <v>08L92-T90-300E</v>
          </cell>
          <cell r="C573">
            <v>154</v>
          </cell>
          <cell r="D573">
            <v>257</v>
          </cell>
        </row>
        <row r="574">
          <cell r="B574" t="str">
            <v>08W18-T90-100D</v>
          </cell>
          <cell r="C574">
            <v>298</v>
          </cell>
          <cell r="D574">
            <v>493</v>
          </cell>
        </row>
        <row r="575">
          <cell r="B575" t="str">
            <v>08W20-T90-100C</v>
          </cell>
          <cell r="C575">
            <v>410</v>
          </cell>
          <cell r="D575">
            <v>682</v>
          </cell>
        </row>
        <row r="576">
          <cell r="B576" t="str">
            <v>08W20-T90-300E</v>
          </cell>
          <cell r="C576">
            <v>410</v>
          </cell>
          <cell r="D576">
            <v>682</v>
          </cell>
        </row>
        <row r="577">
          <cell r="B577" t="str">
            <v>08P00-T90-100</v>
          </cell>
          <cell r="C577">
            <v>117</v>
          </cell>
          <cell r="D577">
            <v>195</v>
          </cell>
        </row>
        <row r="578">
          <cell r="B578" t="str">
            <v>08F20-T90-100D</v>
          </cell>
          <cell r="C578">
            <v>75</v>
          </cell>
          <cell r="D578">
            <v>125</v>
          </cell>
        </row>
        <row r="579">
          <cell r="B579" t="str">
            <v>08W19-36W-100</v>
          </cell>
          <cell r="C579">
            <v>493</v>
          </cell>
          <cell r="D579">
            <v>822</v>
          </cell>
        </row>
        <row r="580">
          <cell r="B580" t="str">
            <v>08F02-36W-160</v>
          </cell>
          <cell r="C580">
            <v>478</v>
          </cell>
          <cell r="D580">
            <v>797</v>
          </cell>
        </row>
        <row r="581">
          <cell r="B581" t="str">
            <v>08F01-36W-160</v>
          </cell>
          <cell r="C581">
            <v>330</v>
          </cell>
          <cell r="D581">
            <v>550</v>
          </cell>
        </row>
        <row r="582">
          <cell r="B582" t="str">
            <v>08P34-36W-100</v>
          </cell>
          <cell r="C582">
            <v>313</v>
          </cell>
          <cell r="D582">
            <v>522</v>
          </cell>
        </row>
        <row r="583">
          <cell r="B583" t="str">
            <v>08E12-36W-100</v>
          </cell>
          <cell r="C583">
            <v>288</v>
          </cell>
          <cell r="D583">
            <v>480</v>
          </cell>
        </row>
        <row r="584">
          <cell r="B584" t="str">
            <v>08F20-36W-100</v>
          </cell>
          <cell r="C584">
            <v>221</v>
          </cell>
          <cell r="D584">
            <v>368</v>
          </cell>
        </row>
        <row r="585">
          <cell r="B585" t="str">
            <v>08R04-36W-100</v>
          </cell>
          <cell r="C585">
            <v>207</v>
          </cell>
          <cell r="D585">
            <v>345</v>
          </cell>
        </row>
        <row r="586">
          <cell r="B586" t="str">
            <v>08E16-36W-100</v>
          </cell>
          <cell r="C586">
            <v>206</v>
          </cell>
          <cell r="D586">
            <v>343</v>
          </cell>
        </row>
        <row r="587">
          <cell r="B587" t="str">
            <v>08T44-36W-300</v>
          </cell>
          <cell r="C587">
            <v>199</v>
          </cell>
          <cell r="D587">
            <v>332</v>
          </cell>
        </row>
        <row r="588">
          <cell r="B588" t="str">
            <v>08P48-36W-100</v>
          </cell>
          <cell r="C588">
            <v>190</v>
          </cell>
          <cell r="D588">
            <v>317</v>
          </cell>
        </row>
        <row r="589">
          <cell r="B589" t="str">
            <v>08V27-36W-100</v>
          </cell>
          <cell r="C589">
            <v>188</v>
          </cell>
          <cell r="D589">
            <v>313</v>
          </cell>
        </row>
        <row r="590">
          <cell r="B590" t="str">
            <v>08P30-36W-100</v>
          </cell>
          <cell r="C590">
            <v>177</v>
          </cell>
          <cell r="D590">
            <v>295</v>
          </cell>
        </row>
        <row r="591">
          <cell r="B591" t="str">
            <v>08U35-36W-100</v>
          </cell>
          <cell r="C591">
            <v>161</v>
          </cell>
          <cell r="D591">
            <v>268</v>
          </cell>
        </row>
        <row r="592">
          <cell r="B592" t="str">
            <v>08P17-36W-110</v>
          </cell>
          <cell r="C592">
            <v>156</v>
          </cell>
          <cell r="D592">
            <v>260</v>
          </cell>
        </row>
        <row r="593">
          <cell r="B593" t="str">
            <v>08U45-36W-100</v>
          </cell>
          <cell r="C593">
            <v>118</v>
          </cell>
          <cell r="D593">
            <v>197</v>
          </cell>
        </row>
        <row r="594">
          <cell r="B594" t="str">
            <v>08P00-36W-100</v>
          </cell>
          <cell r="C594">
            <v>108</v>
          </cell>
          <cell r="D594">
            <v>180</v>
          </cell>
        </row>
        <row r="595">
          <cell r="B595" t="str">
            <v>08R06-36W-110</v>
          </cell>
          <cell r="C595">
            <v>75</v>
          </cell>
          <cell r="D595">
            <v>125</v>
          </cell>
        </row>
        <row r="596">
          <cell r="B596" t="str">
            <v>08P48-36W-100A</v>
          </cell>
          <cell r="C596">
            <v>73</v>
          </cell>
          <cell r="D596">
            <v>122</v>
          </cell>
        </row>
        <row r="597">
          <cell r="B597">
            <v>86275140</v>
          </cell>
          <cell r="C597">
            <v>321</v>
          </cell>
          <cell r="D597">
            <v>401</v>
          </cell>
        </row>
        <row r="598">
          <cell r="B598" t="str">
            <v>08P00-PS2-100</v>
          </cell>
          <cell r="C598">
            <v>115.94</v>
          </cell>
          <cell r="D598">
            <v>191.86</v>
          </cell>
        </row>
        <row r="599">
          <cell r="B599" t="str">
            <v>08P20-PS2-170A</v>
          </cell>
          <cell r="C599">
            <v>163.13</v>
          </cell>
          <cell r="D599">
            <v>271.89</v>
          </cell>
        </row>
        <row r="600">
          <cell r="B600">
            <v>84933501</v>
          </cell>
          <cell r="C600">
            <v>1088</v>
          </cell>
          <cell r="D600">
            <v>1813</v>
          </cell>
        </row>
        <row r="601">
          <cell r="B601" t="str">
            <v>08P21-PS2-100</v>
          </cell>
          <cell r="C601">
            <v>606</v>
          </cell>
          <cell r="D601">
            <v>1010</v>
          </cell>
        </row>
        <row r="602">
          <cell r="B602" t="str">
            <v>08E70-PT9-300CP</v>
          </cell>
          <cell r="C602">
            <v>527</v>
          </cell>
          <cell r="D602">
            <v>878</v>
          </cell>
        </row>
        <row r="603">
          <cell r="B603" t="str">
            <v>08L04-PS2-300</v>
          </cell>
          <cell r="C603">
            <v>523</v>
          </cell>
          <cell r="D603">
            <v>872</v>
          </cell>
        </row>
        <row r="604">
          <cell r="B604" t="str">
            <v>08W19-PS2-100</v>
          </cell>
          <cell r="C604">
            <v>512</v>
          </cell>
          <cell r="D604">
            <v>853</v>
          </cell>
        </row>
        <row r="605">
          <cell r="B605">
            <v>85105297</v>
          </cell>
          <cell r="C605">
            <v>421</v>
          </cell>
          <cell r="D605">
            <v>702</v>
          </cell>
        </row>
        <row r="606">
          <cell r="B606" t="str">
            <v>08F23-PS2-110A</v>
          </cell>
          <cell r="C606">
            <v>374</v>
          </cell>
          <cell r="D606">
            <v>623</v>
          </cell>
        </row>
        <row r="607">
          <cell r="B607" t="str">
            <v>08F57-PS2-110</v>
          </cell>
          <cell r="C607">
            <v>374</v>
          </cell>
          <cell r="D607">
            <v>623</v>
          </cell>
        </row>
        <row r="608">
          <cell r="B608" t="str">
            <v>08Z07-PS2-310</v>
          </cell>
          <cell r="C608">
            <v>287</v>
          </cell>
          <cell r="D608">
            <v>478</v>
          </cell>
        </row>
        <row r="609">
          <cell r="B609" t="str">
            <v>08F21-PS2-100</v>
          </cell>
          <cell r="C609">
            <v>281</v>
          </cell>
          <cell r="D609">
            <v>468</v>
          </cell>
        </row>
        <row r="610">
          <cell r="B610" t="str">
            <v>08F24-PS2-110</v>
          </cell>
          <cell r="C610">
            <v>234</v>
          </cell>
          <cell r="D610">
            <v>390</v>
          </cell>
        </row>
        <row r="611">
          <cell r="B611">
            <v>85039001</v>
          </cell>
          <cell r="C611">
            <v>228</v>
          </cell>
          <cell r="D611">
            <v>380</v>
          </cell>
        </row>
        <row r="612">
          <cell r="B612" t="str">
            <v>08P17-PS2-110</v>
          </cell>
          <cell r="C612">
            <v>221</v>
          </cell>
          <cell r="D612">
            <v>368</v>
          </cell>
        </row>
        <row r="613">
          <cell r="B613" t="str">
            <v>08F57-PS2-100A</v>
          </cell>
          <cell r="C613">
            <v>210</v>
          </cell>
          <cell r="D613">
            <v>350</v>
          </cell>
        </row>
        <row r="614">
          <cell r="B614" t="str">
            <v>08R13-PS2-100</v>
          </cell>
          <cell r="C614">
            <v>210</v>
          </cell>
          <cell r="D614">
            <v>350</v>
          </cell>
        </row>
        <row r="615">
          <cell r="B615" t="str">
            <v>08R04-PS2-100</v>
          </cell>
          <cell r="C615">
            <v>202</v>
          </cell>
          <cell r="D615">
            <v>337</v>
          </cell>
        </row>
        <row r="616">
          <cell r="B616">
            <v>85548789</v>
          </cell>
          <cell r="C616">
            <v>169</v>
          </cell>
          <cell r="D616">
            <v>282</v>
          </cell>
        </row>
        <row r="617">
          <cell r="B617" t="str">
            <v>08P20-PS2-110A</v>
          </cell>
          <cell r="C617">
            <v>164</v>
          </cell>
          <cell r="D617">
            <v>273</v>
          </cell>
        </row>
        <row r="618">
          <cell r="B618" t="str">
            <v>08P20-PS2-120A</v>
          </cell>
          <cell r="C618">
            <v>164</v>
          </cell>
          <cell r="D618">
            <v>273</v>
          </cell>
        </row>
        <row r="619">
          <cell r="B619" t="str">
            <v>08P20-PS2-130A</v>
          </cell>
          <cell r="C619">
            <v>164</v>
          </cell>
          <cell r="D619">
            <v>273</v>
          </cell>
        </row>
        <row r="620">
          <cell r="B620" t="str">
            <v>08P20-PS2-140A</v>
          </cell>
          <cell r="C620">
            <v>164</v>
          </cell>
          <cell r="D620">
            <v>273</v>
          </cell>
        </row>
        <row r="621">
          <cell r="B621" t="str">
            <v>08P20-PS2-150A</v>
          </cell>
          <cell r="C621">
            <v>164</v>
          </cell>
          <cell r="D621">
            <v>273</v>
          </cell>
        </row>
        <row r="622">
          <cell r="B622" t="str">
            <v>08P20-PS2-160A</v>
          </cell>
          <cell r="C622">
            <v>164</v>
          </cell>
          <cell r="D622">
            <v>273</v>
          </cell>
        </row>
        <row r="623">
          <cell r="B623" t="str">
            <v>08P04-PS2-100</v>
          </cell>
          <cell r="C623">
            <v>128</v>
          </cell>
          <cell r="D623">
            <v>213</v>
          </cell>
        </row>
        <row r="624">
          <cell r="B624" t="str">
            <v>08P30-PS2-100</v>
          </cell>
          <cell r="C624">
            <v>128</v>
          </cell>
          <cell r="D624">
            <v>213</v>
          </cell>
        </row>
        <row r="625">
          <cell r="B625" t="str">
            <v>08U45-PS2-100</v>
          </cell>
          <cell r="C625">
            <v>124</v>
          </cell>
          <cell r="D625">
            <v>207</v>
          </cell>
        </row>
        <row r="626">
          <cell r="B626" t="str">
            <v>08F24-PS2-310A</v>
          </cell>
          <cell r="C626">
            <v>118</v>
          </cell>
          <cell r="D626">
            <v>197</v>
          </cell>
        </row>
        <row r="627">
          <cell r="B627" t="str">
            <v>08F20-PS2-100</v>
          </cell>
          <cell r="C627">
            <v>100</v>
          </cell>
          <cell r="D627">
            <v>167</v>
          </cell>
        </row>
        <row r="628">
          <cell r="B628" t="str">
            <v>08P48-PS2-100A</v>
          </cell>
          <cell r="C628">
            <v>87</v>
          </cell>
          <cell r="D628">
            <v>145</v>
          </cell>
        </row>
        <row r="629">
          <cell r="B629" t="str">
            <v>08L92-PS2-100A</v>
          </cell>
          <cell r="C629">
            <v>57</v>
          </cell>
          <cell r="D629">
            <v>95</v>
          </cell>
        </row>
        <row r="630">
          <cell r="B630" t="str">
            <v>08P20-PS2-100</v>
          </cell>
          <cell r="C630">
            <v>57</v>
          </cell>
          <cell r="D630">
            <v>95</v>
          </cell>
        </row>
        <row r="631">
          <cell r="B631" t="str">
            <v>08F20-PS2-100A</v>
          </cell>
          <cell r="C631">
            <v>49</v>
          </cell>
          <cell r="D631">
            <v>82</v>
          </cell>
        </row>
        <row r="632">
          <cell r="B632" t="str">
            <v>08P48-PS2-100</v>
          </cell>
          <cell r="C632">
            <v>49</v>
          </cell>
          <cell r="D632">
            <v>82</v>
          </cell>
        </row>
        <row r="633">
          <cell r="B633" t="str">
            <v>08F20-PS2-100C</v>
          </cell>
          <cell r="C633">
            <v>34</v>
          </cell>
          <cell r="D633">
            <v>57</v>
          </cell>
        </row>
        <row r="634">
          <cell r="B634" t="str">
            <v>08F20-PS2-100D</v>
          </cell>
          <cell r="C634">
            <v>34</v>
          </cell>
          <cell r="D634">
            <v>57</v>
          </cell>
        </row>
        <row r="635">
          <cell r="B635" t="str">
            <v>08E70-PT9-300</v>
          </cell>
          <cell r="C635">
            <v>0.01</v>
          </cell>
          <cell r="D635">
            <v>0.01</v>
          </cell>
        </row>
        <row r="636">
          <cell r="B636" t="str">
            <v>08P05-T6Z-160</v>
          </cell>
          <cell r="C636">
            <v>208.28</v>
          </cell>
          <cell r="D636">
            <v>346.79</v>
          </cell>
        </row>
        <row r="637">
          <cell r="B637" t="str">
            <v>08P20-T6Z-160A</v>
          </cell>
          <cell r="C637">
            <v>162.11000000000001</v>
          </cell>
          <cell r="D637">
            <v>269.83999999999997</v>
          </cell>
        </row>
        <row r="638">
          <cell r="B638" t="str">
            <v>08V31-T6Z-100A</v>
          </cell>
          <cell r="C638">
            <v>287.27999999999997</v>
          </cell>
          <cell r="D638">
            <v>478.12</v>
          </cell>
        </row>
        <row r="639">
          <cell r="B639" t="str">
            <v>08Z07-T6Z-301F</v>
          </cell>
          <cell r="C639">
            <v>1720</v>
          </cell>
          <cell r="D639">
            <v>2457</v>
          </cell>
        </row>
        <row r="640">
          <cell r="B640" t="str">
            <v>08L33-T6Z-100</v>
          </cell>
          <cell r="C640">
            <v>930</v>
          </cell>
          <cell r="D640">
            <v>1600</v>
          </cell>
        </row>
        <row r="641">
          <cell r="B641" t="str">
            <v>08L33-T6Z-101B</v>
          </cell>
          <cell r="C641">
            <v>718</v>
          </cell>
          <cell r="D641">
            <v>1200</v>
          </cell>
        </row>
        <row r="642">
          <cell r="B642" t="str">
            <v>08L33-T6Z-101A</v>
          </cell>
          <cell r="C642">
            <v>580</v>
          </cell>
          <cell r="D642">
            <v>988</v>
          </cell>
        </row>
        <row r="643">
          <cell r="B643" t="str">
            <v>08L02-T6Z-102</v>
          </cell>
          <cell r="C643">
            <v>499</v>
          </cell>
          <cell r="D643">
            <v>830</v>
          </cell>
        </row>
        <row r="644">
          <cell r="B644" t="str">
            <v>08L02-T6Z-102A</v>
          </cell>
          <cell r="C644">
            <v>499</v>
          </cell>
          <cell r="D644">
            <v>830</v>
          </cell>
        </row>
        <row r="645">
          <cell r="B645" t="str">
            <v>08L26-T6Z-301</v>
          </cell>
          <cell r="C645">
            <v>415</v>
          </cell>
          <cell r="D645">
            <v>750</v>
          </cell>
        </row>
        <row r="646">
          <cell r="B646" t="str">
            <v>08W18-T6Z-300A</v>
          </cell>
          <cell r="C646">
            <v>400</v>
          </cell>
          <cell r="D646">
            <v>750</v>
          </cell>
        </row>
        <row r="647">
          <cell r="B647" t="str">
            <v>08P46-T6Z-100</v>
          </cell>
          <cell r="C647">
            <v>390</v>
          </cell>
          <cell r="D647">
            <v>750</v>
          </cell>
        </row>
        <row r="648">
          <cell r="B648" t="str">
            <v>08L26-T6Z-301A</v>
          </cell>
          <cell r="C648">
            <v>370</v>
          </cell>
          <cell r="D648">
            <v>800</v>
          </cell>
        </row>
        <row r="649">
          <cell r="B649" t="str">
            <v>08W18-T6Z-100</v>
          </cell>
          <cell r="C649">
            <v>360</v>
          </cell>
          <cell r="D649">
            <v>650</v>
          </cell>
        </row>
        <row r="650">
          <cell r="B650" t="str">
            <v>08Z04-T6Z-300A</v>
          </cell>
          <cell r="C650">
            <v>355</v>
          </cell>
          <cell r="D650">
            <v>620</v>
          </cell>
        </row>
        <row r="651">
          <cell r="B651" t="str">
            <v>08P32-T6Z-310</v>
          </cell>
          <cell r="C651">
            <v>300</v>
          </cell>
          <cell r="D651">
            <v>498</v>
          </cell>
        </row>
        <row r="652">
          <cell r="B652" t="str">
            <v>08P21-T6Z-100A</v>
          </cell>
          <cell r="C652">
            <v>285</v>
          </cell>
          <cell r="D652">
            <v>650</v>
          </cell>
        </row>
        <row r="653">
          <cell r="B653" t="str">
            <v>08L04-TGS-300</v>
          </cell>
          <cell r="C653">
            <v>265</v>
          </cell>
          <cell r="D653">
            <v>439</v>
          </cell>
        </row>
        <row r="654">
          <cell r="B654" t="str">
            <v>08P21-T6Z-100</v>
          </cell>
          <cell r="C654">
            <v>260</v>
          </cell>
          <cell r="D654">
            <v>495</v>
          </cell>
        </row>
        <row r="655">
          <cell r="B655" t="str">
            <v>08P35-T6Z-100</v>
          </cell>
          <cell r="C655">
            <v>201</v>
          </cell>
          <cell r="D655">
            <v>335</v>
          </cell>
        </row>
        <row r="656">
          <cell r="B656" t="str">
            <v>08V67-T6Z-300A</v>
          </cell>
          <cell r="C656">
            <v>188</v>
          </cell>
          <cell r="D656">
            <v>315</v>
          </cell>
        </row>
        <row r="657">
          <cell r="B657" t="str">
            <v>08E12-T6Z-100B</v>
          </cell>
          <cell r="C657">
            <v>185</v>
          </cell>
          <cell r="D657">
            <v>410</v>
          </cell>
        </row>
        <row r="658">
          <cell r="B658" t="str">
            <v>08E12-T6Z-100C</v>
          </cell>
          <cell r="C658">
            <v>185</v>
          </cell>
          <cell r="D658">
            <v>410</v>
          </cell>
        </row>
        <row r="659">
          <cell r="B659" t="str">
            <v>08P17-T6Z-110A</v>
          </cell>
          <cell r="C659">
            <v>185</v>
          </cell>
          <cell r="D659">
            <v>307</v>
          </cell>
        </row>
        <row r="660">
          <cell r="B660" t="str">
            <v xml:space="preserve">08W18-T6Z-300E </v>
          </cell>
          <cell r="C660">
            <v>180.99</v>
          </cell>
          <cell r="D660">
            <v>750</v>
          </cell>
        </row>
        <row r="661">
          <cell r="B661" t="str">
            <v>08F21-T6Z-100A</v>
          </cell>
          <cell r="C661">
            <v>175.99</v>
          </cell>
          <cell r="D661">
            <v>385</v>
          </cell>
        </row>
        <row r="662">
          <cell r="B662" t="str">
            <v>08F57-T6Z-100</v>
          </cell>
          <cell r="C662">
            <v>175</v>
          </cell>
          <cell r="D662">
            <v>405</v>
          </cell>
        </row>
        <row r="663">
          <cell r="B663" t="str">
            <v>08L91-T6Z-101</v>
          </cell>
          <cell r="C663">
            <v>165</v>
          </cell>
          <cell r="D663">
            <v>275</v>
          </cell>
        </row>
        <row r="664">
          <cell r="B664" t="str">
            <v>08U43-T6Z-100</v>
          </cell>
          <cell r="C664">
            <v>152</v>
          </cell>
          <cell r="D664">
            <v>320</v>
          </cell>
        </row>
        <row r="665">
          <cell r="B665" t="str">
            <v>08E12-T6Z-101</v>
          </cell>
          <cell r="C665">
            <v>150</v>
          </cell>
          <cell r="D665">
            <v>352</v>
          </cell>
        </row>
        <row r="666">
          <cell r="B666" t="str">
            <v>08P47-T6Z-300A</v>
          </cell>
          <cell r="C666">
            <v>147</v>
          </cell>
          <cell r="D666">
            <v>300</v>
          </cell>
        </row>
        <row r="667">
          <cell r="B667" t="str">
            <v>08L92-T6Z-300</v>
          </cell>
          <cell r="C667">
            <v>144</v>
          </cell>
          <cell r="D667">
            <v>240</v>
          </cell>
        </row>
        <row r="668">
          <cell r="B668" t="str">
            <v>08R04-T6Z-101</v>
          </cell>
          <cell r="C668">
            <v>140</v>
          </cell>
          <cell r="D668">
            <v>340</v>
          </cell>
        </row>
        <row r="669">
          <cell r="B669" t="str">
            <v>08F30-T6Z-100</v>
          </cell>
          <cell r="C669">
            <v>135</v>
          </cell>
          <cell r="D669">
            <v>325</v>
          </cell>
        </row>
        <row r="670">
          <cell r="B670" t="str">
            <v>08L96-T6Z-100A</v>
          </cell>
          <cell r="C670">
            <v>130</v>
          </cell>
          <cell r="D670">
            <v>250</v>
          </cell>
        </row>
        <row r="671">
          <cell r="B671" t="str">
            <v>08P05-T6Z-111</v>
          </cell>
          <cell r="C671">
            <v>129</v>
          </cell>
          <cell r="D671">
            <v>215</v>
          </cell>
        </row>
        <row r="672">
          <cell r="B672" t="str">
            <v>08P05-T6Z-121</v>
          </cell>
          <cell r="C672">
            <v>129</v>
          </cell>
          <cell r="D672">
            <v>215</v>
          </cell>
        </row>
        <row r="673">
          <cell r="B673" t="str">
            <v>08P05-T6Z-131</v>
          </cell>
          <cell r="C673">
            <v>129</v>
          </cell>
          <cell r="D673">
            <v>260</v>
          </cell>
        </row>
        <row r="674">
          <cell r="B674" t="str">
            <v>08P05-T6Z-141</v>
          </cell>
          <cell r="C674">
            <v>129</v>
          </cell>
          <cell r="D674">
            <v>260</v>
          </cell>
        </row>
        <row r="675">
          <cell r="B675" t="str">
            <v>08P05-T6Z-151</v>
          </cell>
          <cell r="C675">
            <v>129</v>
          </cell>
          <cell r="D675">
            <v>260</v>
          </cell>
        </row>
        <row r="676">
          <cell r="B676" t="str">
            <v>08P05-T6Z-171</v>
          </cell>
          <cell r="C676">
            <v>129</v>
          </cell>
          <cell r="D676">
            <v>260</v>
          </cell>
        </row>
        <row r="677">
          <cell r="B677" t="str">
            <v>08P05-T6Z-181</v>
          </cell>
          <cell r="C677">
            <v>129</v>
          </cell>
          <cell r="D677">
            <v>260</v>
          </cell>
        </row>
        <row r="678">
          <cell r="B678" t="str">
            <v>08P05-T6Z-1A1</v>
          </cell>
          <cell r="C678">
            <v>129</v>
          </cell>
          <cell r="D678">
            <v>260</v>
          </cell>
        </row>
        <row r="679">
          <cell r="B679" t="str">
            <v>08P05-T6Z-1B1</v>
          </cell>
          <cell r="C679">
            <v>129</v>
          </cell>
          <cell r="D679">
            <v>260</v>
          </cell>
        </row>
        <row r="680">
          <cell r="B680" t="str">
            <v>08V67-T6Z-110K</v>
          </cell>
          <cell r="C680">
            <v>128</v>
          </cell>
          <cell r="D680">
            <v>280</v>
          </cell>
        </row>
        <row r="681">
          <cell r="B681" t="str">
            <v>08P20-T6Z-110A</v>
          </cell>
          <cell r="C681">
            <v>125</v>
          </cell>
          <cell r="D681">
            <v>245</v>
          </cell>
        </row>
        <row r="682">
          <cell r="B682" t="str">
            <v>08P20-T6Z-120A</v>
          </cell>
          <cell r="C682">
            <v>125</v>
          </cell>
          <cell r="D682">
            <v>245</v>
          </cell>
        </row>
        <row r="683">
          <cell r="B683" t="str">
            <v>08P20-T6Z-130A</v>
          </cell>
          <cell r="C683">
            <v>125</v>
          </cell>
          <cell r="D683">
            <v>245</v>
          </cell>
        </row>
        <row r="684">
          <cell r="B684" t="str">
            <v>08P20-T6Z-140A</v>
          </cell>
          <cell r="C684">
            <v>125</v>
          </cell>
          <cell r="D684">
            <v>245</v>
          </cell>
        </row>
        <row r="685">
          <cell r="B685" t="str">
            <v>08P20-T6Z-150A</v>
          </cell>
          <cell r="C685">
            <v>125</v>
          </cell>
          <cell r="D685">
            <v>245</v>
          </cell>
        </row>
        <row r="686">
          <cell r="B686" t="str">
            <v>08P20-T6Z-170A</v>
          </cell>
          <cell r="C686">
            <v>125</v>
          </cell>
          <cell r="D686">
            <v>245</v>
          </cell>
        </row>
        <row r="687">
          <cell r="B687" t="str">
            <v>08P20-T6Z-180A</v>
          </cell>
          <cell r="C687">
            <v>125</v>
          </cell>
          <cell r="D687">
            <v>245</v>
          </cell>
        </row>
        <row r="688">
          <cell r="B688" t="str">
            <v>08P20-T6Z-1A0A</v>
          </cell>
          <cell r="C688">
            <v>125</v>
          </cell>
          <cell r="D688">
            <v>245</v>
          </cell>
        </row>
        <row r="689">
          <cell r="B689" t="str">
            <v>08P20-T6Z-1B0A</v>
          </cell>
          <cell r="C689">
            <v>125</v>
          </cell>
          <cell r="D689">
            <v>245</v>
          </cell>
        </row>
        <row r="690">
          <cell r="B690" t="str">
            <v>08P04-T6Z-100</v>
          </cell>
          <cell r="C690">
            <v>99</v>
          </cell>
          <cell r="D690">
            <v>200</v>
          </cell>
        </row>
        <row r="691">
          <cell r="B691" t="str">
            <v xml:space="preserve">08F20-T6Z-100B </v>
          </cell>
          <cell r="C691">
            <v>75</v>
          </cell>
          <cell r="D691">
            <v>150</v>
          </cell>
        </row>
        <row r="692">
          <cell r="B692" t="str">
            <v>08Z07-T6Z-110E</v>
          </cell>
          <cell r="C692">
            <v>63</v>
          </cell>
          <cell r="D692">
            <v>85</v>
          </cell>
        </row>
        <row r="693">
          <cell r="B693" t="str">
            <v>08Z07-T6Z-120E</v>
          </cell>
          <cell r="C693">
            <v>63</v>
          </cell>
          <cell r="D693">
            <v>85</v>
          </cell>
        </row>
        <row r="694">
          <cell r="B694" t="str">
            <v>08Z07-T6Z-130E</v>
          </cell>
          <cell r="C694">
            <v>63</v>
          </cell>
          <cell r="D694">
            <v>85</v>
          </cell>
        </row>
        <row r="695">
          <cell r="B695" t="str">
            <v>08Z07-T6Z-140E</v>
          </cell>
          <cell r="C695">
            <v>63</v>
          </cell>
          <cell r="D695">
            <v>85</v>
          </cell>
        </row>
        <row r="696">
          <cell r="B696" t="str">
            <v>08Z07-T6Z-150E</v>
          </cell>
          <cell r="C696">
            <v>63</v>
          </cell>
          <cell r="D696">
            <v>85</v>
          </cell>
        </row>
        <row r="697">
          <cell r="B697" t="str">
            <v>08Z07-T6Z-160E</v>
          </cell>
          <cell r="C697">
            <v>63</v>
          </cell>
          <cell r="D697">
            <v>85</v>
          </cell>
        </row>
        <row r="698">
          <cell r="B698" t="str">
            <v>08Z07-T6Z-170E</v>
          </cell>
          <cell r="C698">
            <v>63</v>
          </cell>
          <cell r="D698">
            <v>85</v>
          </cell>
        </row>
        <row r="699">
          <cell r="B699" t="str">
            <v>08Z07-T6Z-180E</v>
          </cell>
          <cell r="C699">
            <v>63</v>
          </cell>
          <cell r="D699">
            <v>85</v>
          </cell>
        </row>
        <row r="700">
          <cell r="B700" t="str">
            <v>08Z07-T6Z-300D</v>
          </cell>
          <cell r="C700">
            <v>63</v>
          </cell>
          <cell r="D700">
            <v>85</v>
          </cell>
        </row>
        <row r="701">
          <cell r="B701" t="str">
            <v>08F20-T6Z-100</v>
          </cell>
          <cell r="C701">
            <v>55</v>
          </cell>
          <cell r="D701">
            <v>118</v>
          </cell>
        </row>
        <row r="702">
          <cell r="B702" t="str">
            <v>08P08-T6Z-100</v>
          </cell>
          <cell r="C702">
            <v>55</v>
          </cell>
          <cell r="D702">
            <v>91</v>
          </cell>
        </row>
        <row r="703">
          <cell r="B703" t="str">
            <v>08P09-T6Z-100</v>
          </cell>
          <cell r="C703">
            <v>55</v>
          </cell>
          <cell r="D703">
            <v>91</v>
          </cell>
        </row>
        <row r="704">
          <cell r="B704" t="str">
            <v>08U45-T6Z-100</v>
          </cell>
          <cell r="C704">
            <v>52</v>
          </cell>
          <cell r="D704">
            <v>87</v>
          </cell>
        </row>
        <row r="705">
          <cell r="B705" t="str">
            <v>08U45-T6Z-100A</v>
          </cell>
          <cell r="C705">
            <v>52</v>
          </cell>
          <cell r="D705">
            <v>87</v>
          </cell>
        </row>
        <row r="706">
          <cell r="B706" t="str">
            <v>08F21-T6Z-100</v>
          </cell>
          <cell r="C706">
            <v>50.99</v>
          </cell>
          <cell r="D706">
            <v>344</v>
          </cell>
        </row>
        <row r="707">
          <cell r="B707" t="str">
            <v>08P20-T6Z-101</v>
          </cell>
          <cell r="C707">
            <v>47</v>
          </cell>
          <cell r="D707">
            <v>98</v>
          </cell>
        </row>
        <row r="708">
          <cell r="B708" t="str">
            <v>08F20-TGS-100A</v>
          </cell>
          <cell r="C708">
            <v>43</v>
          </cell>
          <cell r="D708">
            <v>72</v>
          </cell>
        </row>
        <row r="709">
          <cell r="B709" t="str">
            <v>08L96-T6Z-300</v>
          </cell>
          <cell r="C709">
            <v>40</v>
          </cell>
          <cell r="D709">
            <v>80</v>
          </cell>
        </row>
        <row r="710">
          <cell r="B710" t="str">
            <v>08U35-T6Z-100</v>
          </cell>
          <cell r="C710">
            <v>37</v>
          </cell>
          <cell r="D710">
            <v>85</v>
          </cell>
        </row>
        <row r="711">
          <cell r="B711" t="str">
            <v>08Z07-T6Z-100B</v>
          </cell>
          <cell r="C711">
            <v>28</v>
          </cell>
          <cell r="D711">
            <v>47</v>
          </cell>
        </row>
        <row r="712">
          <cell r="B712" t="str">
            <v>08F20-T6Z-100A</v>
          </cell>
          <cell r="C712">
            <v>25</v>
          </cell>
          <cell r="D712">
            <v>60</v>
          </cell>
        </row>
        <row r="713">
          <cell r="B713" t="str">
            <v>08L33-T6Z-100D</v>
          </cell>
          <cell r="C713">
            <v>890</v>
          </cell>
          <cell r="D713">
            <v>1558</v>
          </cell>
        </row>
        <row r="714">
          <cell r="B714" t="str">
            <v>08L33-T6Z-100C</v>
          </cell>
          <cell r="C714">
            <v>700</v>
          </cell>
          <cell r="D714">
            <v>1298</v>
          </cell>
        </row>
        <row r="715">
          <cell r="B715" t="str">
            <v>08F57-T6Z-100A</v>
          </cell>
          <cell r="C715">
            <v>359.1</v>
          </cell>
          <cell r="D715">
            <v>598.50000000000011</v>
          </cell>
        </row>
        <row r="716">
          <cell r="B716" t="str">
            <v>08P32-T6Z-310A</v>
          </cell>
          <cell r="C716">
            <v>300</v>
          </cell>
          <cell r="D716">
            <v>498</v>
          </cell>
        </row>
        <row r="717">
          <cell r="B717" t="str">
            <v>08P21-T6Z-100B</v>
          </cell>
          <cell r="C717">
            <v>285</v>
          </cell>
          <cell r="D717">
            <v>650</v>
          </cell>
        </row>
        <row r="718">
          <cell r="B718" t="str">
            <v>08P46-T6Z-300A</v>
          </cell>
          <cell r="C718">
            <v>278</v>
          </cell>
          <cell r="D718">
            <v>489</v>
          </cell>
        </row>
        <row r="719">
          <cell r="B719" t="str">
            <v>08P17-T6Z-110B</v>
          </cell>
          <cell r="C719">
            <v>191</v>
          </cell>
          <cell r="D719">
            <v>317</v>
          </cell>
        </row>
        <row r="720">
          <cell r="B720" t="str">
            <v>08F30-T6Z-100A</v>
          </cell>
          <cell r="C720">
            <v>175</v>
          </cell>
          <cell r="D720">
            <v>325</v>
          </cell>
        </row>
        <row r="721">
          <cell r="B721" t="str">
            <v>08P17-T6Z-310B</v>
          </cell>
          <cell r="C721">
            <v>175</v>
          </cell>
          <cell r="D721">
            <v>290</v>
          </cell>
        </row>
        <row r="722">
          <cell r="B722" t="str">
            <v>08F20-T6Z-100C</v>
          </cell>
          <cell r="C722">
            <v>145</v>
          </cell>
          <cell r="D722">
            <v>240</v>
          </cell>
        </row>
        <row r="723">
          <cell r="B723" t="str">
            <v>08P20-T6Z-1D0A</v>
          </cell>
          <cell r="C723">
            <v>135</v>
          </cell>
          <cell r="D723">
            <v>245</v>
          </cell>
        </row>
        <row r="724">
          <cell r="B724" t="str">
            <v>08P05-T6Z-1C1</v>
          </cell>
          <cell r="C724">
            <v>129</v>
          </cell>
          <cell r="D724">
            <v>260</v>
          </cell>
        </row>
        <row r="725">
          <cell r="B725" t="str">
            <v>08P05-T6Z-1D1</v>
          </cell>
          <cell r="C725">
            <v>129</v>
          </cell>
          <cell r="D725">
            <v>260</v>
          </cell>
        </row>
        <row r="726">
          <cell r="B726" t="str">
            <v>08P20-T6Z-1C0A</v>
          </cell>
          <cell r="C726">
            <v>125</v>
          </cell>
          <cell r="D726">
            <v>245</v>
          </cell>
        </row>
        <row r="727">
          <cell r="B727" t="str">
            <v>08P04-T6Z-100A</v>
          </cell>
          <cell r="C727">
            <v>99</v>
          </cell>
          <cell r="D727">
            <v>200</v>
          </cell>
        </row>
        <row r="728">
          <cell r="B728" t="str">
            <v>08U45-T6Z-100C</v>
          </cell>
          <cell r="C728">
            <v>52</v>
          </cell>
          <cell r="D728">
            <v>87</v>
          </cell>
        </row>
        <row r="729">
          <cell r="B729" t="str">
            <v>08P11-T6Z-100A</v>
          </cell>
          <cell r="C729">
            <v>49</v>
          </cell>
          <cell r="D729">
            <v>108</v>
          </cell>
        </row>
        <row r="730">
          <cell r="B730" t="str">
            <v>08F20-T6Z-100D</v>
          </cell>
          <cell r="C730">
            <v>46</v>
          </cell>
          <cell r="D730">
            <v>77</v>
          </cell>
        </row>
        <row r="731">
          <cell r="B731" t="str">
            <v>08P00-T6Z-100</v>
          </cell>
          <cell r="C731">
            <v>41</v>
          </cell>
          <cell r="D731">
            <v>68</v>
          </cell>
        </row>
        <row r="732">
          <cell r="B732" t="str">
            <v>08L96-T6Z-100B</v>
          </cell>
          <cell r="C732">
            <v>40</v>
          </cell>
          <cell r="D732">
            <v>80</v>
          </cell>
        </row>
        <row r="733">
          <cell r="B733" t="str">
            <v>08P48-T6Z-100A</v>
          </cell>
          <cell r="C733">
            <v>30</v>
          </cell>
          <cell r="D733">
            <v>98</v>
          </cell>
        </row>
        <row r="734">
          <cell r="B734" t="str">
            <v>08U45-T6Z-100B</v>
          </cell>
          <cell r="C734">
            <v>28.99</v>
          </cell>
          <cell r="D734">
            <v>87</v>
          </cell>
        </row>
        <row r="735">
          <cell r="B735" t="str">
            <v>TUCA-B649P-A1</v>
          </cell>
          <cell r="C735">
            <v>13.25</v>
          </cell>
          <cell r="D735">
            <v>22</v>
          </cell>
        </row>
        <row r="736">
          <cell r="B736" t="str">
            <v>TUCA-B504P-A1</v>
          </cell>
          <cell r="C736">
            <v>13.25</v>
          </cell>
          <cell r="D736">
            <v>22</v>
          </cell>
        </row>
        <row r="737">
          <cell r="B737" t="str">
            <v>TUCA-B593M-A1</v>
          </cell>
          <cell r="C737">
            <v>13.25</v>
          </cell>
          <cell r="D737">
            <v>22</v>
          </cell>
        </row>
        <row r="738">
          <cell r="B738" t="str">
            <v>TUCA-B621P-A1</v>
          </cell>
          <cell r="C738">
            <v>13.25</v>
          </cell>
          <cell r="D738">
            <v>22</v>
          </cell>
        </row>
        <row r="739">
          <cell r="B739" t="str">
            <v>TUCA-NH731P-A1</v>
          </cell>
          <cell r="C739">
            <v>13.25</v>
          </cell>
          <cell r="D739">
            <v>22</v>
          </cell>
        </row>
        <row r="740">
          <cell r="B740" t="str">
            <v>TUCA-NH797M-A1</v>
          </cell>
          <cell r="C740">
            <v>13.25</v>
          </cell>
          <cell r="D740">
            <v>22</v>
          </cell>
        </row>
        <row r="741">
          <cell r="B741" t="str">
            <v>TUCA-NH829M-A1</v>
          </cell>
          <cell r="C741">
            <v>13.25</v>
          </cell>
          <cell r="D741">
            <v>22</v>
          </cell>
        </row>
        <row r="742">
          <cell r="B742" t="str">
            <v>TUCA-NH830M-A1</v>
          </cell>
          <cell r="C742">
            <v>13.25</v>
          </cell>
          <cell r="D742">
            <v>22</v>
          </cell>
        </row>
        <row r="743">
          <cell r="B743" t="str">
            <v>TUCA-NH883P-A1</v>
          </cell>
          <cell r="C743">
            <v>13.25</v>
          </cell>
          <cell r="D743">
            <v>22</v>
          </cell>
        </row>
        <row r="744">
          <cell r="B744" t="str">
            <v>TUCA-NH885M-A1</v>
          </cell>
          <cell r="C744">
            <v>13.25</v>
          </cell>
          <cell r="D744">
            <v>22</v>
          </cell>
        </row>
        <row r="745">
          <cell r="B745" t="str">
            <v>TUCA-NH893P-A1</v>
          </cell>
          <cell r="C745">
            <v>13.25</v>
          </cell>
          <cell r="D745">
            <v>22</v>
          </cell>
        </row>
        <row r="746">
          <cell r="B746" t="str">
            <v>TUCA-NH912P-A1</v>
          </cell>
          <cell r="C746">
            <v>13.25</v>
          </cell>
          <cell r="D746">
            <v>22</v>
          </cell>
        </row>
        <row r="747">
          <cell r="B747" t="str">
            <v>TUCA-NH932M-A1</v>
          </cell>
          <cell r="C747">
            <v>13.25</v>
          </cell>
          <cell r="D747">
            <v>22</v>
          </cell>
        </row>
        <row r="748">
          <cell r="B748" t="str">
            <v>TUCA-R568P-A1</v>
          </cell>
          <cell r="C748">
            <v>13.25</v>
          </cell>
          <cell r="D748">
            <v>22</v>
          </cell>
        </row>
        <row r="749">
          <cell r="B749" t="str">
            <v>TUCA-R81-A1</v>
          </cell>
          <cell r="C749">
            <v>13.25</v>
          </cell>
          <cell r="D749">
            <v>22</v>
          </cell>
        </row>
        <row r="750">
          <cell r="B750" t="str">
            <v>TUCA-R94-A1</v>
          </cell>
          <cell r="C750">
            <v>13.25</v>
          </cell>
          <cell r="D750">
            <v>22</v>
          </cell>
        </row>
        <row r="751">
          <cell r="B751" t="str">
            <v xml:space="preserve">TUCH-B575P-A1 </v>
          </cell>
          <cell r="C751">
            <v>13.25</v>
          </cell>
          <cell r="D751">
            <v>22</v>
          </cell>
        </row>
        <row r="752">
          <cell r="B752" t="str">
            <v>TUCH-B637PA1</v>
          </cell>
          <cell r="C752">
            <v>13.25</v>
          </cell>
          <cell r="D752">
            <v>22</v>
          </cell>
        </row>
        <row r="753">
          <cell r="B753" t="str">
            <v>TUCH-B638P-A1</v>
          </cell>
          <cell r="C753">
            <v>13.25</v>
          </cell>
          <cell r="D753">
            <v>22</v>
          </cell>
        </row>
        <row r="754">
          <cell r="B754" t="str">
            <v>TUCH-B645PA1</v>
          </cell>
          <cell r="C754">
            <v>13.25</v>
          </cell>
          <cell r="D754">
            <v>22</v>
          </cell>
        </row>
        <row r="755">
          <cell r="B755" t="str">
            <v>TUCH-B575P-A1</v>
          </cell>
          <cell r="C755">
            <v>13.25</v>
          </cell>
          <cell r="D755">
            <v>22</v>
          </cell>
        </row>
        <row r="756">
          <cell r="B756" t="str">
            <v>TUCH-B588P-A1</v>
          </cell>
          <cell r="C756">
            <v>13.25</v>
          </cell>
          <cell r="D756">
            <v>22</v>
          </cell>
        </row>
        <row r="757">
          <cell r="B757" t="str">
            <v>TUCH-B593M-A1</v>
          </cell>
          <cell r="C757">
            <v>13.25</v>
          </cell>
          <cell r="D757">
            <v>22</v>
          </cell>
        </row>
        <row r="758">
          <cell r="B758" t="str">
            <v>TUCH-B640M-A1</v>
          </cell>
          <cell r="C758">
            <v>13.25</v>
          </cell>
          <cell r="D758">
            <v>22</v>
          </cell>
        </row>
        <row r="759">
          <cell r="B759" t="str">
            <v xml:space="preserve">TUCH-B640M-A1 </v>
          </cell>
          <cell r="C759">
            <v>13.25</v>
          </cell>
          <cell r="D759">
            <v>22</v>
          </cell>
        </row>
        <row r="760">
          <cell r="B760" t="str">
            <v>TUCH-B643M-A1</v>
          </cell>
          <cell r="C760">
            <v>13.25</v>
          </cell>
          <cell r="D760">
            <v>22</v>
          </cell>
        </row>
        <row r="761">
          <cell r="B761" t="str">
            <v>TUCH-BG66P-A1</v>
          </cell>
          <cell r="C761">
            <v>13.25</v>
          </cell>
          <cell r="D761">
            <v>22</v>
          </cell>
        </row>
        <row r="762">
          <cell r="B762" t="str">
            <v>TUCH-G537M-A1</v>
          </cell>
          <cell r="C762">
            <v>13.25</v>
          </cell>
          <cell r="D762">
            <v>22</v>
          </cell>
        </row>
        <row r="763">
          <cell r="B763" t="str">
            <v>TUCH-G542P-A1</v>
          </cell>
          <cell r="C763">
            <v>13.25</v>
          </cell>
          <cell r="D763">
            <v>22</v>
          </cell>
        </row>
        <row r="764">
          <cell r="B764" t="str">
            <v>TUCH-G545M-A1</v>
          </cell>
          <cell r="C764">
            <v>13.25</v>
          </cell>
          <cell r="D764">
            <v>22</v>
          </cell>
        </row>
        <row r="765">
          <cell r="B765" t="str">
            <v>TUCH-G546M-A1</v>
          </cell>
          <cell r="C765">
            <v>13.25</v>
          </cell>
          <cell r="D765">
            <v>22</v>
          </cell>
        </row>
        <row r="766">
          <cell r="B766" t="str">
            <v>TUCH-G553P-A1</v>
          </cell>
          <cell r="C766">
            <v>13.25</v>
          </cell>
          <cell r="D766">
            <v>22</v>
          </cell>
        </row>
        <row r="767">
          <cell r="B767" t="str">
            <v>TUCH-NH0-A1</v>
          </cell>
          <cell r="C767">
            <v>13.25</v>
          </cell>
          <cell r="D767">
            <v>22</v>
          </cell>
        </row>
        <row r="768">
          <cell r="B768" t="str">
            <v>TUCH-NH578-A1</v>
          </cell>
          <cell r="C768">
            <v>13.25</v>
          </cell>
          <cell r="D768">
            <v>22</v>
          </cell>
        </row>
        <row r="769">
          <cell r="B769" t="str">
            <v>TUCH-NH603-PA1</v>
          </cell>
          <cell r="C769">
            <v>13.25</v>
          </cell>
          <cell r="D769">
            <v>22</v>
          </cell>
        </row>
        <row r="770">
          <cell r="B770" t="str">
            <v>TUCH-NH731P-A1</v>
          </cell>
          <cell r="C770">
            <v>13.25</v>
          </cell>
          <cell r="D770">
            <v>22</v>
          </cell>
        </row>
        <row r="771">
          <cell r="B771" t="str">
            <v>TUCH-NH737M-A1</v>
          </cell>
          <cell r="C771">
            <v>13.25</v>
          </cell>
          <cell r="D771">
            <v>22</v>
          </cell>
        </row>
        <row r="772">
          <cell r="B772" t="str">
            <v>TUCH-NH788P-A1</v>
          </cell>
          <cell r="C772">
            <v>13.25</v>
          </cell>
          <cell r="D772">
            <v>22</v>
          </cell>
        </row>
        <row r="773">
          <cell r="B773" t="str">
            <v>TUCH-NH797M-A1</v>
          </cell>
          <cell r="C773">
            <v>13.25</v>
          </cell>
          <cell r="D773">
            <v>22</v>
          </cell>
        </row>
        <row r="774">
          <cell r="B774" t="str">
            <v>TUCH-NH830M-A1</v>
          </cell>
          <cell r="C774">
            <v>13.25</v>
          </cell>
          <cell r="D774">
            <v>22</v>
          </cell>
        </row>
        <row r="775">
          <cell r="B775" t="str">
            <v>TUCH-NH877P-A1</v>
          </cell>
          <cell r="C775">
            <v>13.25</v>
          </cell>
          <cell r="D775">
            <v>22</v>
          </cell>
        </row>
        <row r="776">
          <cell r="B776" t="str">
            <v>TUCH-NH883P-A1</v>
          </cell>
          <cell r="C776">
            <v>13.25</v>
          </cell>
          <cell r="D776">
            <v>22</v>
          </cell>
        </row>
        <row r="777">
          <cell r="B777" t="str">
            <v>TUCH-NH904M-A1</v>
          </cell>
          <cell r="C777">
            <v>13.25</v>
          </cell>
          <cell r="D777">
            <v>22</v>
          </cell>
        </row>
        <row r="778">
          <cell r="B778" t="str">
            <v>TUCH-NH912P-A1</v>
          </cell>
          <cell r="C778">
            <v>13.25</v>
          </cell>
          <cell r="D778">
            <v>22</v>
          </cell>
        </row>
        <row r="779">
          <cell r="B779" t="str">
            <v>TUCH-NH932M-A1</v>
          </cell>
          <cell r="C779">
            <v>13.25</v>
          </cell>
          <cell r="D779">
            <v>22</v>
          </cell>
        </row>
        <row r="780">
          <cell r="B780" t="str">
            <v>TUCH-NH937P-A1</v>
          </cell>
          <cell r="C780">
            <v>13.25</v>
          </cell>
          <cell r="D780">
            <v>22</v>
          </cell>
        </row>
        <row r="781">
          <cell r="B781" t="str">
            <v>TUCH-R513-A1</v>
          </cell>
          <cell r="C781">
            <v>13.25</v>
          </cell>
          <cell r="D781">
            <v>22</v>
          </cell>
        </row>
        <row r="782">
          <cell r="B782" t="str">
            <v>TUCH-R560P-A1</v>
          </cell>
          <cell r="C782">
            <v>13.25</v>
          </cell>
          <cell r="D782">
            <v>22</v>
          </cell>
        </row>
        <row r="783">
          <cell r="B783" t="str">
            <v>TUCH-R561P-A1</v>
          </cell>
          <cell r="C783">
            <v>13.25</v>
          </cell>
          <cell r="D783">
            <v>22</v>
          </cell>
        </row>
        <row r="784">
          <cell r="B784" t="str">
            <v>TUCH-R569M-A1</v>
          </cell>
          <cell r="C784">
            <v>13.25</v>
          </cell>
          <cell r="D784">
            <v>22</v>
          </cell>
        </row>
        <row r="785">
          <cell r="B785" t="str">
            <v>TUCH-R580M-A1</v>
          </cell>
          <cell r="C785">
            <v>13.25</v>
          </cell>
          <cell r="D785">
            <v>22</v>
          </cell>
        </row>
        <row r="786">
          <cell r="B786" t="str">
            <v>TUCH-R81-A1</v>
          </cell>
          <cell r="C786">
            <v>13.25</v>
          </cell>
          <cell r="D786">
            <v>22</v>
          </cell>
        </row>
        <row r="787">
          <cell r="B787" t="str">
            <v>TUCH-R94-A1</v>
          </cell>
          <cell r="C787">
            <v>13.25</v>
          </cell>
          <cell r="D787">
            <v>22</v>
          </cell>
        </row>
        <row r="788">
          <cell r="B788" t="str">
            <v>TUCH-121J-A1</v>
          </cell>
          <cell r="C788">
            <v>13.25</v>
          </cell>
          <cell r="D788">
            <v>22</v>
          </cell>
        </row>
        <row r="789">
          <cell r="B789" t="str">
            <v>TUCH-130H-A1</v>
          </cell>
          <cell r="C789">
            <v>13.25</v>
          </cell>
          <cell r="D789">
            <v>22</v>
          </cell>
        </row>
        <row r="790">
          <cell r="B790" t="str">
            <v>TUCH-138P-A1</v>
          </cell>
          <cell r="C790">
            <v>13.25</v>
          </cell>
          <cell r="D790">
            <v>22</v>
          </cell>
        </row>
        <row r="791">
          <cell r="B791" t="str">
            <v>TUCH-140X-A1</v>
          </cell>
          <cell r="C791">
            <v>13.25</v>
          </cell>
          <cell r="D791">
            <v>22</v>
          </cell>
        </row>
        <row r="792">
          <cell r="B792" t="str">
            <v>TUCH-170H-A1</v>
          </cell>
          <cell r="C792">
            <v>13.25</v>
          </cell>
          <cell r="D792">
            <v>22</v>
          </cell>
        </row>
        <row r="793">
          <cell r="B793" t="str">
            <v>TUCH-8555-A1</v>
          </cell>
          <cell r="C793">
            <v>13.25</v>
          </cell>
          <cell r="D793">
            <v>22</v>
          </cell>
        </row>
        <row r="794">
          <cell r="B794" t="str">
            <v>TUCH-NEEDLES</v>
          </cell>
          <cell r="C794">
            <v>9.5</v>
          </cell>
          <cell r="D794">
            <v>15.75</v>
          </cell>
        </row>
        <row r="795">
          <cell r="B795" t="str">
            <v>TUCH-TIPS</v>
          </cell>
          <cell r="C795">
            <v>6.25</v>
          </cell>
          <cell r="D795">
            <v>13.75</v>
          </cell>
        </row>
        <row r="796">
          <cell r="B796" t="str">
            <v>TUCH-STICKS</v>
          </cell>
          <cell r="C796">
            <v>2.4500000000000002</v>
          </cell>
          <cell r="D796">
            <v>4</v>
          </cell>
        </row>
        <row r="797">
          <cell r="B797" t="str">
            <v>08T44-SVB-301</v>
          </cell>
          <cell r="C797">
            <v>159.03</v>
          </cell>
          <cell r="D797">
            <v>264.70999999999998</v>
          </cell>
        </row>
        <row r="798">
          <cell r="B798" t="str">
            <v>08T44-TLA-300C</v>
          </cell>
          <cell r="C798">
            <v>117.99</v>
          </cell>
          <cell r="D798">
            <v>196.99</v>
          </cell>
        </row>
        <row r="799">
          <cell r="B799" t="str">
            <v>08U25-S3Y-305</v>
          </cell>
          <cell r="C799">
            <v>40.01</v>
          </cell>
          <cell r="D799">
            <v>66.69</v>
          </cell>
        </row>
        <row r="800">
          <cell r="B800" t="str">
            <v>08W17-PC4-300</v>
          </cell>
          <cell r="C800">
            <v>94.1</v>
          </cell>
          <cell r="D800">
            <v>156.82</v>
          </cell>
        </row>
        <row r="801">
          <cell r="B801" t="str">
            <v>08L20-E09-300A</v>
          </cell>
          <cell r="C801">
            <v>898</v>
          </cell>
          <cell r="D801">
            <v>1497</v>
          </cell>
        </row>
        <row r="802">
          <cell r="B802" t="str">
            <v>08L20-E09-400A</v>
          </cell>
          <cell r="C802">
            <v>898</v>
          </cell>
          <cell r="D802">
            <v>1497</v>
          </cell>
        </row>
        <row r="803">
          <cell r="B803" t="str">
            <v>08L20-E09-300B</v>
          </cell>
          <cell r="C803">
            <v>820</v>
          </cell>
          <cell r="D803">
            <v>1367</v>
          </cell>
        </row>
        <row r="804">
          <cell r="B804" t="str">
            <v>08L20-E09-400B</v>
          </cell>
          <cell r="C804">
            <v>820</v>
          </cell>
          <cell r="D804">
            <v>1367</v>
          </cell>
        </row>
        <row r="805">
          <cell r="B805" t="str">
            <v>08L20-E09-101C</v>
          </cell>
          <cell r="C805">
            <v>586</v>
          </cell>
          <cell r="D805">
            <v>977</v>
          </cell>
        </row>
        <row r="806">
          <cell r="B806" t="str">
            <v>08L20-E09-200C</v>
          </cell>
          <cell r="C806">
            <v>586</v>
          </cell>
          <cell r="D806">
            <v>977</v>
          </cell>
        </row>
        <row r="807">
          <cell r="B807" t="str">
            <v>08Z04-SCV-110B</v>
          </cell>
          <cell r="C807">
            <v>490</v>
          </cell>
          <cell r="D807">
            <v>700</v>
          </cell>
        </row>
        <row r="808">
          <cell r="B808" t="str">
            <v>08L09-E09-101</v>
          </cell>
          <cell r="C808">
            <v>442</v>
          </cell>
          <cell r="D808">
            <v>737</v>
          </cell>
        </row>
        <row r="809">
          <cell r="B809" t="str">
            <v>08L03-E09-300C</v>
          </cell>
          <cell r="C809">
            <v>426</v>
          </cell>
          <cell r="D809">
            <v>710</v>
          </cell>
        </row>
        <row r="810">
          <cell r="B810" t="str">
            <v>08L03-E09-400C</v>
          </cell>
          <cell r="C810">
            <v>426</v>
          </cell>
          <cell r="D810">
            <v>710</v>
          </cell>
        </row>
        <row r="811">
          <cell r="B811" t="str">
            <v>08L07-E09-101</v>
          </cell>
          <cell r="C811">
            <v>393</v>
          </cell>
          <cell r="D811">
            <v>561</v>
          </cell>
        </row>
        <row r="812">
          <cell r="B812" t="str">
            <v>08L07-E09-300A</v>
          </cell>
          <cell r="C812">
            <v>300</v>
          </cell>
          <cell r="D812">
            <v>500</v>
          </cell>
        </row>
        <row r="813">
          <cell r="B813" t="str">
            <v>08L07-E09-400A</v>
          </cell>
          <cell r="C813">
            <v>300</v>
          </cell>
          <cell r="D813">
            <v>500</v>
          </cell>
        </row>
        <row r="814">
          <cell r="B814" t="str">
            <v>08L07-E09-300C</v>
          </cell>
          <cell r="C814">
            <v>286</v>
          </cell>
          <cell r="D814">
            <v>477</v>
          </cell>
        </row>
        <row r="815">
          <cell r="B815" t="str">
            <v>08L07-E09-400</v>
          </cell>
          <cell r="C815">
            <v>232</v>
          </cell>
          <cell r="D815">
            <v>387</v>
          </cell>
        </row>
        <row r="816">
          <cell r="B816" t="str">
            <v>08L05-E09-100</v>
          </cell>
          <cell r="C816">
            <v>213</v>
          </cell>
          <cell r="D816">
            <v>355</v>
          </cell>
        </row>
        <row r="817">
          <cell r="B817" t="str">
            <v>08L05-E09-200</v>
          </cell>
          <cell r="C817">
            <v>213</v>
          </cell>
          <cell r="D817">
            <v>355</v>
          </cell>
        </row>
        <row r="818">
          <cell r="B818" t="str">
            <v>08T44-TGH-300</v>
          </cell>
          <cell r="C818">
            <v>199</v>
          </cell>
          <cell r="D818">
            <v>332</v>
          </cell>
        </row>
        <row r="819">
          <cell r="B819" t="str">
            <v>442-770-6545BH</v>
          </cell>
          <cell r="C819">
            <v>180</v>
          </cell>
          <cell r="D819">
            <v>227</v>
          </cell>
        </row>
        <row r="820">
          <cell r="B820" t="str">
            <v>08T44-SJA-401A</v>
          </cell>
          <cell r="C820">
            <v>149</v>
          </cell>
          <cell r="D820">
            <v>248</v>
          </cell>
        </row>
        <row r="821">
          <cell r="B821" t="str">
            <v>08T44-SNA-302</v>
          </cell>
          <cell r="C821">
            <v>149</v>
          </cell>
          <cell r="D821">
            <v>248</v>
          </cell>
        </row>
        <row r="822">
          <cell r="B822" t="str">
            <v>08T44-TLA-300A</v>
          </cell>
          <cell r="C822">
            <v>134</v>
          </cell>
          <cell r="D822">
            <v>223</v>
          </cell>
        </row>
        <row r="823">
          <cell r="B823" t="str">
            <v>08T44-TLA-300B</v>
          </cell>
          <cell r="C823">
            <v>116</v>
          </cell>
          <cell r="D823">
            <v>193</v>
          </cell>
        </row>
        <row r="824">
          <cell r="B824" t="str">
            <v>08L92-SJC-300A</v>
          </cell>
          <cell r="C824">
            <v>109</v>
          </cell>
          <cell r="D824">
            <v>168</v>
          </cell>
        </row>
        <row r="825">
          <cell r="B825" t="str">
            <v>08F20-TZ5-200B</v>
          </cell>
          <cell r="C825">
            <v>99.99</v>
          </cell>
          <cell r="D825">
            <v>458</v>
          </cell>
        </row>
        <row r="826">
          <cell r="B826" t="str">
            <v>08W42-TK4-301</v>
          </cell>
          <cell r="C826">
            <v>94</v>
          </cell>
          <cell r="D826">
            <v>157</v>
          </cell>
        </row>
        <row r="827">
          <cell r="B827" t="str">
            <v>08W42-TK4-401</v>
          </cell>
          <cell r="C827">
            <v>94</v>
          </cell>
          <cell r="D827">
            <v>157</v>
          </cell>
        </row>
        <row r="828">
          <cell r="B828" t="str">
            <v>31670-BMS-004A</v>
          </cell>
          <cell r="C828">
            <v>94</v>
          </cell>
          <cell r="D828">
            <v>157</v>
          </cell>
        </row>
        <row r="829">
          <cell r="B829" t="str">
            <v>31670-BMS-004H</v>
          </cell>
          <cell r="C829">
            <v>94</v>
          </cell>
          <cell r="D829">
            <v>157</v>
          </cell>
        </row>
        <row r="830">
          <cell r="B830" t="str">
            <v>08W42-TZ3-401</v>
          </cell>
          <cell r="C830">
            <v>93</v>
          </cell>
          <cell r="D830">
            <v>155</v>
          </cell>
        </row>
        <row r="831">
          <cell r="B831" t="str">
            <v>08W42-TZ5-401</v>
          </cell>
          <cell r="C831">
            <v>93</v>
          </cell>
          <cell r="D831">
            <v>155</v>
          </cell>
        </row>
        <row r="832">
          <cell r="B832" t="str">
            <v>08U20-S9V-101</v>
          </cell>
          <cell r="C832">
            <v>89</v>
          </cell>
          <cell r="D832">
            <v>148</v>
          </cell>
        </row>
        <row r="833">
          <cell r="B833" t="str">
            <v>08U20-STK-200</v>
          </cell>
          <cell r="C833">
            <v>89</v>
          </cell>
          <cell r="D833">
            <v>148</v>
          </cell>
        </row>
        <row r="834">
          <cell r="B834" t="str">
            <v>08W42-TG7-301A</v>
          </cell>
          <cell r="C834">
            <v>88</v>
          </cell>
          <cell r="D834">
            <v>147</v>
          </cell>
        </row>
        <row r="835">
          <cell r="B835" t="str">
            <v>08W42-TZ5-200B</v>
          </cell>
          <cell r="C835">
            <v>81</v>
          </cell>
          <cell r="D835">
            <v>125</v>
          </cell>
        </row>
        <row r="836">
          <cell r="B836" t="str">
            <v>08W42-TG7-100</v>
          </cell>
          <cell r="C836">
            <v>65</v>
          </cell>
          <cell r="D836">
            <v>105</v>
          </cell>
        </row>
        <row r="837">
          <cell r="B837" t="str">
            <v>08W42-TZ3-201A</v>
          </cell>
          <cell r="C837">
            <v>63</v>
          </cell>
          <cell r="D837">
            <v>85</v>
          </cell>
        </row>
        <row r="838">
          <cell r="B838" t="str">
            <v>08W42-S2A-101</v>
          </cell>
          <cell r="C838">
            <v>61</v>
          </cell>
          <cell r="D838">
            <v>102</v>
          </cell>
        </row>
        <row r="839">
          <cell r="B839" t="str">
            <v>08W42-TGG-301</v>
          </cell>
          <cell r="C839">
            <v>61</v>
          </cell>
          <cell r="D839">
            <v>102</v>
          </cell>
        </row>
        <row r="840">
          <cell r="B840" t="str">
            <v>08F20-TZ3-200A</v>
          </cell>
          <cell r="C840">
            <v>60</v>
          </cell>
          <cell r="D840">
            <v>100</v>
          </cell>
        </row>
        <row r="841">
          <cell r="B841" t="str">
            <v>08R79-PS8-300A</v>
          </cell>
          <cell r="C841">
            <v>57</v>
          </cell>
          <cell r="D841">
            <v>95</v>
          </cell>
        </row>
        <row r="842">
          <cell r="B842" t="str">
            <v>08R79-PS8-300B</v>
          </cell>
          <cell r="C842">
            <v>57</v>
          </cell>
          <cell r="D842">
            <v>95</v>
          </cell>
        </row>
        <row r="843">
          <cell r="B843" t="str">
            <v>08W42-TGG-100</v>
          </cell>
          <cell r="C843">
            <v>57</v>
          </cell>
          <cell r="D843">
            <v>91</v>
          </cell>
        </row>
        <row r="844">
          <cell r="B844" t="str">
            <v>08W42-S6M-402</v>
          </cell>
          <cell r="C844">
            <v>54</v>
          </cell>
          <cell r="D844">
            <v>90</v>
          </cell>
        </row>
        <row r="845">
          <cell r="B845" t="str">
            <v>08W42-SCV-302</v>
          </cell>
          <cell r="C845">
            <v>54</v>
          </cell>
          <cell r="D845">
            <v>90</v>
          </cell>
        </row>
        <row r="846">
          <cell r="B846" t="str">
            <v>08W42-SNA-301</v>
          </cell>
          <cell r="C846">
            <v>44</v>
          </cell>
          <cell r="D846">
            <v>73</v>
          </cell>
        </row>
        <row r="847">
          <cell r="B847" t="str">
            <v>08U25-S5D-116</v>
          </cell>
          <cell r="C847">
            <v>41</v>
          </cell>
          <cell r="D847">
            <v>68</v>
          </cell>
        </row>
        <row r="848">
          <cell r="B848" t="str">
            <v>08U25-STK-413</v>
          </cell>
          <cell r="C848">
            <v>41</v>
          </cell>
          <cell r="D848">
            <v>68</v>
          </cell>
        </row>
        <row r="849">
          <cell r="B849" t="str">
            <v>08L92-S9V-300G</v>
          </cell>
          <cell r="C849">
            <v>29</v>
          </cell>
          <cell r="D849">
            <v>48</v>
          </cell>
        </row>
        <row r="850">
          <cell r="B850" t="str">
            <v>08L92-S9V-300H</v>
          </cell>
          <cell r="C850">
            <v>29</v>
          </cell>
          <cell r="D850">
            <v>48</v>
          </cell>
        </row>
        <row r="851">
          <cell r="B851" t="str">
            <v>08L92-SCV-100B</v>
          </cell>
          <cell r="C851">
            <v>29</v>
          </cell>
          <cell r="D851">
            <v>48</v>
          </cell>
        </row>
        <row r="852">
          <cell r="B852" t="str">
            <v>08L92-SCV-300A</v>
          </cell>
          <cell r="C852">
            <v>29</v>
          </cell>
          <cell r="D852">
            <v>48</v>
          </cell>
        </row>
        <row r="853">
          <cell r="B853" t="str">
            <v xml:space="preserve">TUCHSTICKS   </v>
          </cell>
          <cell r="C853">
            <v>2.4500000000000002</v>
          </cell>
          <cell r="D853">
            <v>4</v>
          </cell>
        </row>
        <row r="854">
          <cell r="B854" t="str">
            <v xml:space="preserve">TUCHNEEDLES  </v>
          </cell>
          <cell r="C854">
            <v>9.5</v>
          </cell>
          <cell r="D854">
            <v>15.75</v>
          </cell>
        </row>
        <row r="855">
          <cell r="B855" t="str">
            <v xml:space="preserve">TUCHTIPS     </v>
          </cell>
          <cell r="C855">
            <v>6.25</v>
          </cell>
          <cell r="D855">
            <v>13.75</v>
          </cell>
        </row>
        <row r="856">
          <cell r="B856" t="str">
            <v>06255-5EZ-317</v>
          </cell>
          <cell r="C856">
            <v>855.28</v>
          </cell>
          <cell r="D856">
            <v>1315.73</v>
          </cell>
        </row>
        <row r="857">
          <cell r="B857" t="str">
            <v>42700-TBA-A12</v>
          </cell>
          <cell r="C857">
            <v>79.459999999999994</v>
          </cell>
          <cell r="D857">
            <v>130.68</v>
          </cell>
        </row>
        <row r="858">
          <cell r="B858" t="str">
            <v>42753-T3R-A04</v>
          </cell>
          <cell r="C858">
            <v>26.92</v>
          </cell>
          <cell r="D858">
            <v>44.16</v>
          </cell>
        </row>
        <row r="859">
          <cell r="B859" t="str">
            <v>08W42-PL4-100A</v>
          </cell>
          <cell r="C859">
            <v>170</v>
          </cell>
          <cell r="D859">
            <v>283</v>
          </cell>
        </row>
        <row r="860">
          <cell r="B860" t="str">
            <v>31670-BMS-LEAD</v>
          </cell>
          <cell r="C860">
            <v>20</v>
          </cell>
          <cell r="D860">
            <v>28</v>
          </cell>
        </row>
        <row r="861">
          <cell r="B861" t="str">
            <v xml:space="preserve">08DEF-452080  </v>
          </cell>
          <cell r="C861">
            <v>149</v>
          </cell>
          <cell r="D861">
            <v>213</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F936-947B-4F23-AFD2-E1C579421D5A}">
  <sheetPr codeName="Sheet3">
    <tabColor rgb="FFFFFF00"/>
    <pageSetUpPr fitToPage="1"/>
  </sheetPr>
  <dimension ref="A1:AW313"/>
  <sheetViews>
    <sheetView zoomScale="70" zoomScaleNormal="70" zoomScaleSheetLayoutView="100" workbookViewId="0">
      <pane ySplit="7" topLeftCell="A8" activePane="bottomLeft" state="frozen"/>
      <selection activeCell="C13" sqref="C13:F13"/>
      <selection pane="bottomLeft" activeCell="F9" sqref="F9"/>
    </sheetView>
  </sheetViews>
  <sheetFormatPr defaultColWidth="9.140625" defaultRowHeight="15" outlineLevelRow="1" x14ac:dyDescent="0.2"/>
  <cols>
    <col min="1" max="1" width="6.42578125" style="14" customWidth="1"/>
    <col min="2" max="2" width="16.28515625" style="14" customWidth="1"/>
    <col min="3" max="3" width="15" style="14" customWidth="1"/>
    <col min="4" max="4" width="23.140625" style="134" customWidth="1"/>
    <col min="5" max="5" width="30.85546875" style="134" customWidth="1"/>
    <col min="6" max="6" width="30.5703125" style="135" customWidth="1"/>
    <col min="7" max="7" width="26.42578125" style="135" customWidth="1"/>
    <col min="8" max="8" width="5.140625" style="136" customWidth="1"/>
    <col min="9" max="9" width="8.42578125" style="14" customWidth="1"/>
    <col min="10" max="10" width="16.85546875" style="14" customWidth="1"/>
    <col min="11" max="11" width="9.28515625" style="14" customWidth="1"/>
    <col min="12" max="12" width="8.5703125" style="14" customWidth="1"/>
    <col min="13" max="20" width="8.85546875" style="14" customWidth="1"/>
    <col min="21" max="21" width="33.28515625" style="14" customWidth="1"/>
    <col min="22" max="22" width="33.140625" style="14" customWidth="1"/>
    <col min="23" max="23" width="6.140625" style="137" customWidth="1"/>
    <col min="24" max="26" width="6.140625" customWidth="1"/>
    <col min="27" max="31" width="7.28515625" customWidth="1"/>
    <col min="32" max="32" width="8.5703125" style="136" customWidth="1"/>
    <col min="33" max="33" width="6.7109375" customWidth="1"/>
    <col min="34" max="34" width="7.85546875" style="136" hidden="1" customWidth="1"/>
    <col min="35" max="35" width="6.140625" style="136" customWidth="1"/>
    <col min="36" max="36" width="8.85546875" style="47" hidden="1" customWidth="1"/>
    <col min="37" max="41" width="8.85546875" style="47" customWidth="1"/>
    <col min="42" max="42" width="8.28515625" customWidth="1"/>
    <col min="43" max="43" width="9.140625" hidden="1" customWidth="1"/>
    <col min="44" max="44" width="27.42578125" style="47" customWidth="1"/>
    <col min="45" max="45" width="41.42578125" style="47" customWidth="1"/>
    <col min="46" max="16384" width="9.140625" style="14"/>
  </cols>
  <sheetData>
    <row r="1" spans="1:49" s="4" customFormat="1" ht="11.25" x14ac:dyDescent="0.2">
      <c r="A1" s="1"/>
      <c r="B1" s="2">
        <v>1</v>
      </c>
      <c r="C1" s="2">
        <v>2</v>
      </c>
      <c r="D1" s="2">
        <v>3</v>
      </c>
      <c r="E1" s="2">
        <v>4</v>
      </c>
      <c r="F1" s="2">
        <v>5</v>
      </c>
      <c r="G1" s="2">
        <v>6</v>
      </c>
      <c r="H1" s="2">
        <v>23</v>
      </c>
      <c r="I1" s="2">
        <v>24</v>
      </c>
      <c r="J1" s="2">
        <v>25</v>
      </c>
      <c r="K1" s="2">
        <v>26</v>
      </c>
      <c r="L1" s="2">
        <v>27</v>
      </c>
      <c r="M1" s="2">
        <v>28</v>
      </c>
      <c r="N1" s="2">
        <v>29</v>
      </c>
      <c r="O1" s="2">
        <v>30</v>
      </c>
      <c r="P1" s="2">
        <v>31</v>
      </c>
      <c r="Q1" s="2">
        <v>32</v>
      </c>
      <c r="R1" s="2">
        <v>33</v>
      </c>
      <c r="S1" s="2">
        <v>34</v>
      </c>
      <c r="T1" s="2">
        <v>35</v>
      </c>
      <c r="U1" s="2">
        <v>36</v>
      </c>
      <c r="V1" s="2">
        <v>37</v>
      </c>
      <c r="W1" s="2"/>
      <c r="X1" s="2"/>
      <c r="Y1" s="2"/>
      <c r="Z1" s="2"/>
      <c r="AA1" s="2"/>
      <c r="AB1" s="2"/>
      <c r="AC1" s="2"/>
      <c r="AD1" s="2"/>
      <c r="AE1" s="2"/>
      <c r="AF1" s="2"/>
      <c r="AG1" s="2"/>
      <c r="AH1" s="2"/>
      <c r="AI1" s="2"/>
      <c r="AJ1" s="2"/>
      <c r="AK1" s="2"/>
      <c r="AL1" s="2"/>
      <c r="AM1" s="2"/>
      <c r="AN1" s="2"/>
      <c r="AO1" s="2"/>
      <c r="AP1" s="2"/>
      <c r="AQ1" s="2"/>
      <c r="AR1" s="2"/>
      <c r="AS1" s="2"/>
      <c r="AT1" s="2"/>
      <c r="AU1" s="2"/>
      <c r="AV1" s="2"/>
      <c r="AW1" s="3"/>
    </row>
    <row r="2" spans="1:49" ht="26.25" x14ac:dyDescent="0.2">
      <c r="A2" s="5"/>
      <c r="B2" s="6" t="s">
        <v>0</v>
      </c>
      <c r="C2" s="7" t="s">
        <v>1</v>
      </c>
      <c r="D2" s="7" t="s">
        <v>2</v>
      </c>
      <c r="E2" s="8"/>
      <c r="F2" s="9"/>
      <c r="G2" s="9"/>
      <c r="H2" s="10"/>
      <c r="I2" s="10"/>
      <c r="J2" s="10"/>
      <c r="K2" s="10"/>
      <c r="L2" s="11"/>
      <c r="M2" s="11"/>
      <c r="N2" s="11"/>
      <c r="O2" s="11"/>
      <c r="P2" s="11"/>
      <c r="Q2" s="11"/>
      <c r="R2" s="11"/>
      <c r="S2" s="11"/>
      <c r="T2" s="11"/>
      <c r="U2" s="11"/>
      <c r="V2" s="11"/>
      <c r="W2" s="12" t="s">
        <v>3</v>
      </c>
      <c r="X2" s="12" t="s">
        <v>3</v>
      </c>
      <c r="Y2" s="12" t="s">
        <v>3</v>
      </c>
      <c r="Z2" s="12" t="s">
        <v>3</v>
      </c>
      <c r="AA2" s="12" t="s">
        <v>3</v>
      </c>
      <c r="AB2" s="12" t="s">
        <v>3</v>
      </c>
      <c r="AC2" s="12" t="s">
        <v>3</v>
      </c>
      <c r="AD2" s="12" t="s">
        <v>3</v>
      </c>
      <c r="AE2" s="12" t="s">
        <v>3</v>
      </c>
      <c r="AF2" s="12"/>
      <c r="AG2" s="12"/>
      <c r="AH2" s="10"/>
      <c r="AI2" s="10"/>
      <c r="AJ2" s="11"/>
      <c r="AK2" s="11"/>
      <c r="AL2" s="11"/>
      <c r="AM2" s="11"/>
      <c r="AN2" s="11"/>
      <c r="AO2" s="11"/>
      <c r="AP2" s="11"/>
      <c r="AQ2" s="11"/>
      <c r="AR2" s="11"/>
      <c r="AS2" s="11"/>
      <c r="AT2" s="11"/>
      <c r="AU2" s="10"/>
      <c r="AV2" s="10"/>
      <c r="AW2" s="13"/>
    </row>
    <row r="3" spans="1:49" ht="26.25" x14ac:dyDescent="0.2">
      <c r="A3" s="5"/>
      <c r="B3" s="6" t="s">
        <v>4</v>
      </c>
      <c r="C3" s="7">
        <v>2026</v>
      </c>
      <c r="D3" s="15"/>
      <c r="E3" s="8"/>
      <c r="F3" s="9"/>
      <c r="G3" s="9"/>
      <c r="H3" s="10"/>
      <c r="I3" s="10"/>
      <c r="J3" s="10"/>
      <c r="K3" s="10"/>
      <c r="L3" s="10"/>
      <c r="M3" s="10"/>
      <c r="N3" s="10"/>
      <c r="O3" s="10"/>
      <c r="P3" s="10"/>
      <c r="Q3" s="16"/>
      <c r="R3" s="16"/>
      <c r="S3" s="16"/>
      <c r="T3" s="17"/>
      <c r="U3" s="18"/>
      <c r="V3" s="5"/>
      <c r="W3" s="12" t="s">
        <v>5</v>
      </c>
      <c r="X3" s="12" t="s">
        <v>5</v>
      </c>
      <c r="Y3" s="12" t="s">
        <v>5</v>
      </c>
      <c r="Z3" s="12" t="s">
        <v>5</v>
      </c>
      <c r="AA3" s="12" t="s">
        <v>5</v>
      </c>
      <c r="AB3" s="12" t="s">
        <v>5</v>
      </c>
      <c r="AC3" s="12" t="s">
        <v>5</v>
      </c>
      <c r="AD3" s="12" t="s">
        <v>5</v>
      </c>
      <c r="AE3" s="12" t="s">
        <v>5</v>
      </c>
      <c r="AF3" s="12"/>
      <c r="AG3" s="12"/>
      <c r="AH3" s="10"/>
      <c r="AI3" s="10"/>
      <c r="AJ3" s="11"/>
      <c r="AK3" s="11"/>
      <c r="AL3" s="11"/>
      <c r="AM3" s="11"/>
      <c r="AN3" s="11"/>
      <c r="AO3" s="11"/>
      <c r="AP3" s="11"/>
      <c r="AQ3" s="11"/>
      <c r="AR3" s="11"/>
      <c r="AS3" s="11"/>
      <c r="AT3" s="5"/>
      <c r="AU3" s="5"/>
      <c r="AV3" s="5"/>
    </row>
    <row r="4" spans="1:49" ht="26.25" x14ac:dyDescent="0.2">
      <c r="A4" s="5"/>
      <c r="B4" s="6" t="s">
        <v>6</v>
      </c>
      <c r="C4" s="19">
        <v>46142</v>
      </c>
      <c r="D4" s="20" t="s">
        <v>7</v>
      </c>
      <c r="E4" s="8"/>
      <c r="F4" s="9"/>
      <c r="G4" s="9"/>
      <c r="H4" s="10"/>
      <c r="I4" s="10"/>
      <c r="J4" s="10"/>
      <c r="K4" s="10"/>
      <c r="L4" s="10"/>
      <c r="M4" s="21" t="s">
        <v>8</v>
      </c>
      <c r="N4" s="21"/>
      <c r="O4" s="21"/>
      <c r="P4" s="21"/>
      <c r="Q4" s="21"/>
      <c r="R4" s="21"/>
      <c r="S4" s="21"/>
      <c r="T4" s="21"/>
      <c r="U4" s="18"/>
      <c r="V4" s="5"/>
      <c r="W4" s="12" t="s">
        <v>9</v>
      </c>
      <c r="X4" s="12" t="s">
        <v>9</v>
      </c>
      <c r="Y4" s="12" t="s">
        <v>9</v>
      </c>
      <c r="Z4" s="12" t="s">
        <v>9</v>
      </c>
      <c r="AA4" s="12" t="s">
        <v>9</v>
      </c>
      <c r="AB4" s="12" t="s">
        <v>9</v>
      </c>
      <c r="AC4" s="12" t="s">
        <v>9</v>
      </c>
      <c r="AD4" s="12" t="s">
        <v>9</v>
      </c>
      <c r="AE4" s="12" t="s">
        <v>9</v>
      </c>
      <c r="AF4" s="12"/>
      <c r="AG4" s="12"/>
      <c r="AH4" s="10"/>
      <c r="AI4" s="10"/>
      <c r="AJ4" s="11"/>
      <c r="AK4" s="11"/>
      <c r="AL4" s="11"/>
      <c r="AM4" s="11"/>
      <c r="AN4" s="11"/>
      <c r="AO4" s="11"/>
      <c r="AP4" s="11"/>
      <c r="AQ4" s="11"/>
      <c r="AR4" s="11"/>
      <c r="AS4" s="11"/>
      <c r="AT4" s="5"/>
      <c r="AU4" s="5"/>
      <c r="AV4" s="5"/>
    </row>
    <row r="5" spans="1:49" s="32" customFormat="1" ht="26.25" x14ac:dyDescent="0.2">
      <c r="A5" s="22"/>
      <c r="B5" s="22"/>
      <c r="C5" s="22"/>
      <c r="D5" s="23"/>
      <c r="E5" s="24"/>
      <c r="F5" s="25"/>
      <c r="G5" s="25"/>
      <c r="H5" s="26"/>
      <c r="I5" s="27"/>
      <c r="J5" s="27"/>
      <c r="K5" s="27"/>
      <c r="L5" s="10"/>
      <c r="M5" s="28" t="s">
        <v>10</v>
      </c>
      <c r="N5" s="28"/>
      <c r="O5" s="28"/>
      <c r="P5" s="28"/>
      <c r="Q5" s="28"/>
      <c r="R5" s="28"/>
      <c r="S5" s="28"/>
      <c r="T5" s="28"/>
      <c r="U5" s="29"/>
      <c r="V5" s="29"/>
      <c r="W5" s="30" t="s">
        <v>11</v>
      </c>
      <c r="X5" s="22"/>
      <c r="Y5" s="22"/>
      <c r="Z5" s="22"/>
      <c r="AA5" s="22"/>
      <c r="AB5" s="22"/>
      <c r="AC5" s="22"/>
      <c r="AD5" s="22"/>
      <c r="AE5" s="22"/>
      <c r="AF5" s="26"/>
      <c r="AG5" s="22"/>
      <c r="AH5" s="26"/>
      <c r="AI5" s="26"/>
      <c r="AJ5" s="29"/>
      <c r="AK5" s="29"/>
      <c r="AL5" s="29"/>
      <c r="AM5" s="29"/>
      <c r="AN5" s="29"/>
      <c r="AO5" s="29"/>
      <c r="AP5" s="22"/>
      <c r="AQ5" s="22"/>
      <c r="AR5" s="31"/>
      <c r="AS5" s="31"/>
      <c r="AT5" s="29"/>
      <c r="AU5" s="22"/>
      <c r="AV5" s="22"/>
    </row>
    <row r="6" spans="1:49" s="47" customFormat="1" ht="25.5" customHeight="1" x14ac:dyDescent="0.2">
      <c r="A6" s="33"/>
      <c r="B6" s="34" t="s">
        <v>12</v>
      </c>
      <c r="C6" s="34" t="s">
        <v>13</v>
      </c>
      <c r="D6" s="35"/>
      <c r="E6" s="35"/>
      <c r="F6" s="36"/>
      <c r="G6" s="36"/>
      <c r="H6" s="26"/>
      <c r="I6" s="33"/>
      <c r="J6" s="33"/>
      <c r="K6" s="33"/>
      <c r="L6" s="37" t="str">
        <f>prov_cd</f>
        <v>YT</v>
      </c>
      <c r="M6" s="38"/>
      <c r="N6" s="38"/>
      <c r="O6" s="38"/>
      <c r="P6" s="38" t="s">
        <v>14</v>
      </c>
      <c r="Q6" s="38" t="s">
        <v>15</v>
      </c>
      <c r="R6" s="38"/>
      <c r="S6" s="38" t="s">
        <v>16</v>
      </c>
      <c r="T6" s="38" t="s">
        <v>17</v>
      </c>
      <c r="U6" s="33"/>
      <c r="V6" s="33"/>
      <c r="W6" s="39" t="s">
        <v>18</v>
      </c>
      <c r="X6" s="39"/>
      <c r="Y6" s="40"/>
      <c r="Z6" s="40"/>
      <c r="AA6" s="40"/>
      <c r="AB6" s="40"/>
      <c r="AC6" s="40"/>
      <c r="AD6" s="40"/>
      <c r="AE6" s="40"/>
      <c r="AF6" s="41"/>
      <c r="AG6" s="42" t="s">
        <v>19</v>
      </c>
      <c r="AH6" s="42" t="s">
        <v>20</v>
      </c>
      <c r="AI6" s="43" t="s">
        <v>21</v>
      </c>
      <c r="AJ6" s="43" t="s">
        <v>22</v>
      </c>
      <c r="AK6" s="44" t="s">
        <v>23</v>
      </c>
      <c r="AL6" s="45"/>
      <c r="AM6" s="45"/>
      <c r="AN6" s="45"/>
      <c r="AO6" s="45"/>
      <c r="AP6" s="45"/>
      <c r="AQ6" s="46"/>
      <c r="AR6" s="31"/>
      <c r="AS6" s="31"/>
      <c r="AT6" s="33"/>
      <c r="AU6" s="33"/>
      <c r="AV6" s="33"/>
    </row>
    <row r="7" spans="1:49" s="61" customFormat="1" ht="36" x14ac:dyDescent="0.2">
      <c r="A7" s="35"/>
      <c r="B7" s="48" t="s">
        <v>24</v>
      </c>
      <c r="C7" s="48" t="s">
        <v>25</v>
      </c>
      <c r="D7" s="49" t="s">
        <v>26</v>
      </c>
      <c r="E7" s="49" t="s">
        <v>27</v>
      </c>
      <c r="F7" s="50" t="s">
        <v>28</v>
      </c>
      <c r="G7" s="50" t="s">
        <v>29</v>
      </c>
      <c r="H7" s="51" t="s">
        <v>30</v>
      </c>
      <c r="I7" s="52" t="s">
        <v>31</v>
      </c>
      <c r="J7" s="51" t="s">
        <v>32</v>
      </c>
      <c r="K7" s="51" t="s">
        <v>33</v>
      </c>
      <c r="L7" s="51" t="s">
        <v>34</v>
      </c>
      <c r="M7" s="53"/>
      <c r="N7" s="53"/>
      <c r="O7" s="53"/>
      <c r="P7" s="53" t="s">
        <v>14</v>
      </c>
      <c r="Q7" s="53" t="s">
        <v>35</v>
      </c>
      <c r="R7" s="53"/>
      <c r="S7" s="53" t="s">
        <v>36</v>
      </c>
      <c r="T7" s="53" t="s">
        <v>17</v>
      </c>
      <c r="U7" s="54" t="s">
        <v>37</v>
      </c>
      <c r="V7" s="54" t="s">
        <v>38</v>
      </c>
      <c r="W7" s="55" t="s">
        <v>39</v>
      </c>
      <c r="X7" s="55" t="s">
        <v>40</v>
      </c>
      <c r="Y7" s="55" t="s">
        <v>41</v>
      </c>
      <c r="Z7" s="55" t="s">
        <v>42</v>
      </c>
      <c r="AA7" s="55" t="s">
        <v>43</v>
      </c>
      <c r="AB7" s="55" t="s">
        <v>44</v>
      </c>
      <c r="AC7" s="55" t="s">
        <v>45</v>
      </c>
      <c r="AD7" s="55" t="s">
        <v>46</v>
      </c>
      <c r="AE7" s="55" t="s">
        <v>47</v>
      </c>
      <c r="AF7" s="50" t="s">
        <v>48</v>
      </c>
      <c r="AG7" s="56"/>
      <c r="AH7" s="56"/>
      <c r="AI7" s="57"/>
      <c r="AJ7" s="57"/>
      <c r="AK7" s="58" t="s">
        <v>49</v>
      </c>
      <c r="AL7" s="58" t="s">
        <v>50</v>
      </c>
      <c r="AM7" s="58" t="s">
        <v>51</v>
      </c>
      <c r="AN7" s="58" t="s">
        <v>52</v>
      </c>
      <c r="AO7" s="58" t="s">
        <v>53</v>
      </c>
      <c r="AP7" s="58" t="s">
        <v>54</v>
      </c>
      <c r="AQ7" s="59"/>
      <c r="AR7" s="60" t="s">
        <v>55</v>
      </c>
      <c r="AS7" s="60" t="s">
        <v>56</v>
      </c>
      <c r="AT7" s="35"/>
      <c r="AU7" s="35"/>
      <c r="AV7" s="35"/>
    </row>
    <row r="8" spans="1:49" s="47" customFormat="1" ht="101.25" x14ac:dyDescent="0.2">
      <c r="A8" s="35"/>
      <c r="B8" s="62" t="s">
        <v>57</v>
      </c>
      <c r="C8" s="63" t="s">
        <v>57</v>
      </c>
      <c r="D8" s="64" t="s">
        <v>58</v>
      </c>
      <c r="E8" s="64" t="s">
        <v>59</v>
      </c>
      <c r="F8" s="65" t="s">
        <v>60</v>
      </c>
      <c r="G8" s="65" t="s">
        <v>61</v>
      </c>
      <c r="H8" s="66">
        <v>1.2</v>
      </c>
      <c r="I8" s="67"/>
      <c r="J8" s="68">
        <f>J12+J30</f>
        <v>1596.56</v>
      </c>
      <c r="K8" s="68">
        <f>K12+K30</f>
        <v>2028</v>
      </c>
      <c r="L8" s="69">
        <f>K8+(H8*VLOOKUP(prov_cd,rate_table,2,FALSE))</f>
        <v>2245.1999999999998</v>
      </c>
      <c r="M8" s="70"/>
      <c r="N8" s="70"/>
      <c r="O8" s="70"/>
      <c r="P8" s="70" t="s">
        <v>62</v>
      </c>
      <c r="Q8" s="71" t="s">
        <v>11</v>
      </c>
      <c r="R8" s="71"/>
      <c r="S8" s="71" t="s">
        <v>11</v>
      </c>
      <c r="T8" s="71" t="s">
        <v>11</v>
      </c>
      <c r="U8" s="72" t="s">
        <v>63</v>
      </c>
      <c r="V8" s="72" t="s">
        <v>64</v>
      </c>
      <c r="W8" s="73" t="s">
        <v>3</v>
      </c>
      <c r="X8" s="74"/>
      <c r="Y8" s="74"/>
      <c r="Z8" s="74"/>
      <c r="AA8" s="74"/>
      <c r="AB8" s="74"/>
      <c r="AC8" s="74"/>
      <c r="AD8" s="74"/>
      <c r="AE8" s="74"/>
      <c r="AF8" s="75">
        <v>6</v>
      </c>
      <c r="AG8" s="70" t="s">
        <v>62</v>
      </c>
      <c r="AH8" s="70"/>
      <c r="AI8" s="70" t="s">
        <v>62</v>
      </c>
      <c r="AJ8" s="70"/>
      <c r="AK8" s="70"/>
      <c r="AL8" s="70" t="s">
        <v>62</v>
      </c>
      <c r="AM8" s="70"/>
      <c r="AN8" s="70"/>
      <c r="AO8" s="70"/>
      <c r="AP8" s="70"/>
      <c r="AQ8" s="70"/>
      <c r="AR8" s="76"/>
      <c r="AS8" s="77"/>
      <c r="AT8" s="33"/>
      <c r="AU8" s="33"/>
      <c r="AV8" s="33"/>
    </row>
    <row r="9" spans="1:49" ht="101.25" x14ac:dyDescent="0.2">
      <c r="A9" s="35"/>
      <c r="B9" s="62" t="s">
        <v>65</v>
      </c>
      <c r="C9" s="63" t="s">
        <v>65</v>
      </c>
      <c r="D9" s="78" t="s">
        <v>66</v>
      </c>
      <c r="E9" s="78" t="s">
        <v>67</v>
      </c>
      <c r="F9" s="65" t="s">
        <v>68</v>
      </c>
      <c r="G9" s="79" t="s">
        <v>69</v>
      </c>
      <c r="H9" s="80">
        <v>1.2</v>
      </c>
      <c r="I9" s="81"/>
      <c r="J9" s="68">
        <f>J12+J29</f>
        <v>1150.3999999999999</v>
      </c>
      <c r="K9" s="68">
        <f>K12+K29</f>
        <v>1522.72</v>
      </c>
      <c r="L9" s="69">
        <f>K9+(H9*VLOOKUP(prov_cd,rate_table,2,FALSE))</f>
        <v>1739.92</v>
      </c>
      <c r="M9" s="70"/>
      <c r="N9" s="70"/>
      <c r="O9" s="70"/>
      <c r="P9" s="70" t="s">
        <v>62</v>
      </c>
      <c r="Q9" s="71" t="s">
        <v>11</v>
      </c>
      <c r="R9" s="71"/>
      <c r="S9" s="71" t="s">
        <v>11</v>
      </c>
      <c r="T9" s="71" t="s">
        <v>11</v>
      </c>
      <c r="U9" s="72" t="s">
        <v>63</v>
      </c>
      <c r="V9" s="72" t="s">
        <v>64</v>
      </c>
      <c r="W9" s="73" t="s">
        <v>3</v>
      </c>
      <c r="X9" s="73"/>
      <c r="Y9" s="73"/>
      <c r="Z9" s="73"/>
      <c r="AA9" s="73"/>
      <c r="AB9" s="73"/>
      <c r="AC9" s="73"/>
      <c r="AD9" s="73"/>
      <c r="AE9" s="73"/>
      <c r="AF9" s="82">
        <v>7</v>
      </c>
      <c r="AG9" s="70" t="s">
        <v>62</v>
      </c>
      <c r="AH9" s="70"/>
      <c r="AI9" s="70" t="s">
        <v>62</v>
      </c>
      <c r="AJ9" s="70"/>
      <c r="AK9" s="70"/>
      <c r="AL9" s="70" t="s">
        <v>62</v>
      </c>
      <c r="AM9" s="70"/>
      <c r="AN9" s="70"/>
      <c r="AO9" s="70"/>
      <c r="AP9" s="70"/>
      <c r="AQ9" s="70"/>
      <c r="AR9" s="76"/>
      <c r="AS9" s="76"/>
      <c r="AT9" s="5"/>
      <c r="AU9" s="5"/>
      <c r="AV9" s="5"/>
    </row>
    <row r="10" spans="1:49" ht="38.25" hidden="1" outlineLevel="1" x14ac:dyDescent="0.2">
      <c r="A10" s="5"/>
      <c r="B10" s="83" t="s">
        <v>70</v>
      </c>
      <c r="C10" s="78" t="s">
        <v>71</v>
      </c>
      <c r="D10" s="78" t="s">
        <v>72</v>
      </c>
      <c r="E10" s="78"/>
      <c r="F10" s="65"/>
      <c r="G10" s="79"/>
      <c r="H10" s="80"/>
      <c r="I10" s="81"/>
      <c r="J10" s="68"/>
      <c r="K10" s="68"/>
      <c r="L10" s="69"/>
      <c r="M10" s="70"/>
      <c r="N10" s="70"/>
      <c r="O10" s="70"/>
      <c r="P10" s="70"/>
      <c r="Q10" s="70"/>
      <c r="R10" s="70"/>
      <c r="S10" s="70"/>
      <c r="T10" s="70"/>
      <c r="U10" s="84"/>
      <c r="V10" s="84"/>
      <c r="W10" s="85"/>
      <c r="X10" s="85"/>
      <c r="Y10" s="85"/>
      <c r="Z10" s="85"/>
      <c r="AA10" s="85"/>
      <c r="AB10" s="85"/>
      <c r="AC10" s="85"/>
      <c r="AD10" s="85"/>
      <c r="AE10" s="85"/>
      <c r="AF10" s="86"/>
      <c r="AG10" s="70"/>
      <c r="AH10" s="71"/>
      <c r="AI10" s="71"/>
      <c r="AJ10" s="71"/>
      <c r="AK10" s="71"/>
      <c r="AL10" s="71"/>
      <c r="AM10" s="71"/>
      <c r="AN10" s="71"/>
      <c r="AO10" s="71"/>
      <c r="AP10" s="70"/>
      <c r="AQ10" s="87"/>
      <c r="AR10" s="88"/>
      <c r="AS10" s="88"/>
      <c r="AT10" s="5"/>
      <c r="AU10" s="5"/>
      <c r="AV10" s="5"/>
    </row>
    <row r="11" spans="1:49" ht="38.25" hidden="1" outlineLevel="1" x14ac:dyDescent="0.2">
      <c r="A11" s="5"/>
      <c r="B11" s="83" t="s">
        <v>73</v>
      </c>
      <c r="C11" s="78" t="s">
        <v>71</v>
      </c>
      <c r="D11" s="78"/>
      <c r="E11" s="78" t="s">
        <v>74</v>
      </c>
      <c r="F11" s="65"/>
      <c r="G11" s="79"/>
      <c r="H11" s="80"/>
      <c r="I11" s="81"/>
      <c r="J11" s="68"/>
      <c r="K11" s="68"/>
      <c r="L11" s="69"/>
      <c r="M11" s="70"/>
      <c r="N11" s="70"/>
      <c r="O11" s="70"/>
      <c r="P11" s="70"/>
      <c r="Q11" s="70"/>
      <c r="R11" s="70"/>
      <c r="S11" s="70"/>
      <c r="T11" s="70"/>
      <c r="U11" s="84"/>
      <c r="V11" s="84"/>
      <c r="W11" s="85"/>
      <c r="X11" s="85"/>
      <c r="Y11" s="85"/>
      <c r="Z11" s="85"/>
      <c r="AA11" s="85"/>
      <c r="AB11" s="85"/>
      <c r="AC11" s="85"/>
      <c r="AD11" s="85"/>
      <c r="AE11" s="85"/>
      <c r="AF11" s="86"/>
      <c r="AG11" s="70"/>
      <c r="AH11" s="71"/>
      <c r="AI11" s="71"/>
      <c r="AJ11" s="71"/>
      <c r="AK11" s="71"/>
      <c r="AL11" s="71"/>
      <c r="AM11" s="71"/>
      <c r="AN11" s="71"/>
      <c r="AO11" s="71"/>
      <c r="AP11" s="70"/>
      <c r="AQ11" s="87"/>
      <c r="AR11" s="88"/>
      <c r="AS11" s="88"/>
      <c r="AT11" s="5"/>
      <c r="AU11" s="5"/>
      <c r="AV11" s="5"/>
    </row>
    <row r="12" spans="1:49" ht="25.5" hidden="1" outlineLevel="1" x14ac:dyDescent="0.2">
      <c r="A12" s="5"/>
      <c r="B12" s="62">
        <v>34417</v>
      </c>
      <c r="C12" s="78" t="s">
        <v>71</v>
      </c>
      <c r="D12" s="78" t="s">
        <v>75</v>
      </c>
      <c r="E12" s="78" t="s">
        <v>76</v>
      </c>
      <c r="F12" s="79"/>
      <c r="G12" s="79"/>
      <c r="H12" s="80"/>
      <c r="I12" s="81"/>
      <c r="J12" s="68">
        <f>VLOOKUP(B12,'[1]MASTER PART LIST'!$B:$C,2,FALSE)*4</f>
        <v>832.56</v>
      </c>
      <c r="K12" s="69">
        <f>VLOOKUP(B12,'[1]MASTER PART LIST'!$B:$D,3,FALSE)*4</f>
        <v>1000</v>
      </c>
      <c r="L12" s="69"/>
      <c r="M12" s="89"/>
      <c r="N12" s="89"/>
      <c r="O12" s="89"/>
      <c r="P12" s="89"/>
      <c r="Q12" s="89"/>
      <c r="R12" s="89"/>
      <c r="S12" s="89"/>
      <c r="T12" s="89"/>
      <c r="U12" s="84"/>
      <c r="V12" s="84"/>
      <c r="W12" s="85"/>
      <c r="X12" s="85"/>
      <c r="Y12" s="85"/>
      <c r="Z12" s="85"/>
      <c r="AA12" s="85"/>
      <c r="AB12" s="85"/>
      <c r="AC12" s="85"/>
      <c r="AD12" s="85"/>
      <c r="AE12" s="85"/>
      <c r="AF12" s="86"/>
      <c r="AG12" s="70"/>
      <c r="AH12" s="71"/>
      <c r="AI12" s="71"/>
      <c r="AJ12" s="71"/>
      <c r="AK12" s="71"/>
      <c r="AL12" s="71"/>
      <c r="AM12" s="71"/>
      <c r="AN12" s="71"/>
      <c r="AO12" s="71"/>
      <c r="AP12" s="70"/>
      <c r="AQ12" s="87"/>
      <c r="AR12" s="88"/>
      <c r="AS12" s="88"/>
      <c r="AT12" s="5"/>
      <c r="AU12" s="5"/>
      <c r="AV12" s="5"/>
    </row>
    <row r="13" spans="1:49" ht="78.75" collapsed="1" x14ac:dyDescent="0.2">
      <c r="A13" s="5"/>
      <c r="B13" s="62" t="s">
        <v>77</v>
      </c>
      <c r="C13" s="81" t="str">
        <f>B14</f>
        <v>25CIV-5AR-NH883</v>
      </c>
      <c r="D13" s="78" t="s">
        <v>78</v>
      </c>
      <c r="E13" s="78" t="s">
        <v>79</v>
      </c>
      <c r="F13" s="79" t="s">
        <v>80</v>
      </c>
      <c r="G13" s="79" t="s">
        <v>81</v>
      </c>
      <c r="H13" s="90">
        <f>H14</f>
        <v>2.2000000000000002</v>
      </c>
      <c r="I13" s="81"/>
      <c r="J13" s="68">
        <f>J14</f>
        <v>660.6</v>
      </c>
      <c r="K13" s="68">
        <f>K14</f>
        <v>1101.6000000000001</v>
      </c>
      <c r="L13" s="69">
        <f t="shared" ref="L13:L26" si="0">K13+(H13*VLOOKUP(prov_cd,rate_table,2,FALSE))</f>
        <v>1499.8000000000002</v>
      </c>
      <c r="M13" s="70"/>
      <c r="N13" s="70"/>
      <c r="O13" s="70"/>
      <c r="P13" s="70" t="s">
        <v>62</v>
      </c>
      <c r="Q13" s="70" t="s">
        <v>62</v>
      </c>
      <c r="R13" s="70"/>
      <c r="S13" s="70" t="s">
        <v>62</v>
      </c>
      <c r="T13" s="71" t="s">
        <v>11</v>
      </c>
      <c r="U13" s="72" t="s">
        <v>82</v>
      </c>
      <c r="V13" s="72" t="s">
        <v>83</v>
      </c>
      <c r="W13" s="73" t="s">
        <v>3</v>
      </c>
      <c r="X13" s="73"/>
      <c r="Y13" s="73"/>
      <c r="Z13" s="73"/>
      <c r="AA13" s="73"/>
      <c r="AB13" s="73"/>
      <c r="AC13" s="73"/>
      <c r="AD13" s="73"/>
      <c r="AE13" s="73"/>
      <c r="AF13" s="82">
        <v>5</v>
      </c>
      <c r="AG13" s="70"/>
      <c r="AH13" s="70"/>
      <c r="AI13" s="70" t="s">
        <v>62</v>
      </c>
      <c r="AJ13" s="70"/>
      <c r="AK13" s="70"/>
      <c r="AL13" s="70"/>
      <c r="AM13" s="70"/>
      <c r="AN13" s="70"/>
      <c r="AO13" s="70" t="s">
        <v>62</v>
      </c>
      <c r="AP13" s="70"/>
      <c r="AQ13" s="70"/>
      <c r="AR13" s="76"/>
      <c r="AS13" s="91" t="s">
        <v>84</v>
      </c>
      <c r="AT13" s="5"/>
      <c r="AU13" s="5"/>
      <c r="AV13" s="5"/>
    </row>
    <row r="14" spans="1:49" ht="25.5" hidden="1" outlineLevel="1" x14ac:dyDescent="0.2">
      <c r="A14" s="5" t="s">
        <v>85</v>
      </c>
      <c r="B14" s="92" t="s">
        <v>86</v>
      </c>
      <c r="C14" s="80"/>
      <c r="D14" s="78" t="s">
        <v>87</v>
      </c>
      <c r="E14" s="78" t="s">
        <v>88</v>
      </c>
      <c r="F14" s="79"/>
      <c r="G14" s="79"/>
      <c r="H14" s="90">
        <f>H49+H70</f>
        <v>2.2000000000000002</v>
      </c>
      <c r="I14" s="81"/>
      <c r="J14" s="90">
        <f>(J49+J70)*0.9</f>
        <v>660.6</v>
      </c>
      <c r="K14" s="90">
        <f t="shared" ref="J14:L16" si="1">(K49+K70)*0.9</f>
        <v>1101.6000000000001</v>
      </c>
      <c r="L14" s="69">
        <f t="shared" si="0"/>
        <v>1499.8000000000002</v>
      </c>
      <c r="M14" s="89"/>
      <c r="N14" s="89"/>
      <c r="O14" s="89"/>
      <c r="P14" s="70" t="s">
        <v>62</v>
      </c>
      <c r="Q14" s="70" t="s">
        <v>62</v>
      </c>
      <c r="R14" s="70"/>
      <c r="S14" s="70" t="s">
        <v>62</v>
      </c>
      <c r="T14" s="71" t="s">
        <v>11</v>
      </c>
      <c r="U14" s="72"/>
      <c r="V14" s="72"/>
      <c r="W14" s="85"/>
      <c r="X14" s="85"/>
      <c r="Y14" s="85"/>
      <c r="Z14" s="85"/>
      <c r="AA14" s="85"/>
      <c r="AB14" s="85"/>
      <c r="AC14" s="85"/>
      <c r="AD14" s="85"/>
      <c r="AE14" s="85"/>
      <c r="AF14" s="86"/>
      <c r="AG14" s="70"/>
      <c r="AH14" s="71"/>
      <c r="AI14" s="71"/>
      <c r="AJ14" s="70"/>
      <c r="AK14" s="70"/>
      <c r="AL14" s="70"/>
      <c r="AM14" s="70"/>
      <c r="AN14" s="70"/>
      <c r="AO14" s="70"/>
      <c r="AP14" s="70"/>
      <c r="AQ14" s="87"/>
      <c r="AR14" s="88"/>
      <c r="AS14" s="88"/>
      <c r="AT14" s="5"/>
      <c r="AU14" s="5"/>
      <c r="AV14" s="5"/>
    </row>
    <row r="15" spans="1:49" ht="25.5" hidden="1" outlineLevel="1" x14ac:dyDescent="0.2">
      <c r="A15" s="5" t="s">
        <v>85</v>
      </c>
      <c r="B15" s="92" t="s">
        <v>89</v>
      </c>
      <c r="C15" s="80"/>
      <c r="D15" s="78" t="s">
        <v>90</v>
      </c>
      <c r="E15" s="81" t="s">
        <v>91</v>
      </c>
      <c r="F15" s="79"/>
      <c r="G15" s="79"/>
      <c r="H15" s="90">
        <f>H50+H71</f>
        <v>2.2000000000000002</v>
      </c>
      <c r="I15" s="81"/>
      <c r="J15" s="90">
        <f t="shared" si="1"/>
        <v>660.6</v>
      </c>
      <c r="K15" s="90">
        <f t="shared" si="1"/>
        <v>1101.6000000000001</v>
      </c>
      <c r="L15" s="69">
        <f t="shared" si="0"/>
        <v>1499.8000000000002</v>
      </c>
      <c r="M15" s="89"/>
      <c r="N15" s="89"/>
      <c r="O15" s="89"/>
      <c r="P15" s="70" t="s">
        <v>62</v>
      </c>
      <c r="Q15" s="70" t="s">
        <v>62</v>
      </c>
      <c r="R15" s="70"/>
      <c r="S15" s="70" t="s">
        <v>62</v>
      </c>
      <c r="T15" s="70" t="s">
        <v>11</v>
      </c>
      <c r="U15" s="72"/>
      <c r="V15" s="72"/>
      <c r="W15" s="85"/>
      <c r="X15" s="85"/>
      <c r="Y15" s="85"/>
      <c r="Z15" s="85"/>
      <c r="AA15" s="85"/>
      <c r="AB15" s="85"/>
      <c r="AC15" s="85"/>
      <c r="AD15" s="85"/>
      <c r="AE15" s="85"/>
      <c r="AF15" s="86"/>
      <c r="AG15" s="70"/>
      <c r="AH15" s="71"/>
      <c r="AI15" s="71"/>
      <c r="AJ15" s="70"/>
      <c r="AK15" s="70"/>
      <c r="AL15" s="70"/>
      <c r="AM15" s="70"/>
      <c r="AN15" s="70"/>
      <c r="AO15" s="70"/>
      <c r="AP15" s="70"/>
      <c r="AQ15" s="87"/>
      <c r="AR15" s="88"/>
      <c r="AS15" s="88"/>
      <c r="AT15" s="5"/>
      <c r="AU15" s="5"/>
      <c r="AV15" s="5"/>
    </row>
    <row r="16" spans="1:49" ht="25.5" hidden="1" outlineLevel="1" x14ac:dyDescent="0.2">
      <c r="A16" s="5" t="s">
        <v>85</v>
      </c>
      <c r="B16" s="92" t="s">
        <v>92</v>
      </c>
      <c r="C16" s="80"/>
      <c r="D16" s="78" t="s">
        <v>93</v>
      </c>
      <c r="E16" s="78" t="s">
        <v>94</v>
      </c>
      <c r="F16" s="79"/>
      <c r="G16" s="79"/>
      <c r="H16" s="90">
        <f>H51+H72</f>
        <v>2.2000000000000002</v>
      </c>
      <c r="I16" s="81"/>
      <c r="J16" s="90">
        <f t="shared" si="1"/>
        <v>660.6</v>
      </c>
      <c r="K16" s="90">
        <f t="shared" si="1"/>
        <v>1101.6000000000001</v>
      </c>
      <c r="L16" s="69">
        <f t="shared" si="0"/>
        <v>1499.8000000000002</v>
      </c>
      <c r="M16" s="89"/>
      <c r="N16" s="89"/>
      <c r="O16" s="89"/>
      <c r="P16" s="71" t="s">
        <v>11</v>
      </c>
      <c r="Q16" s="70" t="s">
        <v>62</v>
      </c>
      <c r="R16" s="70"/>
      <c r="S16" s="71" t="s">
        <v>11</v>
      </c>
      <c r="T16" s="71" t="s">
        <v>11</v>
      </c>
      <c r="U16" s="72"/>
      <c r="V16" s="72"/>
      <c r="W16" s="85"/>
      <c r="X16" s="85"/>
      <c r="Y16" s="85"/>
      <c r="Z16" s="85"/>
      <c r="AA16" s="85"/>
      <c r="AB16" s="85"/>
      <c r="AC16" s="85"/>
      <c r="AD16" s="85"/>
      <c r="AE16" s="85"/>
      <c r="AF16" s="86"/>
      <c r="AG16" s="70"/>
      <c r="AH16" s="71"/>
      <c r="AI16" s="71"/>
      <c r="AJ16" s="70"/>
      <c r="AK16" s="70"/>
      <c r="AL16" s="70"/>
      <c r="AM16" s="70"/>
      <c r="AN16" s="70"/>
      <c r="AO16" s="70"/>
      <c r="AP16" s="70"/>
      <c r="AQ16" s="87"/>
      <c r="AR16" s="88"/>
      <c r="AS16" s="88"/>
      <c r="AT16" s="5"/>
      <c r="AU16" s="5"/>
      <c r="AV16" s="5"/>
    </row>
    <row r="17" spans="1:48" ht="25.5" hidden="1" outlineLevel="1" x14ac:dyDescent="0.2">
      <c r="A17" s="5" t="s">
        <v>85</v>
      </c>
      <c r="B17" s="92" t="s">
        <v>95</v>
      </c>
      <c r="C17" s="80"/>
      <c r="D17" s="78" t="s">
        <v>96</v>
      </c>
      <c r="E17" s="81" t="s">
        <v>97</v>
      </c>
      <c r="F17" s="79"/>
      <c r="G17" s="79"/>
      <c r="H17" s="90">
        <f>H137+H139</f>
        <v>2.2000000000000002</v>
      </c>
      <c r="I17" s="81"/>
      <c r="J17" s="90">
        <f>(J137+J139)*0.9</f>
        <v>660.6</v>
      </c>
      <c r="K17" s="90">
        <f>(K137+K139)*0.9</f>
        <v>1101.6000000000001</v>
      </c>
      <c r="L17" s="69">
        <f t="shared" si="0"/>
        <v>1499.8000000000002</v>
      </c>
      <c r="M17" s="89"/>
      <c r="N17" s="89"/>
      <c r="O17" s="89"/>
      <c r="P17" s="71" t="s">
        <v>11</v>
      </c>
      <c r="Q17" s="71" t="s">
        <v>11</v>
      </c>
      <c r="R17" s="71"/>
      <c r="S17" s="70" t="s">
        <v>62</v>
      </c>
      <c r="T17" s="70" t="s">
        <v>11</v>
      </c>
      <c r="U17" s="72"/>
      <c r="V17" s="72"/>
      <c r="W17" s="85"/>
      <c r="X17" s="85"/>
      <c r="Y17" s="85"/>
      <c r="Z17" s="85"/>
      <c r="AA17" s="85"/>
      <c r="AB17" s="85"/>
      <c r="AC17" s="85"/>
      <c r="AD17" s="85"/>
      <c r="AE17" s="85"/>
      <c r="AF17" s="86"/>
      <c r="AG17" s="70"/>
      <c r="AH17" s="71"/>
      <c r="AI17" s="71"/>
      <c r="AJ17" s="70"/>
      <c r="AK17" s="70"/>
      <c r="AL17" s="70"/>
      <c r="AM17" s="70"/>
      <c r="AN17" s="70"/>
      <c r="AO17" s="70"/>
      <c r="AP17" s="70"/>
      <c r="AQ17" s="87"/>
      <c r="AR17" s="88"/>
      <c r="AS17" s="88"/>
      <c r="AT17" s="5"/>
      <c r="AU17" s="5"/>
      <c r="AV17" s="5"/>
    </row>
    <row r="18" spans="1:48" ht="25.5" hidden="1" outlineLevel="1" x14ac:dyDescent="0.2">
      <c r="A18" s="5" t="s">
        <v>85</v>
      </c>
      <c r="B18" s="92" t="s">
        <v>98</v>
      </c>
      <c r="C18" s="80"/>
      <c r="D18" s="78" t="s">
        <v>99</v>
      </c>
      <c r="E18" s="78" t="s">
        <v>100</v>
      </c>
      <c r="F18" s="79"/>
      <c r="G18" s="79"/>
      <c r="H18" s="90">
        <f>H52+H73</f>
        <v>2.2000000000000002</v>
      </c>
      <c r="I18" s="81"/>
      <c r="J18" s="90">
        <f t="shared" ref="J18:K20" si="2">(J52+J73)*0.9</f>
        <v>660.6</v>
      </c>
      <c r="K18" s="90">
        <f t="shared" si="2"/>
        <v>1101.6000000000001</v>
      </c>
      <c r="L18" s="69">
        <f t="shared" si="0"/>
        <v>1499.8000000000002</v>
      </c>
      <c r="M18" s="89"/>
      <c r="N18" s="89"/>
      <c r="O18" s="89"/>
      <c r="P18" s="70" t="s">
        <v>62</v>
      </c>
      <c r="Q18" s="70" t="s">
        <v>62</v>
      </c>
      <c r="R18" s="70"/>
      <c r="S18" s="70" t="s">
        <v>62</v>
      </c>
      <c r="T18" s="71" t="s">
        <v>11</v>
      </c>
      <c r="U18" s="72"/>
      <c r="V18" s="72"/>
      <c r="W18" s="85"/>
      <c r="X18" s="85"/>
      <c r="Y18" s="85"/>
      <c r="Z18" s="85"/>
      <c r="AA18" s="85"/>
      <c r="AB18" s="85"/>
      <c r="AC18" s="85"/>
      <c r="AD18" s="85"/>
      <c r="AE18" s="85"/>
      <c r="AF18" s="86"/>
      <c r="AG18" s="70"/>
      <c r="AH18" s="71"/>
      <c r="AI18" s="71"/>
      <c r="AJ18" s="70"/>
      <c r="AK18" s="70"/>
      <c r="AL18" s="70"/>
      <c r="AM18" s="70"/>
      <c r="AN18" s="70"/>
      <c r="AO18" s="70"/>
      <c r="AP18" s="70"/>
      <c r="AQ18" s="87"/>
      <c r="AR18" s="88"/>
      <c r="AS18" s="88"/>
      <c r="AT18" s="5"/>
      <c r="AU18" s="5"/>
      <c r="AV18" s="5"/>
    </row>
    <row r="19" spans="1:48" ht="15.75" hidden="1" outlineLevel="1" x14ac:dyDescent="0.2">
      <c r="A19" s="5" t="s">
        <v>85</v>
      </c>
      <c r="B19" s="92" t="s">
        <v>101</v>
      </c>
      <c r="C19" s="80"/>
      <c r="D19" s="78" t="s">
        <v>102</v>
      </c>
      <c r="E19" s="78" t="s">
        <v>103</v>
      </c>
      <c r="F19" s="79"/>
      <c r="G19" s="79"/>
      <c r="H19" s="90">
        <f>H53+H74</f>
        <v>2.2000000000000002</v>
      </c>
      <c r="I19" s="81"/>
      <c r="J19" s="90">
        <f t="shared" si="2"/>
        <v>660.6</v>
      </c>
      <c r="K19" s="90">
        <f t="shared" si="2"/>
        <v>1101.6000000000001</v>
      </c>
      <c r="L19" s="69">
        <f t="shared" si="0"/>
        <v>1499.8000000000002</v>
      </c>
      <c r="M19" s="89"/>
      <c r="N19" s="89"/>
      <c r="O19" s="89"/>
      <c r="P19" s="71" t="s">
        <v>11</v>
      </c>
      <c r="Q19" s="70" t="s">
        <v>62</v>
      </c>
      <c r="R19" s="70"/>
      <c r="S19" s="70" t="s">
        <v>62</v>
      </c>
      <c r="T19" s="71" t="s">
        <v>11</v>
      </c>
      <c r="U19" s="72"/>
      <c r="V19" s="72"/>
      <c r="W19" s="85"/>
      <c r="X19" s="85"/>
      <c r="Y19" s="85"/>
      <c r="Z19" s="85"/>
      <c r="AA19" s="85"/>
      <c r="AB19" s="85"/>
      <c r="AC19" s="85"/>
      <c r="AD19" s="85"/>
      <c r="AE19" s="85"/>
      <c r="AF19" s="86"/>
      <c r="AG19" s="70"/>
      <c r="AH19" s="71"/>
      <c r="AI19" s="71"/>
      <c r="AJ19" s="70"/>
      <c r="AK19" s="70"/>
      <c r="AL19" s="70"/>
      <c r="AM19" s="70"/>
      <c r="AN19" s="70"/>
      <c r="AO19" s="70"/>
      <c r="AP19" s="70"/>
      <c r="AQ19" s="87"/>
      <c r="AR19" s="88"/>
      <c r="AS19" s="88"/>
      <c r="AT19" s="5"/>
      <c r="AU19" s="5"/>
      <c r="AV19" s="5"/>
    </row>
    <row r="20" spans="1:48" ht="15.75" hidden="1" outlineLevel="1" x14ac:dyDescent="0.2">
      <c r="A20" s="5" t="s">
        <v>85</v>
      </c>
      <c r="B20" s="92" t="s">
        <v>104</v>
      </c>
      <c r="C20" s="80"/>
      <c r="D20" s="78" t="s">
        <v>105</v>
      </c>
      <c r="E20" s="78" t="s">
        <v>106</v>
      </c>
      <c r="F20" s="79"/>
      <c r="G20" s="79"/>
      <c r="H20" s="90">
        <f>H138+H75</f>
        <v>2.2000000000000002</v>
      </c>
      <c r="I20" s="81"/>
      <c r="J20" s="90">
        <f t="shared" si="2"/>
        <v>660.6</v>
      </c>
      <c r="K20" s="90">
        <f t="shared" si="2"/>
        <v>1101.6000000000001</v>
      </c>
      <c r="L20" s="69">
        <f t="shared" si="0"/>
        <v>1499.8000000000002</v>
      </c>
      <c r="M20" s="89"/>
      <c r="N20" s="89"/>
      <c r="O20" s="89"/>
      <c r="P20" s="71" t="s">
        <v>11</v>
      </c>
      <c r="Q20" s="71" t="s">
        <v>11</v>
      </c>
      <c r="R20" s="71"/>
      <c r="S20" s="70" t="s">
        <v>62</v>
      </c>
      <c r="T20" s="71" t="s">
        <v>11</v>
      </c>
      <c r="U20" s="72"/>
      <c r="V20" s="72"/>
      <c r="W20" s="85"/>
      <c r="X20" s="85"/>
      <c r="Y20" s="85"/>
      <c r="Z20" s="85"/>
      <c r="AA20" s="85"/>
      <c r="AB20" s="85"/>
      <c r="AC20" s="85"/>
      <c r="AD20" s="85"/>
      <c r="AE20" s="85"/>
      <c r="AF20" s="86"/>
      <c r="AG20" s="70"/>
      <c r="AH20" s="71"/>
      <c r="AI20" s="71"/>
      <c r="AJ20" s="70"/>
      <c r="AK20" s="70"/>
      <c r="AL20" s="70"/>
      <c r="AM20" s="70"/>
      <c r="AN20" s="70"/>
      <c r="AO20" s="70"/>
      <c r="AP20" s="70"/>
      <c r="AQ20" s="87"/>
      <c r="AR20" s="88"/>
      <c r="AS20" s="88"/>
      <c r="AT20" s="5"/>
      <c r="AU20" s="5"/>
      <c r="AV20" s="5"/>
    </row>
    <row r="21" spans="1:48" ht="37.5" customHeight="1" collapsed="1" x14ac:dyDescent="0.2">
      <c r="A21" s="93"/>
      <c r="B21" s="81" t="s">
        <v>107</v>
      </c>
      <c r="C21" s="81" t="s">
        <v>107</v>
      </c>
      <c r="D21" s="78" t="s">
        <v>108</v>
      </c>
      <c r="E21" s="78" t="s">
        <v>109</v>
      </c>
      <c r="F21" s="79" t="s">
        <v>110</v>
      </c>
      <c r="G21" s="79" t="s">
        <v>111</v>
      </c>
      <c r="H21" s="94">
        <f>H86+H88</f>
        <v>1.4</v>
      </c>
      <c r="I21" s="81"/>
      <c r="J21" s="94">
        <f>(J86+J88)*0.95</f>
        <v>230.85</v>
      </c>
      <c r="K21" s="94">
        <f>(K86+K88)*0.95</f>
        <v>384.75</v>
      </c>
      <c r="L21" s="69">
        <f t="shared" si="0"/>
        <v>638.15</v>
      </c>
      <c r="M21" s="70"/>
      <c r="N21" s="70"/>
      <c r="O21" s="70"/>
      <c r="P21" s="70" t="s">
        <v>62</v>
      </c>
      <c r="Q21" s="70" t="s">
        <v>62</v>
      </c>
      <c r="R21" s="70"/>
      <c r="S21" s="70" t="s">
        <v>62</v>
      </c>
      <c r="T21" s="71" t="s">
        <v>11</v>
      </c>
      <c r="U21" s="72" t="s">
        <v>112</v>
      </c>
      <c r="V21" s="72" t="s">
        <v>113</v>
      </c>
      <c r="W21" s="73" t="s">
        <v>3</v>
      </c>
      <c r="X21" s="73"/>
      <c r="Y21" s="73"/>
      <c r="Z21" s="73"/>
      <c r="AA21" s="73"/>
      <c r="AB21" s="73"/>
      <c r="AC21" s="73"/>
      <c r="AD21" s="73"/>
      <c r="AE21" s="73"/>
      <c r="AF21" s="82">
        <v>9</v>
      </c>
      <c r="AG21" s="70"/>
      <c r="AH21" s="70"/>
      <c r="AI21" s="70" t="s">
        <v>62</v>
      </c>
      <c r="AJ21" s="70"/>
      <c r="AK21" s="70"/>
      <c r="AL21" s="70" t="s">
        <v>62</v>
      </c>
      <c r="AM21" s="70"/>
      <c r="AN21" s="70"/>
      <c r="AO21" s="70"/>
      <c r="AP21" s="70"/>
      <c r="AQ21" s="70"/>
      <c r="AR21" s="76"/>
      <c r="AS21" s="91" t="s">
        <v>114</v>
      </c>
      <c r="AT21" s="5"/>
      <c r="AU21" s="5"/>
      <c r="AV21" s="5"/>
    </row>
    <row r="22" spans="1:48" ht="56.25" x14ac:dyDescent="0.2">
      <c r="A22" s="5"/>
      <c r="B22" s="81" t="s">
        <v>115</v>
      </c>
      <c r="C22" s="81" t="s">
        <v>115</v>
      </c>
      <c r="D22" s="78" t="s">
        <v>116</v>
      </c>
      <c r="E22" s="78" t="s">
        <v>117</v>
      </c>
      <c r="F22" s="79" t="s">
        <v>110</v>
      </c>
      <c r="G22" s="79" t="s">
        <v>111</v>
      </c>
      <c r="H22" s="94">
        <f>H102+H88</f>
        <v>1.4</v>
      </c>
      <c r="I22" s="81"/>
      <c r="J22" s="94">
        <f>(J102+J88)*0.95</f>
        <v>278.34999999999997</v>
      </c>
      <c r="K22" s="94">
        <f>(K102+K88)*0.95</f>
        <v>464.54999999999995</v>
      </c>
      <c r="L22" s="69">
        <f t="shared" si="0"/>
        <v>717.94999999999993</v>
      </c>
      <c r="M22" s="70"/>
      <c r="N22" s="70"/>
      <c r="O22" s="70"/>
      <c r="P22" s="71" t="s">
        <v>11</v>
      </c>
      <c r="Q22" s="71" t="s">
        <v>11</v>
      </c>
      <c r="R22" s="71"/>
      <c r="S22" s="71" t="s">
        <v>11</v>
      </c>
      <c r="T22" s="70" t="s">
        <v>62</v>
      </c>
      <c r="U22" s="72" t="s">
        <v>112</v>
      </c>
      <c r="V22" s="72" t="s">
        <v>113</v>
      </c>
      <c r="W22" s="73"/>
      <c r="X22" s="73"/>
      <c r="Y22" s="73"/>
      <c r="Z22" s="73"/>
      <c r="AA22" s="73"/>
      <c r="AB22" s="73"/>
      <c r="AC22" s="73"/>
      <c r="AD22" s="73"/>
      <c r="AE22" s="73"/>
      <c r="AF22" s="82"/>
      <c r="AG22" s="70"/>
      <c r="AH22" s="70"/>
      <c r="AI22" s="70"/>
      <c r="AJ22" s="70"/>
      <c r="AK22" s="70" t="s">
        <v>62</v>
      </c>
      <c r="AL22" s="70"/>
      <c r="AM22" s="70"/>
      <c r="AN22" s="70"/>
      <c r="AO22" s="70"/>
      <c r="AP22" s="70"/>
      <c r="AQ22" s="70"/>
      <c r="AR22" s="76"/>
      <c r="AS22" s="91" t="s">
        <v>118</v>
      </c>
      <c r="AT22" s="5"/>
      <c r="AU22" s="5"/>
      <c r="AV22" s="5"/>
    </row>
    <row r="23" spans="1:48" ht="38.25" x14ac:dyDescent="0.2">
      <c r="A23" s="93"/>
      <c r="B23" s="81" t="s">
        <v>119</v>
      </c>
      <c r="C23" s="81" t="str">
        <f>B23</f>
        <v>25CIV5D-PRO-PET</v>
      </c>
      <c r="D23" s="78" t="s">
        <v>120</v>
      </c>
      <c r="E23" s="78" t="s">
        <v>121</v>
      </c>
      <c r="F23" s="79" t="s">
        <v>122</v>
      </c>
      <c r="G23" s="79" t="s">
        <v>123</v>
      </c>
      <c r="H23" s="94">
        <f>H79+H84+H47</f>
        <v>0.60000000000000009</v>
      </c>
      <c r="I23" s="81"/>
      <c r="J23" s="94">
        <f>(J79+J84+J47)*0.9</f>
        <v>297</v>
      </c>
      <c r="K23" s="94">
        <f>K79+K84+K47</f>
        <v>550</v>
      </c>
      <c r="L23" s="69">
        <f t="shared" si="0"/>
        <v>658.6</v>
      </c>
      <c r="M23" s="70"/>
      <c r="N23" s="70"/>
      <c r="O23" s="70"/>
      <c r="P23" s="70" t="s">
        <v>62</v>
      </c>
      <c r="Q23" s="71" t="s">
        <v>11</v>
      </c>
      <c r="R23" s="71"/>
      <c r="S23" s="71" t="s">
        <v>11</v>
      </c>
      <c r="T23" s="71" t="s">
        <v>11</v>
      </c>
      <c r="U23" s="72"/>
      <c r="V23" s="72"/>
      <c r="W23" s="73" t="s">
        <v>3</v>
      </c>
      <c r="X23" s="73"/>
      <c r="Y23" s="73"/>
      <c r="Z23" s="73"/>
      <c r="AA23" s="73"/>
      <c r="AB23" s="73"/>
      <c r="AC23" s="73"/>
      <c r="AD23" s="73"/>
      <c r="AE23" s="73"/>
      <c r="AF23" s="82">
        <v>2</v>
      </c>
      <c r="AG23" s="70"/>
      <c r="AH23" s="70"/>
      <c r="AI23" s="70" t="s">
        <v>62</v>
      </c>
      <c r="AJ23" s="70"/>
      <c r="AK23" s="70"/>
      <c r="AL23" s="70"/>
      <c r="AM23" s="70" t="s">
        <v>62</v>
      </c>
      <c r="AN23" s="70"/>
      <c r="AO23" s="70"/>
      <c r="AP23" s="70"/>
      <c r="AQ23" s="70"/>
      <c r="AR23" s="76"/>
      <c r="AS23" s="91" t="s">
        <v>124</v>
      </c>
      <c r="AT23" s="5"/>
      <c r="AU23" s="5"/>
      <c r="AV23" s="5"/>
    </row>
    <row r="24" spans="1:48" ht="38.25" x14ac:dyDescent="0.2">
      <c r="A24" s="93"/>
      <c r="B24" s="81" t="s">
        <v>125</v>
      </c>
      <c r="C24" s="81" t="s">
        <v>125</v>
      </c>
      <c r="D24" s="78" t="s">
        <v>126</v>
      </c>
      <c r="E24" s="78" t="s">
        <v>127</v>
      </c>
      <c r="F24" s="79" t="s">
        <v>122</v>
      </c>
      <c r="G24" s="79" t="s">
        <v>123</v>
      </c>
      <c r="H24" s="94">
        <f>H80+H84+H47</f>
        <v>0.60000000000000009</v>
      </c>
      <c r="I24" s="81"/>
      <c r="J24" s="94">
        <f>(J80+J84+J47)*0.9</f>
        <v>297</v>
      </c>
      <c r="K24" s="94">
        <f>K80+K84+K47</f>
        <v>550</v>
      </c>
      <c r="L24" s="69">
        <f t="shared" si="0"/>
        <v>658.6</v>
      </c>
      <c r="M24" s="71"/>
      <c r="N24" s="71"/>
      <c r="O24" s="71"/>
      <c r="P24" s="71" t="s">
        <v>11</v>
      </c>
      <c r="Q24" s="70" t="s">
        <v>62</v>
      </c>
      <c r="R24" s="70"/>
      <c r="S24" s="70" t="s">
        <v>62</v>
      </c>
      <c r="T24" s="71" t="s">
        <v>11</v>
      </c>
      <c r="U24" s="72"/>
      <c r="V24" s="72"/>
      <c r="W24" s="73" t="s">
        <v>3</v>
      </c>
      <c r="X24" s="73"/>
      <c r="Y24" s="73"/>
      <c r="Z24" s="73"/>
      <c r="AA24" s="73"/>
      <c r="AB24" s="73"/>
      <c r="AC24" s="73"/>
      <c r="AD24" s="73"/>
      <c r="AE24" s="73"/>
      <c r="AF24" s="82">
        <v>3</v>
      </c>
      <c r="AG24" s="70"/>
      <c r="AH24" s="70"/>
      <c r="AI24" s="70" t="s">
        <v>62</v>
      </c>
      <c r="AJ24" s="70"/>
      <c r="AK24" s="70"/>
      <c r="AL24" s="70"/>
      <c r="AM24" s="70" t="s">
        <v>62</v>
      </c>
      <c r="AN24" s="70"/>
      <c r="AO24" s="70"/>
      <c r="AP24" s="70"/>
      <c r="AQ24" s="70"/>
      <c r="AR24" s="76"/>
      <c r="AS24" s="91" t="s">
        <v>128</v>
      </c>
      <c r="AT24" s="5"/>
      <c r="AU24" s="5"/>
      <c r="AV24" s="5"/>
    </row>
    <row r="25" spans="1:48" ht="25.5" x14ac:dyDescent="0.2">
      <c r="A25" s="93"/>
      <c r="B25" s="81" t="s">
        <v>129</v>
      </c>
      <c r="C25" s="81" t="str">
        <f>B25</f>
        <v>23TYPER-PROPK</v>
      </c>
      <c r="D25" s="78" t="s">
        <v>130</v>
      </c>
      <c r="E25" s="78" t="s">
        <v>131</v>
      </c>
      <c r="F25" s="79" t="s">
        <v>132</v>
      </c>
      <c r="G25" s="79" t="s">
        <v>133</v>
      </c>
      <c r="H25" s="94">
        <f>(H79+H108)</f>
        <v>0.2</v>
      </c>
      <c r="I25" s="81"/>
      <c r="J25" s="94">
        <f>(J79+J108)*0.9</f>
        <v>245.70000000000002</v>
      </c>
      <c r="K25" s="94">
        <f>(K79+K108)</f>
        <v>455</v>
      </c>
      <c r="L25" s="69">
        <f t="shared" si="0"/>
        <v>491.2</v>
      </c>
      <c r="M25" s="70"/>
      <c r="N25" s="70"/>
      <c r="O25" s="70"/>
      <c r="P25" s="71" t="s">
        <v>11</v>
      </c>
      <c r="Q25" s="71" t="s">
        <v>11</v>
      </c>
      <c r="R25" s="71"/>
      <c r="S25" s="71" t="s">
        <v>11</v>
      </c>
      <c r="T25" s="70" t="s">
        <v>62</v>
      </c>
      <c r="U25" s="72"/>
      <c r="V25" s="72"/>
      <c r="W25" s="73"/>
      <c r="X25" s="73"/>
      <c r="Y25" s="73"/>
      <c r="Z25" s="73"/>
      <c r="AA25" s="73"/>
      <c r="AB25" s="73"/>
      <c r="AC25" s="73"/>
      <c r="AD25" s="73"/>
      <c r="AE25" s="73"/>
      <c r="AF25" s="82">
        <v>4</v>
      </c>
      <c r="AG25" s="70"/>
      <c r="AH25" s="70"/>
      <c r="AI25" s="70" t="s">
        <v>62</v>
      </c>
      <c r="AJ25" s="70"/>
      <c r="AK25" s="70"/>
      <c r="AL25" s="70"/>
      <c r="AM25" s="70"/>
      <c r="AN25" s="70"/>
      <c r="AO25" s="70"/>
      <c r="AP25" s="70"/>
      <c r="AQ25" s="70"/>
      <c r="AR25" s="76"/>
      <c r="AS25" s="91" t="s">
        <v>134</v>
      </c>
      <c r="AT25" s="5"/>
      <c r="AU25" s="5"/>
      <c r="AV25" s="5"/>
    </row>
    <row r="26" spans="1:48" ht="45" hidden="1" x14ac:dyDescent="0.2">
      <c r="A26" s="93"/>
      <c r="B26" s="81" t="s">
        <v>135</v>
      </c>
      <c r="C26" s="81" t="s">
        <v>135</v>
      </c>
      <c r="D26" s="78" t="s">
        <v>136</v>
      </c>
      <c r="E26" s="78" t="s">
        <v>137</v>
      </c>
      <c r="F26" s="79" t="s">
        <v>138</v>
      </c>
      <c r="G26" s="79" t="s">
        <v>139</v>
      </c>
      <c r="H26" s="94">
        <f>H46+H41+H78</f>
        <v>1</v>
      </c>
      <c r="I26" s="81"/>
      <c r="J26" s="94">
        <f>(J46+J41+J78)*0.9</f>
        <v>205.20000000000002</v>
      </c>
      <c r="K26" s="94">
        <f>(K46+K41+K78)*0.9</f>
        <v>330.3</v>
      </c>
      <c r="L26" s="69">
        <f t="shared" si="0"/>
        <v>511.3</v>
      </c>
      <c r="M26" s="70"/>
      <c r="N26" s="70"/>
      <c r="O26" s="70"/>
      <c r="P26" s="71" t="s">
        <v>11</v>
      </c>
      <c r="Q26" s="71" t="s">
        <v>11</v>
      </c>
      <c r="R26" s="71"/>
      <c r="S26" s="71" t="s">
        <v>11</v>
      </c>
      <c r="T26" s="71" t="s">
        <v>11</v>
      </c>
      <c r="U26" s="72" t="s">
        <v>140</v>
      </c>
      <c r="V26" s="72" t="s">
        <v>141</v>
      </c>
      <c r="W26" s="73" t="s">
        <v>3</v>
      </c>
      <c r="X26" s="73"/>
      <c r="Y26" s="73"/>
      <c r="Z26" s="73"/>
      <c r="AA26" s="73"/>
      <c r="AB26" s="73"/>
      <c r="AC26" s="73"/>
      <c r="AD26" s="73"/>
      <c r="AE26" s="73"/>
      <c r="AF26" s="82">
        <v>8</v>
      </c>
      <c r="AG26" s="70"/>
      <c r="AH26" s="70"/>
      <c r="AI26" s="70" t="s">
        <v>62</v>
      </c>
      <c r="AJ26" s="70"/>
      <c r="AK26" s="70" t="s">
        <v>62</v>
      </c>
      <c r="AL26" s="70"/>
      <c r="AM26" s="70"/>
      <c r="AN26" s="70"/>
      <c r="AO26" s="70"/>
      <c r="AP26" s="70"/>
      <c r="AQ26" s="70"/>
      <c r="AR26" s="76"/>
      <c r="AS26" s="91" t="s">
        <v>142</v>
      </c>
      <c r="AT26" s="5"/>
      <c r="AU26" s="5"/>
      <c r="AV26" s="5"/>
    </row>
    <row r="27" spans="1:48" ht="56.25" x14ac:dyDescent="0.2">
      <c r="A27" s="93"/>
      <c r="B27" s="81" t="s">
        <v>143</v>
      </c>
      <c r="C27" s="81" t="str">
        <f>B27</f>
        <v>26TYPER-RACE</v>
      </c>
      <c r="D27" s="78" t="s">
        <v>144</v>
      </c>
      <c r="E27" s="78" t="s">
        <v>145</v>
      </c>
      <c r="F27" s="79" t="s">
        <v>146</v>
      </c>
      <c r="G27" s="79" t="s">
        <v>147</v>
      </c>
      <c r="H27" s="94">
        <f>H105+H109+H110</f>
        <v>0.99999999999999989</v>
      </c>
      <c r="I27" s="81"/>
      <c r="J27" s="94">
        <f>J105+J109+J110</f>
        <v>3928</v>
      </c>
      <c r="K27" s="94">
        <f>K105+K109+K110</f>
        <v>6431</v>
      </c>
      <c r="L27" s="69">
        <f t="shared" ref="L27" si="3">K27+(H27*VLOOKUP(prov_cd,rate_table,2,FALSE))</f>
        <v>6612</v>
      </c>
      <c r="M27" s="70"/>
      <c r="N27" s="70"/>
      <c r="O27" s="70"/>
      <c r="P27" s="71" t="s">
        <v>11</v>
      </c>
      <c r="Q27" s="71" t="s">
        <v>11</v>
      </c>
      <c r="R27" s="71"/>
      <c r="S27" s="71" t="s">
        <v>11</v>
      </c>
      <c r="T27" s="70" t="s">
        <v>62</v>
      </c>
      <c r="U27" s="72"/>
      <c r="V27" s="72"/>
      <c r="W27" s="73"/>
      <c r="X27" s="73"/>
      <c r="Y27" s="73"/>
      <c r="Z27" s="73"/>
      <c r="AA27" s="73"/>
      <c r="AB27" s="73"/>
      <c r="AC27" s="73"/>
      <c r="AD27" s="73"/>
      <c r="AE27" s="73"/>
      <c r="AF27" s="82">
        <v>1</v>
      </c>
      <c r="AG27" s="70"/>
      <c r="AH27" s="70"/>
      <c r="AI27" s="70" t="s">
        <v>62</v>
      </c>
      <c r="AJ27" s="70"/>
      <c r="AK27" s="70"/>
      <c r="AL27" s="70"/>
      <c r="AM27" s="70"/>
      <c r="AN27" s="70"/>
      <c r="AO27" s="70"/>
      <c r="AP27" s="70"/>
      <c r="AQ27" s="70"/>
      <c r="AR27" s="76"/>
      <c r="AS27" s="91"/>
      <c r="AT27" s="5"/>
      <c r="AU27" s="5"/>
      <c r="AV27" s="5"/>
    </row>
    <row r="28" spans="1:48" ht="7.5" customHeight="1" x14ac:dyDescent="0.2">
      <c r="A28" s="5"/>
      <c r="B28" s="95"/>
      <c r="C28" s="95"/>
      <c r="D28" s="95"/>
      <c r="E28" s="95"/>
      <c r="F28" s="95"/>
      <c r="G28" s="95"/>
      <c r="H28" s="95"/>
      <c r="I28" s="95"/>
      <c r="J28" s="95"/>
      <c r="K28" s="95"/>
      <c r="L28" s="95"/>
      <c r="M28" s="95"/>
      <c r="N28" s="95"/>
      <c r="O28" s="95"/>
      <c r="P28" s="95"/>
      <c r="Q28" s="95"/>
      <c r="R28" s="95"/>
      <c r="S28" s="95"/>
      <c r="T28" s="95"/>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7"/>
      <c r="AS28" s="97"/>
      <c r="AT28" s="5"/>
      <c r="AU28" s="5"/>
      <c r="AV28" s="5"/>
    </row>
    <row r="29" spans="1:48" ht="90" x14ac:dyDescent="0.2">
      <c r="A29" s="98" t="s">
        <v>148</v>
      </c>
      <c r="B29" s="81" t="s">
        <v>149</v>
      </c>
      <c r="C29" s="81" t="s">
        <v>149</v>
      </c>
      <c r="D29" s="78" t="s">
        <v>150</v>
      </c>
      <c r="E29" s="78" t="s">
        <v>151</v>
      </c>
      <c r="F29" s="79" t="s">
        <v>152</v>
      </c>
      <c r="G29" s="79" t="s">
        <v>153</v>
      </c>
      <c r="H29" s="80">
        <v>1.6</v>
      </c>
      <c r="I29" s="81"/>
      <c r="J29" s="68">
        <f>VLOOKUP(B29,'[1]MASTER PART LIST'!$B:$C,2,FALSE)*4</f>
        <v>317.83999999999997</v>
      </c>
      <c r="K29" s="69">
        <f>VLOOKUP(B29,'[1]MASTER PART LIST'!$B:$D,3,FALSE)*4</f>
        <v>522.72</v>
      </c>
      <c r="L29" s="69">
        <f t="shared" ref="L29" si="4">K29+(H29*VLOOKUP(prov_cd,rate_table,2,FALSE))</f>
        <v>812.32</v>
      </c>
      <c r="M29" s="70"/>
      <c r="N29" s="70"/>
      <c r="O29" s="70"/>
      <c r="P29" s="70" t="s">
        <v>62</v>
      </c>
      <c r="Q29" s="71" t="s">
        <v>11</v>
      </c>
      <c r="R29" s="71"/>
      <c r="S29" s="71" t="s">
        <v>11</v>
      </c>
      <c r="T29" s="71" t="s">
        <v>11</v>
      </c>
      <c r="U29" s="72" t="s">
        <v>154</v>
      </c>
      <c r="V29" s="72" t="s">
        <v>155</v>
      </c>
      <c r="W29" s="73"/>
      <c r="X29" s="73"/>
      <c r="Y29" s="73"/>
      <c r="Z29" s="73"/>
      <c r="AA29" s="73"/>
      <c r="AB29" s="73"/>
      <c r="AC29" s="73"/>
      <c r="AD29" s="73"/>
      <c r="AE29" s="73"/>
      <c r="AF29" s="82">
        <v>12</v>
      </c>
      <c r="AG29" s="70" t="s">
        <v>62</v>
      </c>
      <c r="AH29" s="70"/>
      <c r="AI29" s="70"/>
      <c r="AJ29" s="70"/>
      <c r="AK29" s="70" t="s">
        <v>62</v>
      </c>
      <c r="AL29" s="70"/>
      <c r="AM29" s="70"/>
      <c r="AN29" s="70"/>
      <c r="AO29" s="70"/>
      <c r="AP29" s="70"/>
      <c r="AQ29" s="70"/>
      <c r="AR29" s="76"/>
      <c r="AS29" s="76"/>
      <c r="AT29" s="5"/>
      <c r="AU29" s="5"/>
      <c r="AV29" s="5"/>
    </row>
    <row r="30" spans="1:48" ht="135" x14ac:dyDescent="0.2">
      <c r="A30" s="35"/>
      <c r="B30" s="81" t="s">
        <v>156</v>
      </c>
      <c r="C30" s="81" t="s">
        <v>156</v>
      </c>
      <c r="D30" s="78" t="s">
        <v>157</v>
      </c>
      <c r="E30" s="78" t="s">
        <v>158</v>
      </c>
      <c r="F30" s="79" t="s">
        <v>159</v>
      </c>
      <c r="G30" s="79" t="s">
        <v>160</v>
      </c>
      <c r="H30" s="80">
        <v>1.6</v>
      </c>
      <c r="I30" s="81"/>
      <c r="J30" s="68">
        <f>VLOOKUP(B30,'[1]MASTER PART LIST'!$B:$C,2,FALSE)*4</f>
        <v>764</v>
      </c>
      <c r="K30" s="69">
        <f>VLOOKUP(B30,'[1]MASTER PART LIST'!$B:$D,3,FALSE)*4</f>
        <v>1028</v>
      </c>
      <c r="L30" s="69">
        <f t="shared" ref="L30:L87" si="5">K30+(H30*VLOOKUP(prov_cd,rate_table,2,FALSE))</f>
        <v>1317.6</v>
      </c>
      <c r="M30" s="71"/>
      <c r="N30" s="71"/>
      <c r="O30" s="71"/>
      <c r="P30" s="71" t="s">
        <v>161</v>
      </c>
      <c r="Q30" s="71" t="s">
        <v>11</v>
      </c>
      <c r="R30" s="71"/>
      <c r="S30" s="71" t="s">
        <v>11</v>
      </c>
      <c r="T30" s="71" t="s">
        <v>11</v>
      </c>
      <c r="U30" s="72" t="s">
        <v>154</v>
      </c>
      <c r="V30" s="72" t="s">
        <v>155</v>
      </c>
      <c r="W30" s="73" t="s">
        <v>3</v>
      </c>
      <c r="X30" s="73"/>
      <c r="Y30" s="73"/>
      <c r="Z30" s="73"/>
      <c r="AA30" s="73"/>
      <c r="AB30" s="73"/>
      <c r="AC30" s="73"/>
      <c r="AD30" s="73"/>
      <c r="AE30" s="73"/>
      <c r="AF30" s="82">
        <v>13</v>
      </c>
      <c r="AG30" s="70" t="s">
        <v>62</v>
      </c>
      <c r="AH30" s="70"/>
      <c r="AI30" s="70"/>
      <c r="AJ30" s="70"/>
      <c r="AK30" s="70" t="s">
        <v>62</v>
      </c>
      <c r="AL30" s="70"/>
      <c r="AM30" s="70"/>
      <c r="AN30" s="70"/>
      <c r="AO30" s="70"/>
      <c r="AP30" s="70"/>
      <c r="AQ30" s="70"/>
      <c r="AR30" s="76"/>
      <c r="AS30" s="76"/>
      <c r="AT30" s="5"/>
      <c r="AU30" s="5"/>
      <c r="AV30" s="5"/>
    </row>
    <row r="31" spans="1:48" ht="135" x14ac:dyDescent="0.2">
      <c r="A31" s="35"/>
      <c r="B31" s="81" t="s">
        <v>162</v>
      </c>
      <c r="C31" s="81" t="s">
        <v>162</v>
      </c>
      <c r="D31" s="78" t="s">
        <v>163</v>
      </c>
      <c r="E31" s="78" t="s">
        <v>164</v>
      </c>
      <c r="F31" s="79" t="s">
        <v>159</v>
      </c>
      <c r="G31" s="79" t="s">
        <v>160</v>
      </c>
      <c r="H31" s="80">
        <v>1.6</v>
      </c>
      <c r="I31" s="81"/>
      <c r="J31" s="68">
        <f>VLOOKUP(B31,'[1]MASTER PART LIST'!$B:$C,2,FALSE)*4</f>
        <v>764</v>
      </c>
      <c r="K31" s="69">
        <f>VLOOKUP(B31,'[1]MASTER PART LIST'!$B:$D,3,FALSE)*4</f>
        <v>1028</v>
      </c>
      <c r="L31" s="69">
        <f t="shared" si="5"/>
        <v>1317.6</v>
      </c>
      <c r="M31" s="71"/>
      <c r="N31" s="71"/>
      <c r="O31" s="71"/>
      <c r="P31" s="71" t="s">
        <v>161</v>
      </c>
      <c r="Q31" s="71" t="s">
        <v>11</v>
      </c>
      <c r="R31" s="71"/>
      <c r="S31" s="71" t="s">
        <v>11</v>
      </c>
      <c r="T31" s="71" t="s">
        <v>11</v>
      </c>
      <c r="U31" s="72" t="s">
        <v>154</v>
      </c>
      <c r="V31" s="72" t="s">
        <v>155</v>
      </c>
      <c r="W31" s="73" t="s">
        <v>3</v>
      </c>
      <c r="X31" s="73"/>
      <c r="Y31" s="73"/>
      <c r="Z31" s="73"/>
      <c r="AA31" s="73"/>
      <c r="AB31" s="73"/>
      <c r="AC31" s="73"/>
      <c r="AD31" s="73"/>
      <c r="AE31" s="73"/>
      <c r="AF31" s="82">
        <v>14</v>
      </c>
      <c r="AG31" s="70" t="s">
        <v>62</v>
      </c>
      <c r="AH31" s="70"/>
      <c r="AI31" s="70"/>
      <c r="AJ31" s="70"/>
      <c r="AK31" s="70" t="s">
        <v>62</v>
      </c>
      <c r="AL31" s="70"/>
      <c r="AM31" s="70"/>
      <c r="AN31" s="70"/>
      <c r="AO31" s="70"/>
      <c r="AP31" s="70"/>
      <c r="AQ31" s="70"/>
      <c r="AR31" s="76"/>
      <c r="AS31" s="76"/>
      <c r="AT31" s="5"/>
      <c r="AU31" s="5"/>
      <c r="AV31" s="5"/>
    </row>
    <row r="32" spans="1:48" ht="135" x14ac:dyDescent="0.2">
      <c r="A32" s="35"/>
      <c r="B32" s="81" t="s">
        <v>165</v>
      </c>
      <c r="C32" s="81" t="s">
        <v>165</v>
      </c>
      <c r="D32" s="78" t="s">
        <v>166</v>
      </c>
      <c r="E32" s="78" t="s">
        <v>167</v>
      </c>
      <c r="F32" s="79" t="s">
        <v>159</v>
      </c>
      <c r="G32" s="79" t="s">
        <v>160</v>
      </c>
      <c r="H32" s="80">
        <v>1.6</v>
      </c>
      <c r="I32" s="81"/>
      <c r="J32" s="68">
        <f>VLOOKUP(B32,'[1]MASTER PART LIST'!$B:$C,2,FALSE)*4</f>
        <v>856</v>
      </c>
      <c r="K32" s="69">
        <f>VLOOKUP(B32,'[1]MASTER PART LIST'!$B:$D,3,FALSE)*4</f>
        <v>1148</v>
      </c>
      <c r="L32" s="69">
        <f t="shared" si="5"/>
        <v>1437.6</v>
      </c>
      <c r="M32" s="71"/>
      <c r="N32" s="71"/>
      <c r="O32" s="71"/>
      <c r="P32" s="71" t="s">
        <v>161</v>
      </c>
      <c r="Q32" s="71" t="s">
        <v>11</v>
      </c>
      <c r="R32" s="71"/>
      <c r="S32" s="71" t="s">
        <v>11</v>
      </c>
      <c r="T32" s="71" t="s">
        <v>11</v>
      </c>
      <c r="U32" s="72" t="s">
        <v>154</v>
      </c>
      <c r="V32" s="72" t="s">
        <v>155</v>
      </c>
      <c r="W32" s="73" t="s">
        <v>3</v>
      </c>
      <c r="X32" s="73"/>
      <c r="Y32" s="73"/>
      <c r="Z32" s="73"/>
      <c r="AA32" s="73"/>
      <c r="AB32" s="73"/>
      <c r="AC32" s="73"/>
      <c r="AD32" s="73"/>
      <c r="AE32" s="73"/>
      <c r="AF32" s="82">
        <v>15</v>
      </c>
      <c r="AG32" s="70" t="s">
        <v>62</v>
      </c>
      <c r="AH32" s="70"/>
      <c r="AI32" s="70"/>
      <c r="AJ32" s="70"/>
      <c r="AK32" s="70"/>
      <c r="AL32" s="70"/>
      <c r="AM32" s="70"/>
      <c r="AN32" s="70"/>
      <c r="AO32" s="70"/>
      <c r="AP32" s="70"/>
      <c r="AQ32" s="70"/>
      <c r="AR32" s="76"/>
      <c r="AS32" s="76"/>
      <c r="AT32" s="5"/>
      <c r="AU32" s="5"/>
      <c r="AV32" s="5"/>
    </row>
    <row r="33" spans="1:48" ht="135" x14ac:dyDescent="0.2">
      <c r="A33" s="35"/>
      <c r="B33" s="81" t="s">
        <v>168</v>
      </c>
      <c r="C33" s="81" t="s">
        <v>168</v>
      </c>
      <c r="D33" s="78" t="s">
        <v>169</v>
      </c>
      <c r="E33" s="78" t="s">
        <v>170</v>
      </c>
      <c r="F33" s="79" t="s">
        <v>159</v>
      </c>
      <c r="G33" s="79" t="s">
        <v>160</v>
      </c>
      <c r="H33" s="80">
        <v>1.6</v>
      </c>
      <c r="I33" s="81"/>
      <c r="J33" s="68">
        <f>VLOOKUP(B33,'[1]MASTER PART LIST'!$B:$C,2,FALSE)*4</f>
        <v>856</v>
      </c>
      <c r="K33" s="69">
        <f>VLOOKUP(B33,'[1]MASTER PART LIST'!$B:$D,3,FALSE)*4</f>
        <v>1148</v>
      </c>
      <c r="L33" s="69">
        <f t="shared" si="5"/>
        <v>1437.6</v>
      </c>
      <c r="M33" s="71"/>
      <c r="N33" s="71"/>
      <c r="O33" s="71"/>
      <c r="P33" s="71" t="s">
        <v>161</v>
      </c>
      <c r="Q33" s="71" t="s">
        <v>11</v>
      </c>
      <c r="R33" s="71"/>
      <c r="S33" s="71" t="s">
        <v>11</v>
      </c>
      <c r="T33" s="71" t="s">
        <v>11</v>
      </c>
      <c r="U33" s="72" t="s">
        <v>154</v>
      </c>
      <c r="V33" s="72" t="s">
        <v>155</v>
      </c>
      <c r="W33" s="73" t="s">
        <v>3</v>
      </c>
      <c r="X33" s="73"/>
      <c r="Y33" s="73"/>
      <c r="Z33" s="73"/>
      <c r="AA33" s="73"/>
      <c r="AB33" s="73"/>
      <c r="AC33" s="73"/>
      <c r="AD33" s="73"/>
      <c r="AE33" s="73"/>
      <c r="AF33" s="82">
        <v>16</v>
      </c>
      <c r="AG33" s="70" t="s">
        <v>62</v>
      </c>
      <c r="AH33" s="70"/>
      <c r="AI33" s="70"/>
      <c r="AJ33" s="70"/>
      <c r="AK33" s="70"/>
      <c r="AL33" s="70"/>
      <c r="AM33" s="70"/>
      <c r="AN33" s="70"/>
      <c r="AO33" s="70"/>
      <c r="AP33" s="70"/>
      <c r="AQ33" s="70"/>
      <c r="AR33" s="76"/>
      <c r="AS33" s="76"/>
      <c r="AT33" s="5"/>
      <c r="AU33" s="5"/>
      <c r="AV33" s="5"/>
    </row>
    <row r="34" spans="1:48" ht="90" x14ac:dyDescent="0.2">
      <c r="A34" s="5"/>
      <c r="B34" s="92" t="s">
        <v>171</v>
      </c>
      <c r="C34" s="81" t="s">
        <v>171</v>
      </c>
      <c r="D34" s="99" t="s">
        <v>172</v>
      </c>
      <c r="E34" s="78" t="s">
        <v>173</v>
      </c>
      <c r="F34" s="79" t="s">
        <v>174</v>
      </c>
      <c r="G34" s="79" t="s">
        <v>175</v>
      </c>
      <c r="H34" s="80">
        <v>1.6</v>
      </c>
      <c r="I34" s="81"/>
      <c r="J34" s="68">
        <f>VLOOKUP(B34,'[1]MASTER PART LIST'!$B:$C,2,FALSE)*4</f>
        <v>2316</v>
      </c>
      <c r="K34" s="69">
        <f>VLOOKUP(B34,'[1]MASTER PART LIST'!$B:$D,3,FALSE)*4</f>
        <v>3564</v>
      </c>
      <c r="L34" s="69">
        <f t="shared" si="5"/>
        <v>3853.6</v>
      </c>
      <c r="M34" s="71"/>
      <c r="N34" s="71"/>
      <c r="O34" s="71"/>
      <c r="P34" s="71" t="s">
        <v>176</v>
      </c>
      <c r="Q34" s="71" t="s">
        <v>176</v>
      </c>
      <c r="R34" s="71"/>
      <c r="S34" s="71" t="s">
        <v>176</v>
      </c>
      <c r="T34" s="71" t="s">
        <v>11</v>
      </c>
      <c r="U34" s="72" t="s">
        <v>154</v>
      </c>
      <c r="V34" s="72" t="s">
        <v>155</v>
      </c>
      <c r="W34" s="73" t="s">
        <v>3</v>
      </c>
      <c r="X34" s="73" t="s">
        <v>5</v>
      </c>
      <c r="Y34" s="73" t="s">
        <v>5</v>
      </c>
      <c r="Z34" s="73" t="s">
        <v>5</v>
      </c>
      <c r="AA34" s="73"/>
      <c r="AB34" s="73"/>
      <c r="AC34" s="73"/>
      <c r="AD34" s="73"/>
      <c r="AE34" s="73"/>
      <c r="AF34" s="82">
        <v>10</v>
      </c>
      <c r="AG34" s="70" t="s">
        <v>62</v>
      </c>
      <c r="AH34" s="70"/>
      <c r="AI34" s="70"/>
      <c r="AJ34" s="70"/>
      <c r="AK34" s="70"/>
      <c r="AL34" s="70"/>
      <c r="AM34" s="70"/>
      <c r="AN34" s="70"/>
      <c r="AO34" s="70"/>
      <c r="AP34" s="70"/>
      <c r="AQ34" s="70"/>
      <c r="AR34" s="76"/>
      <c r="AS34" s="76"/>
      <c r="AT34" s="5"/>
      <c r="AU34" s="5"/>
      <c r="AV34" s="5"/>
    </row>
    <row r="35" spans="1:48" ht="101.25" x14ac:dyDescent="0.2">
      <c r="A35" s="5"/>
      <c r="B35" s="81" t="s">
        <v>177</v>
      </c>
      <c r="C35" s="81" t="str">
        <f>B35</f>
        <v>08W19-T60-100</v>
      </c>
      <c r="D35" s="78" t="s">
        <v>178</v>
      </c>
      <c r="E35" s="78" t="s">
        <v>179</v>
      </c>
      <c r="F35" s="79" t="s">
        <v>180</v>
      </c>
      <c r="G35" s="79" t="s">
        <v>181</v>
      </c>
      <c r="H35" s="80">
        <v>1.6</v>
      </c>
      <c r="I35" s="81"/>
      <c r="J35" s="68">
        <f>VLOOKUP(B35,'[1]MASTER PART LIST'!$B:$C,2,FALSE)*4</f>
        <v>4664</v>
      </c>
      <c r="K35" s="69">
        <f>VLOOKUP(B35,'[1]MASTER PART LIST'!$B:$D,3,FALSE)*4</f>
        <v>6664</v>
      </c>
      <c r="L35" s="69">
        <f t="shared" si="5"/>
        <v>6953.6</v>
      </c>
      <c r="M35" s="71"/>
      <c r="N35" s="71"/>
      <c r="O35" s="71"/>
      <c r="P35" s="71" t="s">
        <v>11</v>
      </c>
      <c r="Q35" s="71" t="s">
        <v>11</v>
      </c>
      <c r="R35" s="71"/>
      <c r="S35" s="71" t="s">
        <v>11</v>
      </c>
      <c r="T35" s="70" t="s">
        <v>176</v>
      </c>
      <c r="U35" s="72" t="s">
        <v>182</v>
      </c>
      <c r="V35" s="72" t="s">
        <v>155</v>
      </c>
      <c r="W35" s="73"/>
      <c r="X35" s="73"/>
      <c r="Y35" s="73"/>
      <c r="Z35" s="73"/>
      <c r="AA35" s="73"/>
      <c r="AB35" s="73"/>
      <c r="AC35" s="73"/>
      <c r="AD35" s="73"/>
      <c r="AE35" s="73"/>
      <c r="AF35" s="82">
        <v>11</v>
      </c>
      <c r="AG35" s="70" t="s">
        <v>62</v>
      </c>
      <c r="AH35" s="70"/>
      <c r="AI35" s="70"/>
      <c r="AJ35" s="70"/>
      <c r="AK35" s="70"/>
      <c r="AL35" s="70"/>
      <c r="AM35" s="70"/>
      <c r="AN35" s="70"/>
      <c r="AO35" s="70"/>
      <c r="AP35" s="70"/>
      <c r="AQ35" s="70"/>
      <c r="AR35" s="76"/>
      <c r="AS35" s="76"/>
      <c r="AT35" s="5"/>
      <c r="AU35" s="5"/>
      <c r="AV35" s="5"/>
    </row>
    <row r="36" spans="1:48" ht="87" customHeight="1" x14ac:dyDescent="0.2">
      <c r="A36" s="100" t="s">
        <v>183</v>
      </c>
      <c r="B36" s="81" t="s">
        <v>184</v>
      </c>
      <c r="C36" s="81" t="s">
        <v>184</v>
      </c>
      <c r="D36" s="78" t="s">
        <v>185</v>
      </c>
      <c r="E36" s="78" t="s">
        <v>186</v>
      </c>
      <c r="F36" s="79" t="s">
        <v>187</v>
      </c>
      <c r="G36" s="79" t="s">
        <v>188</v>
      </c>
      <c r="H36" s="80">
        <v>0.2</v>
      </c>
      <c r="I36" s="81"/>
      <c r="J36" s="68">
        <f>VLOOKUP(B36,'[1]MASTER PART LIST'!$B:$C,2,FALSE)</f>
        <v>88</v>
      </c>
      <c r="K36" s="69">
        <f>VLOOKUP(B36,'[1]MASTER PART LIST'!$B:$D,3,FALSE)</f>
        <v>147</v>
      </c>
      <c r="L36" s="69">
        <f>K36+(H36*VLOOKUP(prov_cd,rate_table,2,FALSE))</f>
        <v>183.2</v>
      </c>
      <c r="M36" s="70"/>
      <c r="N36" s="70"/>
      <c r="O36" s="70"/>
      <c r="P36" s="71" t="s">
        <v>11</v>
      </c>
      <c r="Q36" s="71" t="s">
        <v>11</v>
      </c>
      <c r="R36" s="71"/>
      <c r="S36" s="71" t="s">
        <v>11</v>
      </c>
      <c r="T36" s="70" t="s">
        <v>62</v>
      </c>
      <c r="U36" s="72"/>
      <c r="V36" s="72"/>
      <c r="W36" s="73"/>
      <c r="X36" s="73"/>
      <c r="Y36" s="73"/>
      <c r="Z36" s="73"/>
      <c r="AA36" s="73"/>
      <c r="AB36" s="73"/>
      <c r="AC36" s="73"/>
      <c r="AD36" s="73"/>
      <c r="AE36" s="73"/>
      <c r="AF36" s="82">
        <v>17</v>
      </c>
      <c r="AG36" s="70"/>
      <c r="AH36" s="70"/>
      <c r="AI36" s="70"/>
      <c r="AJ36" s="70"/>
      <c r="AK36" s="70" t="s">
        <v>62</v>
      </c>
      <c r="AL36" s="70"/>
      <c r="AM36" s="70"/>
      <c r="AN36" s="70"/>
      <c r="AO36" s="70"/>
      <c r="AP36" s="70"/>
      <c r="AQ36" s="70"/>
      <c r="AR36" s="76"/>
      <c r="AS36" s="76"/>
      <c r="AT36" s="5"/>
      <c r="AU36" s="5"/>
      <c r="AV36" s="5"/>
    </row>
    <row r="37" spans="1:48" ht="85.5" customHeight="1" x14ac:dyDescent="0.2">
      <c r="A37" s="100"/>
      <c r="B37" s="81" t="s">
        <v>189</v>
      </c>
      <c r="C37" s="81" t="s">
        <v>189</v>
      </c>
      <c r="D37" s="78" t="s">
        <v>190</v>
      </c>
      <c r="E37" s="78" t="s">
        <v>191</v>
      </c>
      <c r="F37" s="79" t="s">
        <v>192</v>
      </c>
      <c r="G37" s="79" t="s">
        <v>193</v>
      </c>
      <c r="H37" s="80">
        <v>0.2</v>
      </c>
      <c r="I37" s="81"/>
      <c r="J37" s="68">
        <f>VLOOKUP(B37,'[1]MASTER PART LIST'!$B:$C,2,FALSE)</f>
        <v>94</v>
      </c>
      <c r="K37" s="69">
        <f>VLOOKUP(B37,'[1]MASTER PART LIST'!$B:$D,3,FALSE)</f>
        <v>157</v>
      </c>
      <c r="L37" s="69">
        <f t="shared" ref="L37" si="6">K37+(H37*VLOOKUP(prov_cd,rate_table,2,FALSE))</f>
        <v>193.2</v>
      </c>
      <c r="M37" s="70"/>
      <c r="N37" s="70"/>
      <c r="O37" s="70"/>
      <c r="P37" s="71" t="s">
        <v>11</v>
      </c>
      <c r="Q37" s="71" t="s">
        <v>11</v>
      </c>
      <c r="R37" s="71"/>
      <c r="S37" s="71" t="s">
        <v>11</v>
      </c>
      <c r="T37" s="70" t="s">
        <v>62</v>
      </c>
      <c r="U37" s="72"/>
      <c r="V37" s="72"/>
      <c r="W37" s="73"/>
      <c r="X37" s="73"/>
      <c r="Y37" s="73"/>
      <c r="Z37" s="73"/>
      <c r="AA37" s="73"/>
      <c r="AB37" s="73"/>
      <c r="AC37" s="73"/>
      <c r="AD37" s="73"/>
      <c r="AE37" s="73"/>
      <c r="AF37" s="82">
        <v>18</v>
      </c>
      <c r="AG37" s="70"/>
      <c r="AH37" s="70"/>
      <c r="AI37" s="70"/>
      <c r="AJ37" s="70"/>
      <c r="AK37" s="70" t="s">
        <v>62</v>
      </c>
      <c r="AL37" s="70"/>
      <c r="AM37" s="70"/>
      <c r="AN37" s="70"/>
      <c r="AO37" s="70"/>
      <c r="AP37" s="70"/>
      <c r="AQ37" s="70"/>
      <c r="AR37" s="76"/>
      <c r="AS37" s="76"/>
      <c r="AT37" s="5"/>
      <c r="AU37" s="5"/>
      <c r="AV37" s="5"/>
    </row>
    <row r="38" spans="1:48" ht="90" x14ac:dyDescent="0.2">
      <c r="A38" s="5"/>
      <c r="B38" s="81" t="s">
        <v>194</v>
      </c>
      <c r="C38" s="81" t="s">
        <v>194</v>
      </c>
      <c r="D38" s="78" t="s">
        <v>195</v>
      </c>
      <c r="E38" s="78" t="s">
        <v>196</v>
      </c>
      <c r="F38" s="79" t="s">
        <v>197</v>
      </c>
      <c r="G38" s="79" t="s">
        <v>198</v>
      </c>
      <c r="H38" s="80">
        <v>0.2</v>
      </c>
      <c r="I38" s="81"/>
      <c r="J38" s="68">
        <f>VLOOKUP(B38,'[1]MASTER PART LIST'!$B:$C,2,FALSE)</f>
        <v>61</v>
      </c>
      <c r="K38" s="69">
        <f>VLOOKUP(B38,'[1]MASTER PART LIST'!$B:$D,3,FALSE)</f>
        <v>102</v>
      </c>
      <c r="L38" s="69">
        <f>K38+(H38*VLOOKUP(prov_cd,rate_table,2,FALSE))</f>
        <v>138.19999999999999</v>
      </c>
      <c r="M38" s="70"/>
      <c r="N38" s="70"/>
      <c r="O38" s="70"/>
      <c r="P38" s="70" t="s">
        <v>62</v>
      </c>
      <c r="Q38" s="70" t="s">
        <v>62</v>
      </c>
      <c r="R38" s="70"/>
      <c r="S38" s="70" t="s">
        <v>62</v>
      </c>
      <c r="T38" s="70" t="s">
        <v>11</v>
      </c>
      <c r="U38" s="72"/>
      <c r="V38" s="72"/>
      <c r="W38" s="73" t="s">
        <v>3</v>
      </c>
      <c r="X38" s="73"/>
      <c r="Y38" s="73"/>
      <c r="Z38" s="73"/>
      <c r="AA38" s="73"/>
      <c r="AB38" s="73"/>
      <c r="AC38" s="73"/>
      <c r="AD38" s="73"/>
      <c r="AE38" s="73"/>
      <c r="AF38" s="82">
        <v>19</v>
      </c>
      <c r="AG38" s="70"/>
      <c r="AH38" s="70"/>
      <c r="AI38" s="70"/>
      <c r="AJ38" s="70"/>
      <c r="AK38" s="70" t="s">
        <v>62</v>
      </c>
      <c r="AL38" s="70"/>
      <c r="AM38" s="70"/>
      <c r="AN38" s="70"/>
      <c r="AO38" s="70"/>
      <c r="AP38" s="70"/>
      <c r="AQ38" s="70"/>
      <c r="AR38" s="76"/>
      <c r="AS38" s="76" t="s">
        <v>199</v>
      </c>
      <c r="AT38" s="5"/>
      <c r="AU38" s="5"/>
      <c r="AV38" s="5"/>
    </row>
    <row r="39" spans="1:48" ht="67.5" x14ac:dyDescent="0.2">
      <c r="A39" s="5"/>
      <c r="B39" s="81" t="s">
        <v>200</v>
      </c>
      <c r="C39" s="81" t="s">
        <v>200</v>
      </c>
      <c r="D39" s="78" t="s">
        <v>201</v>
      </c>
      <c r="E39" s="78" t="s">
        <v>202</v>
      </c>
      <c r="F39" s="79" t="s">
        <v>192</v>
      </c>
      <c r="G39" s="79" t="s">
        <v>193</v>
      </c>
      <c r="H39" s="80">
        <v>0.2</v>
      </c>
      <c r="I39" s="81"/>
      <c r="J39" s="68">
        <f>VLOOKUP(B39,'[1]MASTER PART LIST'!$B:$C,2,FALSE)</f>
        <v>54</v>
      </c>
      <c r="K39" s="69">
        <f>VLOOKUP(B39,'[1]MASTER PART LIST'!$B:$D,3,FALSE)</f>
        <v>90</v>
      </c>
      <c r="L39" s="69">
        <f t="shared" si="5"/>
        <v>126.2</v>
      </c>
      <c r="M39" s="70"/>
      <c r="N39" s="70"/>
      <c r="O39" s="70"/>
      <c r="P39" s="70" t="s">
        <v>62</v>
      </c>
      <c r="Q39" s="70" t="s">
        <v>62</v>
      </c>
      <c r="R39" s="70"/>
      <c r="S39" s="70" t="s">
        <v>62</v>
      </c>
      <c r="T39" s="71" t="s">
        <v>11</v>
      </c>
      <c r="U39" s="72"/>
      <c r="V39" s="72"/>
      <c r="W39" s="73" t="s">
        <v>3</v>
      </c>
      <c r="X39" s="73"/>
      <c r="Y39" s="73"/>
      <c r="Z39" s="73"/>
      <c r="AA39" s="73"/>
      <c r="AB39" s="73"/>
      <c r="AC39" s="73"/>
      <c r="AD39" s="73"/>
      <c r="AE39" s="73"/>
      <c r="AF39" s="82">
        <v>20</v>
      </c>
      <c r="AG39" s="70"/>
      <c r="AH39" s="70"/>
      <c r="AI39" s="70"/>
      <c r="AJ39" s="70"/>
      <c r="AK39" s="70" t="s">
        <v>62</v>
      </c>
      <c r="AL39" s="70"/>
      <c r="AM39" s="70"/>
      <c r="AN39" s="70"/>
      <c r="AO39" s="70"/>
      <c r="AP39" s="70"/>
      <c r="AQ39" s="70"/>
      <c r="AR39" s="76"/>
      <c r="AS39" s="76" t="s">
        <v>203</v>
      </c>
      <c r="AT39" s="5"/>
      <c r="AU39" s="5"/>
      <c r="AV39" s="5"/>
    </row>
    <row r="40" spans="1:48" ht="56.25" x14ac:dyDescent="0.2">
      <c r="A40" s="5"/>
      <c r="B40" s="81" t="s">
        <v>204</v>
      </c>
      <c r="C40" s="81" t="s">
        <v>205</v>
      </c>
      <c r="D40" s="78" t="s">
        <v>206</v>
      </c>
      <c r="E40" s="78" t="s">
        <v>207</v>
      </c>
      <c r="F40" s="79" t="s">
        <v>208</v>
      </c>
      <c r="G40" s="79" t="s">
        <v>209</v>
      </c>
      <c r="H40" s="80">
        <v>0.2</v>
      </c>
      <c r="I40" s="81"/>
      <c r="J40" s="68">
        <f>VLOOKUP(B40,'[1]MASTER PART LIST'!$B:$C,2,FALSE)</f>
        <v>57</v>
      </c>
      <c r="K40" s="69">
        <f>VLOOKUP(B40,'[1]MASTER PART LIST'!$B:$D,3,FALSE)</f>
        <v>91</v>
      </c>
      <c r="L40" s="69">
        <f t="shared" si="5"/>
        <v>127.2</v>
      </c>
      <c r="M40" s="70"/>
      <c r="N40" s="70"/>
      <c r="O40" s="70"/>
      <c r="P40" s="70" t="s">
        <v>62</v>
      </c>
      <c r="Q40" s="70" t="s">
        <v>62</v>
      </c>
      <c r="R40" s="70"/>
      <c r="S40" s="70" t="s">
        <v>62</v>
      </c>
      <c r="T40" s="71" t="s">
        <v>11</v>
      </c>
      <c r="U40" s="72" t="s">
        <v>210</v>
      </c>
      <c r="V40" s="72" t="s">
        <v>211</v>
      </c>
      <c r="W40" s="73" t="s">
        <v>3</v>
      </c>
      <c r="X40" s="73"/>
      <c r="Y40" s="73"/>
      <c r="Z40" s="73"/>
      <c r="AA40" s="73"/>
      <c r="AB40" s="73"/>
      <c r="AC40" s="73"/>
      <c r="AD40" s="73"/>
      <c r="AE40" s="73"/>
      <c r="AF40" s="82">
        <v>21</v>
      </c>
      <c r="AG40" s="70"/>
      <c r="AH40" s="70"/>
      <c r="AI40" s="70"/>
      <c r="AJ40" s="70"/>
      <c r="AK40" s="70"/>
      <c r="AL40" s="70"/>
      <c r="AM40" s="70"/>
      <c r="AN40" s="70"/>
      <c r="AO40" s="70" t="s">
        <v>62</v>
      </c>
      <c r="AP40" s="70"/>
      <c r="AQ40" s="70"/>
      <c r="AR40" s="76"/>
      <c r="AS40" s="76"/>
      <c r="AT40" s="5"/>
      <c r="AU40" s="5"/>
      <c r="AV40" s="5"/>
    </row>
    <row r="41" spans="1:48" ht="45" x14ac:dyDescent="0.2">
      <c r="A41" s="5"/>
      <c r="B41" s="81" t="s">
        <v>212</v>
      </c>
      <c r="C41" s="81" t="s">
        <v>212</v>
      </c>
      <c r="D41" s="78" t="s">
        <v>213</v>
      </c>
      <c r="E41" s="78" t="s">
        <v>214</v>
      </c>
      <c r="F41" s="79" t="s">
        <v>215</v>
      </c>
      <c r="G41" s="79" t="s">
        <v>216</v>
      </c>
      <c r="H41" s="80">
        <v>0.5</v>
      </c>
      <c r="I41" s="81"/>
      <c r="J41" s="68">
        <f>VLOOKUP(B41,'[1]MASTER PART LIST'!$B:$C,2,FALSE)</f>
        <v>67</v>
      </c>
      <c r="K41" s="69">
        <f>VLOOKUP(B41,'[1]MASTER PART LIST'!$B:$D,3,FALSE)</f>
        <v>112</v>
      </c>
      <c r="L41" s="69">
        <f t="shared" si="5"/>
        <v>202.5</v>
      </c>
      <c r="M41" s="70"/>
      <c r="N41" s="70"/>
      <c r="O41" s="70"/>
      <c r="P41" s="70" t="s">
        <v>62</v>
      </c>
      <c r="Q41" s="70" t="s">
        <v>62</v>
      </c>
      <c r="R41" s="70"/>
      <c r="S41" s="70" t="s">
        <v>62</v>
      </c>
      <c r="T41" s="71" t="s">
        <v>11</v>
      </c>
      <c r="U41" s="72" t="s">
        <v>217</v>
      </c>
      <c r="V41" s="72" t="s">
        <v>218</v>
      </c>
      <c r="W41" s="73" t="s">
        <v>3</v>
      </c>
      <c r="X41" s="73"/>
      <c r="Y41" s="73"/>
      <c r="Z41" s="73"/>
      <c r="AA41" s="73"/>
      <c r="AB41" s="73"/>
      <c r="AC41" s="73"/>
      <c r="AD41" s="73"/>
      <c r="AE41" s="73"/>
      <c r="AF41" s="82">
        <v>48</v>
      </c>
      <c r="AG41" s="70"/>
      <c r="AH41" s="70"/>
      <c r="AI41" s="70"/>
      <c r="AJ41" s="70"/>
      <c r="AK41" s="70" t="s">
        <v>62</v>
      </c>
      <c r="AL41" s="70"/>
      <c r="AM41" s="70"/>
      <c r="AN41" s="70"/>
      <c r="AO41" s="70"/>
      <c r="AP41" s="70"/>
      <c r="AQ41" s="70"/>
      <c r="AR41" s="76"/>
      <c r="AS41" s="91" t="s">
        <v>219</v>
      </c>
      <c r="AT41" s="5"/>
      <c r="AU41" s="5"/>
      <c r="AV41" s="5"/>
    </row>
    <row r="42" spans="1:48" ht="33.75" x14ac:dyDescent="0.2">
      <c r="A42" s="5"/>
      <c r="B42" s="81" t="s">
        <v>220</v>
      </c>
      <c r="C42" s="81" t="s">
        <v>220</v>
      </c>
      <c r="D42" s="78" t="s">
        <v>221</v>
      </c>
      <c r="E42" s="78" t="s">
        <v>222</v>
      </c>
      <c r="F42" s="79" t="s">
        <v>223</v>
      </c>
      <c r="G42" s="79" t="s">
        <v>224</v>
      </c>
      <c r="H42" s="80">
        <v>0.5</v>
      </c>
      <c r="I42" s="81"/>
      <c r="J42" s="68">
        <f>VLOOKUP(B42,'[1]MASTER PART LIST'!$B:$C,2,FALSE)</f>
        <v>207</v>
      </c>
      <c r="K42" s="69">
        <f>VLOOKUP(B42,'[1]MASTER PART LIST'!$B:$D,3,FALSE)</f>
        <v>345</v>
      </c>
      <c r="L42" s="69">
        <f t="shared" si="5"/>
        <v>435.5</v>
      </c>
      <c r="M42" s="70"/>
      <c r="N42" s="70"/>
      <c r="O42" s="70"/>
      <c r="P42" s="70" t="s">
        <v>62</v>
      </c>
      <c r="Q42" s="70" t="s">
        <v>62</v>
      </c>
      <c r="R42" s="70"/>
      <c r="S42" s="70" t="s">
        <v>62</v>
      </c>
      <c r="T42" s="71" t="s">
        <v>62</v>
      </c>
      <c r="U42" s="72"/>
      <c r="V42" s="72"/>
      <c r="W42" s="73" t="s">
        <v>3</v>
      </c>
      <c r="X42" s="73"/>
      <c r="Y42" s="73"/>
      <c r="Z42" s="73"/>
      <c r="AA42" s="73"/>
      <c r="AB42" s="73"/>
      <c r="AC42" s="73"/>
      <c r="AD42" s="73"/>
      <c r="AE42" s="73"/>
      <c r="AF42" s="82">
        <v>28</v>
      </c>
      <c r="AG42" s="70"/>
      <c r="AH42" s="70"/>
      <c r="AI42" s="70"/>
      <c r="AJ42" s="70"/>
      <c r="AK42" s="70"/>
      <c r="AL42" s="70"/>
      <c r="AM42" s="70" t="s">
        <v>62</v>
      </c>
      <c r="AN42" s="70"/>
      <c r="AO42" s="70"/>
      <c r="AP42" s="70"/>
      <c r="AQ42" s="70"/>
      <c r="AR42" s="76"/>
      <c r="AS42" s="76"/>
      <c r="AT42" s="5"/>
      <c r="AU42" s="5"/>
      <c r="AV42" s="5"/>
    </row>
    <row r="43" spans="1:48" ht="56.25" x14ac:dyDescent="0.2">
      <c r="A43" s="5"/>
      <c r="B43" s="81" t="s">
        <v>225</v>
      </c>
      <c r="C43" s="81" t="str">
        <f>B43</f>
        <v>08F20-T47-100E</v>
      </c>
      <c r="D43" s="78" t="s">
        <v>226</v>
      </c>
      <c r="E43" s="78" t="s">
        <v>227</v>
      </c>
      <c r="F43" s="79" t="s">
        <v>228</v>
      </c>
      <c r="G43" s="79" t="s">
        <v>229</v>
      </c>
      <c r="H43" s="80">
        <v>0.7</v>
      </c>
      <c r="I43" s="81"/>
      <c r="J43" s="68">
        <f>VLOOKUP(B43,'[1]MASTER PART LIST'!$B:$C,2,FALSE)</f>
        <v>86</v>
      </c>
      <c r="K43" s="69">
        <f>VLOOKUP(B43,'[1]MASTER PART LIST'!$B:$D,3,FALSE)</f>
        <v>123</v>
      </c>
      <c r="L43" s="69">
        <f>K43+(H43*VLOOKUP(prov_cd,rate_table,2,FALSE))</f>
        <v>249.7</v>
      </c>
      <c r="M43" s="70"/>
      <c r="N43" s="70"/>
      <c r="O43" s="70"/>
      <c r="P43" s="70" t="s">
        <v>62</v>
      </c>
      <c r="Q43" s="70" t="s">
        <v>62</v>
      </c>
      <c r="R43" s="70"/>
      <c r="S43" s="70" t="s">
        <v>62</v>
      </c>
      <c r="T43" s="71" t="s">
        <v>11</v>
      </c>
      <c r="U43" s="72" t="s">
        <v>230</v>
      </c>
      <c r="V43" s="72" t="s">
        <v>231</v>
      </c>
      <c r="W43" s="73" t="s">
        <v>3</v>
      </c>
      <c r="X43" s="73" t="s">
        <v>11</v>
      </c>
      <c r="Y43" s="73" t="s">
        <v>11</v>
      </c>
      <c r="Z43" s="73" t="s">
        <v>5</v>
      </c>
      <c r="AA43" s="73"/>
      <c r="AB43" s="73"/>
      <c r="AC43" s="73"/>
      <c r="AD43" s="73"/>
      <c r="AE43" s="73"/>
      <c r="AF43" s="101"/>
      <c r="AG43" s="70"/>
      <c r="AH43" s="70"/>
      <c r="AI43" s="70"/>
      <c r="AJ43" s="70"/>
      <c r="AK43" s="70"/>
      <c r="AL43" s="70"/>
      <c r="AM43" s="70"/>
      <c r="AN43" s="70"/>
      <c r="AO43" s="70" t="s">
        <v>62</v>
      </c>
      <c r="AP43" s="70"/>
      <c r="AQ43" s="70"/>
      <c r="AR43" s="76"/>
      <c r="AS43" s="91" t="s">
        <v>232</v>
      </c>
      <c r="AT43" s="5"/>
      <c r="AU43" s="5"/>
      <c r="AV43" s="5"/>
    </row>
    <row r="44" spans="1:48" ht="56.25" x14ac:dyDescent="0.2">
      <c r="A44" s="5"/>
      <c r="B44" s="81" t="s">
        <v>233</v>
      </c>
      <c r="C44" s="81" t="s">
        <v>233</v>
      </c>
      <c r="D44" s="78" t="s">
        <v>234</v>
      </c>
      <c r="E44" s="78" t="s">
        <v>235</v>
      </c>
      <c r="F44" s="79" t="s">
        <v>236</v>
      </c>
      <c r="G44" s="79" t="s">
        <v>237</v>
      </c>
      <c r="H44" s="80">
        <v>0.6</v>
      </c>
      <c r="I44" s="81"/>
      <c r="J44" s="68">
        <f>VLOOKUP(B44,'[1]MASTER PART LIST'!$B:$C,2,FALSE)</f>
        <v>221</v>
      </c>
      <c r="K44" s="69">
        <f>VLOOKUP(B44,'[1]MASTER PART LIST'!$B:$D,3,FALSE)</f>
        <v>368</v>
      </c>
      <c r="L44" s="69">
        <f t="shared" si="5"/>
        <v>476.6</v>
      </c>
      <c r="M44" s="70"/>
      <c r="N44" s="70"/>
      <c r="O44" s="70"/>
      <c r="P44" s="70" t="s">
        <v>62</v>
      </c>
      <c r="Q44" s="70" t="s">
        <v>62</v>
      </c>
      <c r="R44" s="70"/>
      <c r="S44" s="70" t="s">
        <v>62</v>
      </c>
      <c r="T44" s="71" t="s">
        <v>11</v>
      </c>
      <c r="U44" s="72"/>
      <c r="V44" s="72"/>
      <c r="W44" s="73" t="s">
        <v>3</v>
      </c>
      <c r="X44" s="73"/>
      <c r="Y44" s="73"/>
      <c r="Z44" s="73"/>
      <c r="AA44" s="73"/>
      <c r="AB44" s="73"/>
      <c r="AC44" s="73"/>
      <c r="AD44" s="73"/>
      <c r="AE44" s="73"/>
      <c r="AF44" s="82">
        <v>69</v>
      </c>
      <c r="AG44" s="70"/>
      <c r="AH44" s="70"/>
      <c r="AI44" s="70"/>
      <c r="AJ44" s="70"/>
      <c r="AK44" s="70"/>
      <c r="AL44" s="70"/>
      <c r="AM44" s="70" t="s">
        <v>62</v>
      </c>
      <c r="AN44" s="70"/>
      <c r="AO44" s="70"/>
      <c r="AP44" s="70"/>
      <c r="AQ44" s="70"/>
      <c r="AR44" s="76"/>
      <c r="AS44" s="76"/>
      <c r="AT44" s="5"/>
      <c r="AU44" s="5"/>
      <c r="AV44" s="5"/>
    </row>
    <row r="45" spans="1:48" ht="56.25" x14ac:dyDescent="0.2">
      <c r="A45" s="5"/>
      <c r="B45" s="81" t="s">
        <v>238</v>
      </c>
      <c r="C45" s="81" t="s">
        <v>238</v>
      </c>
      <c r="D45" s="99" t="s">
        <v>239</v>
      </c>
      <c r="E45" s="78" t="s">
        <v>240</v>
      </c>
      <c r="F45" s="79" t="s">
        <v>241</v>
      </c>
      <c r="G45" s="79" t="s">
        <v>242</v>
      </c>
      <c r="H45" s="80">
        <v>0.3</v>
      </c>
      <c r="I45" s="81"/>
      <c r="J45" s="68">
        <f>VLOOKUP(B45,'[1]MASTER PART LIST'!$B:$C,2,FALSE)</f>
        <v>174</v>
      </c>
      <c r="K45" s="69">
        <f>VLOOKUP(B45,'[1]MASTER PART LIST'!$B:$D,3,FALSE)</f>
        <v>290</v>
      </c>
      <c r="L45" s="69">
        <f t="shared" si="5"/>
        <v>344.3</v>
      </c>
      <c r="M45" s="71"/>
      <c r="N45" s="71"/>
      <c r="O45" s="70"/>
      <c r="P45" s="70" t="s">
        <v>62</v>
      </c>
      <c r="Q45" s="70" t="s">
        <v>62</v>
      </c>
      <c r="R45" s="70"/>
      <c r="S45" s="70" t="s">
        <v>62</v>
      </c>
      <c r="T45" s="71" t="s">
        <v>11</v>
      </c>
      <c r="U45" s="72"/>
      <c r="V45" s="72"/>
      <c r="W45" s="73" t="s">
        <v>3</v>
      </c>
      <c r="X45" s="73"/>
      <c r="Y45" s="73"/>
      <c r="Z45" s="73"/>
      <c r="AA45" s="73"/>
      <c r="AB45" s="73"/>
      <c r="AC45" s="73"/>
      <c r="AD45" s="73"/>
      <c r="AE45" s="73"/>
      <c r="AF45" s="82">
        <v>29</v>
      </c>
      <c r="AG45" s="70"/>
      <c r="AH45" s="70"/>
      <c r="AI45" s="70"/>
      <c r="AJ45" s="70"/>
      <c r="AK45" s="70"/>
      <c r="AL45" s="70"/>
      <c r="AM45" s="70" t="s">
        <v>62</v>
      </c>
      <c r="AN45" s="70"/>
      <c r="AO45" s="70"/>
      <c r="AP45" s="70"/>
      <c r="AQ45" s="70"/>
      <c r="AR45" s="76"/>
      <c r="AS45" s="76"/>
      <c r="AT45" s="5"/>
      <c r="AU45" s="5"/>
      <c r="AV45" s="5"/>
    </row>
    <row r="46" spans="1:48" ht="157.5" x14ac:dyDescent="0.2">
      <c r="A46" s="5"/>
      <c r="B46" s="81" t="s">
        <v>243</v>
      </c>
      <c r="C46" s="81" t="s">
        <v>243</v>
      </c>
      <c r="D46" s="78" t="s">
        <v>244</v>
      </c>
      <c r="E46" s="78" t="s">
        <v>245</v>
      </c>
      <c r="F46" s="79" t="s">
        <v>246</v>
      </c>
      <c r="G46" s="79" t="s">
        <v>247</v>
      </c>
      <c r="H46" s="80">
        <v>0.1</v>
      </c>
      <c r="I46" s="81"/>
      <c r="J46" s="68">
        <f>VLOOKUP(B46,'[1]MASTER PART LIST'!$B:$C,2,FALSE)</f>
        <v>58</v>
      </c>
      <c r="K46" s="69">
        <f>VLOOKUP(B46,'[1]MASTER PART LIST'!$B:$D,3,FALSE)</f>
        <v>83</v>
      </c>
      <c r="L46" s="69">
        <f t="shared" si="5"/>
        <v>101.1</v>
      </c>
      <c r="M46" s="70"/>
      <c r="N46" s="70"/>
      <c r="O46" s="70"/>
      <c r="P46" s="70" t="s">
        <v>62</v>
      </c>
      <c r="Q46" s="70" t="s">
        <v>62</v>
      </c>
      <c r="R46" s="70"/>
      <c r="S46" s="70" t="s">
        <v>62</v>
      </c>
      <c r="T46" s="71" t="s">
        <v>11</v>
      </c>
      <c r="U46" s="72"/>
      <c r="V46" s="72"/>
      <c r="W46" s="73" t="s">
        <v>3</v>
      </c>
      <c r="X46" s="73"/>
      <c r="Y46" s="73"/>
      <c r="Z46" s="73"/>
      <c r="AA46" s="73"/>
      <c r="AB46" s="73"/>
      <c r="AC46" s="73"/>
      <c r="AD46" s="73"/>
      <c r="AE46" s="73"/>
      <c r="AF46" s="82">
        <v>50</v>
      </c>
      <c r="AG46" s="70"/>
      <c r="AH46" s="70"/>
      <c r="AI46" s="70"/>
      <c r="AJ46" s="70"/>
      <c r="AK46" s="70"/>
      <c r="AL46" s="70"/>
      <c r="AM46" s="70" t="s">
        <v>62</v>
      </c>
      <c r="AN46" s="70"/>
      <c r="AO46" s="70"/>
      <c r="AP46" s="70"/>
      <c r="AQ46" s="70"/>
      <c r="AR46" s="76"/>
      <c r="AS46" s="76" t="s">
        <v>248</v>
      </c>
      <c r="AT46" s="5"/>
      <c r="AU46" s="5"/>
      <c r="AV46" s="5"/>
    </row>
    <row r="47" spans="1:48" ht="146.25" x14ac:dyDescent="0.2">
      <c r="A47" s="5"/>
      <c r="B47" s="81" t="s">
        <v>249</v>
      </c>
      <c r="C47" s="81" t="s">
        <v>249</v>
      </c>
      <c r="D47" s="78" t="s">
        <v>250</v>
      </c>
      <c r="E47" s="78" t="s">
        <v>251</v>
      </c>
      <c r="F47" s="79" t="s">
        <v>252</v>
      </c>
      <c r="G47" s="79" t="s">
        <v>253</v>
      </c>
      <c r="H47" s="80">
        <v>0.4</v>
      </c>
      <c r="I47" s="81"/>
      <c r="J47" s="68">
        <f>VLOOKUP(B47,'[1]MASTER PART LIST'!$B:$C,2,FALSE)</f>
        <v>63</v>
      </c>
      <c r="K47" s="69">
        <f>VLOOKUP(B47,'[1]MASTER PART LIST'!$B:$D,3,FALSE)</f>
        <v>105</v>
      </c>
      <c r="L47" s="69">
        <f t="shared" si="5"/>
        <v>177.4</v>
      </c>
      <c r="M47" s="70"/>
      <c r="N47" s="70"/>
      <c r="O47" s="70"/>
      <c r="P47" s="70" t="s">
        <v>62</v>
      </c>
      <c r="Q47" s="70" t="s">
        <v>62</v>
      </c>
      <c r="R47" s="70"/>
      <c r="S47" s="70" t="s">
        <v>62</v>
      </c>
      <c r="T47" s="71" t="s">
        <v>11</v>
      </c>
      <c r="U47" s="72"/>
      <c r="V47" s="72"/>
      <c r="W47" s="73" t="s">
        <v>3</v>
      </c>
      <c r="X47" s="73"/>
      <c r="Y47" s="73"/>
      <c r="Z47" s="73"/>
      <c r="AA47" s="73"/>
      <c r="AB47" s="73"/>
      <c r="AC47" s="73"/>
      <c r="AD47" s="73"/>
      <c r="AE47" s="73"/>
      <c r="AF47" s="82">
        <v>70</v>
      </c>
      <c r="AG47" s="70"/>
      <c r="AH47" s="70"/>
      <c r="AI47" s="70"/>
      <c r="AJ47" s="70"/>
      <c r="AK47" s="70"/>
      <c r="AL47" s="70"/>
      <c r="AM47" s="70" t="s">
        <v>62</v>
      </c>
      <c r="AN47" s="70"/>
      <c r="AO47" s="70"/>
      <c r="AP47" s="70"/>
      <c r="AQ47" s="70"/>
      <c r="AR47" s="76"/>
      <c r="AS47" s="91" t="s">
        <v>254</v>
      </c>
      <c r="AT47" s="5"/>
      <c r="AU47" s="5"/>
      <c r="AV47" s="5"/>
    </row>
    <row r="48" spans="1:48" ht="112.5" x14ac:dyDescent="0.2">
      <c r="A48" s="5"/>
      <c r="B48" s="62" t="s">
        <v>255</v>
      </c>
      <c r="C48" s="81" t="s">
        <v>256</v>
      </c>
      <c r="D48" s="78" t="s">
        <v>257</v>
      </c>
      <c r="E48" s="78" t="s">
        <v>258</v>
      </c>
      <c r="F48" s="79" t="s">
        <v>259</v>
      </c>
      <c r="G48" s="79" t="s">
        <v>260</v>
      </c>
      <c r="H48" s="94">
        <f>H49</f>
        <v>1</v>
      </c>
      <c r="I48" s="81"/>
      <c r="J48" s="68">
        <f>J49</f>
        <v>262</v>
      </c>
      <c r="K48" s="69">
        <f>K49</f>
        <v>437</v>
      </c>
      <c r="L48" s="69">
        <f t="shared" si="5"/>
        <v>618</v>
      </c>
      <c r="M48" s="70"/>
      <c r="N48" s="70"/>
      <c r="O48" s="70"/>
      <c r="P48" s="70" t="s">
        <v>62</v>
      </c>
      <c r="Q48" s="70" t="s">
        <v>62</v>
      </c>
      <c r="R48" s="70"/>
      <c r="S48" s="70" t="s">
        <v>62</v>
      </c>
      <c r="T48" s="71" t="s">
        <v>11</v>
      </c>
      <c r="U48" s="72"/>
      <c r="V48" s="72"/>
      <c r="W48" s="73" t="s">
        <v>3</v>
      </c>
      <c r="X48" s="73"/>
      <c r="Y48" s="73"/>
      <c r="Z48" s="73"/>
      <c r="AA48" s="73"/>
      <c r="AB48" s="73"/>
      <c r="AC48" s="73"/>
      <c r="AD48" s="73"/>
      <c r="AE48" s="73"/>
      <c r="AF48" s="82">
        <v>25</v>
      </c>
      <c r="AG48" s="70"/>
      <c r="AH48" s="70"/>
      <c r="AI48" s="70"/>
      <c r="AJ48" s="70"/>
      <c r="AK48" s="70"/>
      <c r="AL48" s="70"/>
      <c r="AM48" s="70"/>
      <c r="AN48" s="70"/>
      <c r="AO48" s="70" t="s">
        <v>62</v>
      </c>
      <c r="AP48" s="70"/>
      <c r="AQ48" s="70"/>
      <c r="AR48" s="76"/>
      <c r="AS48" s="76" t="s">
        <v>261</v>
      </c>
      <c r="AT48" s="5"/>
      <c r="AU48" s="5"/>
      <c r="AV48" s="5"/>
    </row>
    <row r="49" spans="1:48" ht="25.5" hidden="1" outlineLevel="1" x14ac:dyDescent="0.2">
      <c r="A49" s="5"/>
      <c r="B49" s="81" t="s">
        <v>256</v>
      </c>
      <c r="C49" s="80" t="s">
        <v>11</v>
      </c>
      <c r="D49" s="78" t="s">
        <v>87</v>
      </c>
      <c r="E49" s="78" t="s">
        <v>88</v>
      </c>
      <c r="F49" s="79"/>
      <c r="G49" s="79"/>
      <c r="H49" s="94">
        <v>1</v>
      </c>
      <c r="I49" s="81"/>
      <c r="J49" s="68">
        <f>VLOOKUP(B49,'[1]MASTER PART LIST'!$B:$C,2,FALSE)</f>
        <v>262</v>
      </c>
      <c r="K49" s="69">
        <f>VLOOKUP(B49,'[1]MASTER PART LIST'!$B:$D,3,FALSE)</f>
        <v>437</v>
      </c>
      <c r="L49" s="69">
        <f t="shared" si="5"/>
        <v>618</v>
      </c>
      <c r="M49" s="70"/>
      <c r="N49" s="70"/>
      <c r="O49" s="70"/>
      <c r="P49" s="70" t="s">
        <v>62</v>
      </c>
      <c r="Q49" s="70" t="s">
        <v>62</v>
      </c>
      <c r="R49" s="70"/>
      <c r="S49" s="70" t="s">
        <v>62</v>
      </c>
      <c r="T49" s="71" t="s">
        <v>11</v>
      </c>
      <c r="U49" s="72"/>
      <c r="V49" s="72"/>
      <c r="W49" s="73" t="s">
        <v>3</v>
      </c>
      <c r="X49" s="102"/>
      <c r="Y49" s="102"/>
      <c r="Z49" s="102"/>
      <c r="AA49" s="102"/>
      <c r="AB49" s="102"/>
      <c r="AC49" s="102"/>
      <c r="AD49" s="102"/>
      <c r="AE49" s="102"/>
      <c r="AF49" s="72"/>
      <c r="AG49" s="70"/>
      <c r="AH49" s="70"/>
      <c r="AI49" s="70"/>
      <c r="AJ49" s="70"/>
      <c r="AK49" s="70"/>
      <c r="AL49" s="70"/>
      <c r="AM49" s="70"/>
      <c r="AN49" s="70"/>
      <c r="AO49" s="70"/>
      <c r="AP49" s="70"/>
      <c r="AQ49" s="70"/>
      <c r="AR49" s="76"/>
      <c r="AS49" s="76"/>
      <c r="AT49" s="5"/>
      <c r="AU49" s="5"/>
      <c r="AV49" s="5"/>
    </row>
    <row r="50" spans="1:48" ht="25.5" hidden="1" outlineLevel="1" x14ac:dyDescent="0.2">
      <c r="A50" s="5"/>
      <c r="B50" s="81" t="s">
        <v>262</v>
      </c>
      <c r="C50" s="80" t="s">
        <v>11</v>
      </c>
      <c r="D50" s="78" t="s">
        <v>90</v>
      </c>
      <c r="E50" s="81" t="s">
        <v>91</v>
      </c>
      <c r="F50" s="79"/>
      <c r="G50" s="79"/>
      <c r="H50" s="94">
        <v>1</v>
      </c>
      <c r="I50" s="81"/>
      <c r="J50" s="68">
        <f>VLOOKUP(B50,'[1]MASTER PART LIST'!$B:$C,2,FALSE)</f>
        <v>262</v>
      </c>
      <c r="K50" s="69">
        <f>VLOOKUP(B50,'[1]MASTER PART LIST'!$B:$D,3,FALSE)</f>
        <v>437</v>
      </c>
      <c r="L50" s="69">
        <f t="shared" si="5"/>
        <v>618</v>
      </c>
      <c r="M50" s="71"/>
      <c r="N50" s="71"/>
      <c r="O50" s="70"/>
      <c r="P50" s="70" t="s">
        <v>62</v>
      </c>
      <c r="Q50" s="70" t="s">
        <v>62</v>
      </c>
      <c r="R50" s="70"/>
      <c r="S50" s="70" t="s">
        <v>62</v>
      </c>
      <c r="T50" s="71" t="s">
        <v>11</v>
      </c>
      <c r="U50" s="72"/>
      <c r="V50" s="72"/>
      <c r="W50" s="73" t="s">
        <v>3</v>
      </c>
      <c r="X50" s="102"/>
      <c r="Y50" s="102"/>
      <c r="Z50" s="102"/>
      <c r="AA50" s="102"/>
      <c r="AB50" s="102"/>
      <c r="AC50" s="102"/>
      <c r="AD50" s="102"/>
      <c r="AE50" s="102"/>
      <c r="AF50" s="72"/>
      <c r="AG50" s="70"/>
      <c r="AH50" s="70"/>
      <c r="AI50" s="70"/>
      <c r="AJ50" s="70"/>
      <c r="AK50" s="70"/>
      <c r="AL50" s="70"/>
      <c r="AM50" s="70"/>
      <c r="AN50" s="70"/>
      <c r="AO50" s="70"/>
      <c r="AP50" s="70"/>
      <c r="AQ50" s="70"/>
      <c r="AR50" s="76"/>
      <c r="AS50" s="76"/>
      <c r="AT50" s="5"/>
      <c r="AU50" s="5"/>
      <c r="AV50" s="5"/>
    </row>
    <row r="51" spans="1:48" ht="25.5" hidden="1" outlineLevel="1" x14ac:dyDescent="0.2">
      <c r="A51" s="5"/>
      <c r="B51" s="81" t="s">
        <v>263</v>
      </c>
      <c r="C51" s="80" t="s">
        <v>11</v>
      </c>
      <c r="D51" s="78" t="s">
        <v>93</v>
      </c>
      <c r="E51" s="78" t="s">
        <v>94</v>
      </c>
      <c r="F51" s="79"/>
      <c r="G51" s="79"/>
      <c r="H51" s="94">
        <v>1</v>
      </c>
      <c r="I51" s="81"/>
      <c r="J51" s="68">
        <f>VLOOKUP(B51,'[1]MASTER PART LIST'!$B:$C,2,FALSE)</f>
        <v>262</v>
      </c>
      <c r="K51" s="69">
        <f>VLOOKUP(B51,'[1]MASTER PART LIST'!$B:$D,3,FALSE)</f>
        <v>437</v>
      </c>
      <c r="L51" s="69">
        <f t="shared" si="5"/>
        <v>618</v>
      </c>
      <c r="M51" s="70"/>
      <c r="N51" s="70"/>
      <c r="O51" s="70"/>
      <c r="P51" s="71" t="s">
        <v>11</v>
      </c>
      <c r="Q51" s="70" t="s">
        <v>62</v>
      </c>
      <c r="R51" s="70"/>
      <c r="S51" s="71" t="s">
        <v>11</v>
      </c>
      <c r="T51" s="71" t="s">
        <v>11</v>
      </c>
      <c r="U51" s="72"/>
      <c r="V51" s="72"/>
      <c r="W51" s="73" t="s">
        <v>3</v>
      </c>
      <c r="X51" s="102"/>
      <c r="Y51" s="102"/>
      <c r="Z51" s="102"/>
      <c r="AA51" s="102"/>
      <c r="AB51" s="102"/>
      <c r="AC51" s="102"/>
      <c r="AD51" s="102"/>
      <c r="AE51" s="102"/>
      <c r="AF51" s="72"/>
      <c r="AG51" s="70"/>
      <c r="AH51" s="70"/>
      <c r="AI51" s="70"/>
      <c r="AJ51" s="70"/>
      <c r="AK51" s="70"/>
      <c r="AL51" s="70"/>
      <c r="AM51" s="70"/>
      <c r="AN51" s="70"/>
      <c r="AO51" s="70"/>
      <c r="AP51" s="70"/>
      <c r="AQ51" s="70"/>
      <c r="AR51" s="76"/>
      <c r="AS51" s="76"/>
      <c r="AT51" s="5"/>
      <c r="AU51" s="5"/>
      <c r="AV51" s="5"/>
    </row>
    <row r="52" spans="1:48" ht="25.5" hidden="1" outlineLevel="1" x14ac:dyDescent="0.2">
      <c r="A52" s="5"/>
      <c r="B52" s="81" t="s">
        <v>264</v>
      </c>
      <c r="C52" s="80" t="s">
        <v>11</v>
      </c>
      <c r="D52" s="78" t="s">
        <v>99</v>
      </c>
      <c r="E52" s="78" t="s">
        <v>100</v>
      </c>
      <c r="F52" s="79"/>
      <c r="G52" s="79"/>
      <c r="H52" s="94">
        <v>1</v>
      </c>
      <c r="I52" s="81"/>
      <c r="J52" s="68">
        <f>VLOOKUP(B52,'[1]MASTER PART LIST'!$B:$C,2,FALSE)</f>
        <v>262</v>
      </c>
      <c r="K52" s="69">
        <f>VLOOKUP(B52,'[1]MASTER PART LIST'!$B:$D,3,FALSE)</f>
        <v>437</v>
      </c>
      <c r="L52" s="69">
        <f t="shared" si="5"/>
        <v>618</v>
      </c>
      <c r="M52" s="71"/>
      <c r="N52" s="71"/>
      <c r="O52" s="70"/>
      <c r="P52" s="70" t="s">
        <v>62</v>
      </c>
      <c r="Q52" s="70" t="s">
        <v>62</v>
      </c>
      <c r="R52" s="70"/>
      <c r="S52" s="70" t="s">
        <v>62</v>
      </c>
      <c r="T52" s="71" t="s">
        <v>11</v>
      </c>
      <c r="U52" s="72"/>
      <c r="V52" s="72"/>
      <c r="W52" s="73" t="s">
        <v>3</v>
      </c>
      <c r="X52" s="102"/>
      <c r="Y52" s="102"/>
      <c r="Z52" s="102"/>
      <c r="AA52" s="102"/>
      <c r="AB52" s="102"/>
      <c r="AC52" s="102"/>
      <c r="AD52" s="102"/>
      <c r="AE52" s="102"/>
      <c r="AF52" s="72"/>
      <c r="AG52" s="70"/>
      <c r="AH52" s="70"/>
      <c r="AI52" s="70"/>
      <c r="AJ52" s="70"/>
      <c r="AK52" s="70"/>
      <c r="AL52" s="70"/>
      <c r="AM52" s="70"/>
      <c r="AN52" s="70"/>
      <c r="AO52" s="70"/>
      <c r="AP52" s="70"/>
      <c r="AQ52" s="70"/>
      <c r="AR52" s="76"/>
      <c r="AS52" s="76"/>
      <c r="AT52" s="5"/>
      <c r="AU52" s="5"/>
      <c r="AV52" s="5"/>
    </row>
    <row r="53" spans="1:48" ht="15.95" hidden="1" customHeight="1" outlineLevel="1" x14ac:dyDescent="0.2">
      <c r="A53" s="5"/>
      <c r="B53" s="81" t="s">
        <v>265</v>
      </c>
      <c r="C53" s="80" t="s">
        <v>11</v>
      </c>
      <c r="D53" s="78" t="s">
        <v>102</v>
      </c>
      <c r="E53" s="78" t="s">
        <v>103</v>
      </c>
      <c r="F53" s="79"/>
      <c r="G53" s="79"/>
      <c r="H53" s="94">
        <v>1</v>
      </c>
      <c r="I53" s="81"/>
      <c r="J53" s="68">
        <f>VLOOKUP(B53,'[1]MASTER PART LIST'!$B:$C,2,FALSE)</f>
        <v>262</v>
      </c>
      <c r="K53" s="69">
        <f>VLOOKUP(B53,'[1]MASTER PART LIST'!$B:$D,3,FALSE)</f>
        <v>437</v>
      </c>
      <c r="L53" s="69">
        <f t="shared" si="5"/>
        <v>618</v>
      </c>
      <c r="M53" s="71"/>
      <c r="N53" s="71"/>
      <c r="O53" s="70"/>
      <c r="P53" s="71" t="s">
        <v>11</v>
      </c>
      <c r="Q53" s="70" t="s">
        <v>62</v>
      </c>
      <c r="R53" s="70"/>
      <c r="S53" s="70" t="s">
        <v>62</v>
      </c>
      <c r="T53" s="71" t="s">
        <v>11</v>
      </c>
      <c r="U53" s="72"/>
      <c r="V53" s="72"/>
      <c r="W53" s="73" t="s">
        <v>3</v>
      </c>
      <c r="X53" s="102"/>
      <c r="Y53" s="102"/>
      <c r="Z53" s="102"/>
      <c r="AA53" s="102"/>
      <c r="AB53" s="102"/>
      <c r="AC53" s="102"/>
      <c r="AD53" s="102"/>
      <c r="AE53" s="102"/>
      <c r="AF53" s="72"/>
      <c r="AG53" s="70"/>
      <c r="AH53" s="70"/>
      <c r="AI53" s="70"/>
      <c r="AJ53" s="70"/>
      <c r="AK53" s="70"/>
      <c r="AL53" s="70"/>
      <c r="AM53" s="70"/>
      <c r="AN53" s="70"/>
      <c r="AO53" s="70"/>
      <c r="AP53" s="70"/>
      <c r="AQ53" s="70"/>
      <c r="AR53" s="76"/>
      <c r="AS53" s="76"/>
      <c r="AT53" s="5"/>
      <c r="AU53" s="5"/>
      <c r="AV53" s="5"/>
    </row>
    <row r="54" spans="1:48" ht="15.75" hidden="1" outlineLevel="1" x14ac:dyDescent="0.2">
      <c r="A54" s="5"/>
      <c r="B54" s="62" t="s">
        <v>266</v>
      </c>
      <c r="C54" s="80" t="s">
        <v>11</v>
      </c>
      <c r="D54" s="78" t="s">
        <v>105</v>
      </c>
      <c r="E54" s="78" t="s">
        <v>106</v>
      </c>
      <c r="F54" s="79"/>
      <c r="G54" s="79"/>
      <c r="H54" s="94">
        <v>1</v>
      </c>
      <c r="I54" s="81"/>
      <c r="J54" s="68">
        <f>VLOOKUP(B54,'[1]MASTER PART LIST'!$B:$C,2,FALSE)</f>
        <v>262</v>
      </c>
      <c r="K54" s="69">
        <f>VLOOKUP(B54,'[1]MASTER PART LIST'!$B:$D,3,FALSE)</f>
        <v>437</v>
      </c>
      <c r="L54" s="69">
        <f t="shared" si="5"/>
        <v>618</v>
      </c>
      <c r="M54" s="70"/>
      <c r="N54" s="70"/>
      <c r="O54" s="70"/>
      <c r="P54" s="71" t="s">
        <v>11</v>
      </c>
      <c r="Q54" s="71" t="s">
        <v>11</v>
      </c>
      <c r="R54" s="71"/>
      <c r="S54" s="70" t="s">
        <v>62</v>
      </c>
      <c r="T54" s="71" t="s">
        <v>11</v>
      </c>
      <c r="U54" s="72"/>
      <c r="V54" s="72"/>
      <c r="W54" s="73" t="s">
        <v>3</v>
      </c>
      <c r="X54" s="102"/>
      <c r="Y54" s="102"/>
      <c r="Z54" s="102"/>
      <c r="AA54" s="102"/>
      <c r="AB54" s="102"/>
      <c r="AC54" s="102"/>
      <c r="AD54" s="102"/>
      <c r="AE54" s="102"/>
      <c r="AF54" s="72"/>
      <c r="AG54" s="70"/>
      <c r="AH54" s="70"/>
      <c r="AI54" s="70"/>
      <c r="AJ54" s="70"/>
      <c r="AK54" s="70"/>
      <c r="AL54" s="70"/>
      <c r="AM54" s="70"/>
      <c r="AN54" s="70"/>
      <c r="AO54" s="70"/>
      <c r="AP54" s="70"/>
      <c r="AQ54" s="70"/>
      <c r="AR54" s="76"/>
      <c r="AS54" s="76"/>
      <c r="AT54" s="5"/>
      <c r="AU54" s="5"/>
      <c r="AV54" s="5"/>
    </row>
    <row r="55" spans="1:48" ht="78.75" collapsed="1" x14ac:dyDescent="0.2">
      <c r="A55" s="5"/>
      <c r="B55" s="62" t="s">
        <v>267</v>
      </c>
      <c r="C55" s="81" t="s">
        <v>268</v>
      </c>
      <c r="D55" s="78" t="s">
        <v>269</v>
      </c>
      <c r="E55" s="78" t="s">
        <v>270</v>
      </c>
      <c r="F55" s="79" t="s">
        <v>271</v>
      </c>
      <c r="G55" s="79" t="s">
        <v>272</v>
      </c>
      <c r="H55" s="80">
        <f>H58</f>
        <v>0.4</v>
      </c>
      <c r="I55" s="81"/>
      <c r="J55" s="68">
        <f>J56</f>
        <v>215</v>
      </c>
      <c r="K55" s="69">
        <f>K56</f>
        <v>358</v>
      </c>
      <c r="L55" s="69">
        <f t="shared" si="5"/>
        <v>430.4</v>
      </c>
      <c r="M55" s="70"/>
      <c r="N55" s="70"/>
      <c r="O55" s="70"/>
      <c r="P55" s="70" t="s">
        <v>62</v>
      </c>
      <c r="Q55" s="70" t="s">
        <v>62</v>
      </c>
      <c r="R55" s="70"/>
      <c r="S55" s="70" t="s">
        <v>62</v>
      </c>
      <c r="T55" s="71" t="s">
        <v>11</v>
      </c>
      <c r="U55" s="72"/>
      <c r="V55" s="72"/>
      <c r="W55" s="73" t="s">
        <v>3</v>
      </c>
      <c r="X55" s="73"/>
      <c r="Y55" s="73"/>
      <c r="Z55" s="73"/>
      <c r="AA55" s="73"/>
      <c r="AB55" s="73"/>
      <c r="AC55" s="73"/>
      <c r="AD55" s="73"/>
      <c r="AE55" s="73"/>
      <c r="AF55" s="82">
        <v>30</v>
      </c>
      <c r="AG55" s="70"/>
      <c r="AH55" s="70"/>
      <c r="AI55" s="70"/>
      <c r="AJ55" s="70"/>
      <c r="AK55" s="70" t="s">
        <v>62</v>
      </c>
      <c r="AL55" s="70"/>
      <c r="AM55" s="70"/>
      <c r="AN55" s="70"/>
      <c r="AO55" s="70"/>
      <c r="AP55" s="70"/>
      <c r="AQ55" s="70"/>
      <c r="AR55" s="76"/>
      <c r="AS55" s="76"/>
      <c r="AT55" s="5"/>
      <c r="AU55" s="5"/>
      <c r="AV55" s="5"/>
    </row>
    <row r="56" spans="1:48" ht="25.5" hidden="1" outlineLevel="1" x14ac:dyDescent="0.2">
      <c r="A56" s="5"/>
      <c r="B56" s="62" t="s">
        <v>268</v>
      </c>
      <c r="C56" s="80" t="s">
        <v>11</v>
      </c>
      <c r="D56" s="78" t="s">
        <v>87</v>
      </c>
      <c r="E56" s="78" t="s">
        <v>88</v>
      </c>
      <c r="F56" s="79"/>
      <c r="G56" s="79"/>
      <c r="H56" s="80">
        <v>0.4</v>
      </c>
      <c r="I56" s="81"/>
      <c r="J56" s="68">
        <f>VLOOKUP(B56,'[1]MASTER PART LIST'!$B:$C,2,FALSE)</f>
        <v>215</v>
      </c>
      <c r="K56" s="69">
        <f>VLOOKUP(B56,'[1]MASTER PART LIST'!$B:$D,3,FALSE)</f>
        <v>358</v>
      </c>
      <c r="L56" s="69">
        <f t="shared" si="5"/>
        <v>430.4</v>
      </c>
      <c r="M56" s="70"/>
      <c r="N56" s="70"/>
      <c r="O56" s="70"/>
      <c r="P56" s="70" t="s">
        <v>62</v>
      </c>
      <c r="Q56" s="70" t="s">
        <v>62</v>
      </c>
      <c r="R56" s="70"/>
      <c r="S56" s="70" t="s">
        <v>62</v>
      </c>
      <c r="T56" s="71" t="s">
        <v>11</v>
      </c>
      <c r="U56" s="72"/>
      <c r="V56" s="72"/>
      <c r="W56" s="73" t="s">
        <v>3</v>
      </c>
      <c r="X56" s="102"/>
      <c r="Y56" s="102"/>
      <c r="Z56" s="102"/>
      <c r="AA56" s="102"/>
      <c r="AB56" s="102"/>
      <c r="AC56" s="102"/>
      <c r="AD56" s="102"/>
      <c r="AE56" s="102"/>
      <c r="AF56" s="72"/>
      <c r="AG56" s="70"/>
      <c r="AH56" s="70"/>
      <c r="AI56" s="70"/>
      <c r="AJ56" s="70"/>
      <c r="AK56" s="70"/>
      <c r="AL56" s="70"/>
      <c r="AM56" s="70"/>
      <c r="AN56" s="70"/>
      <c r="AO56" s="70"/>
      <c r="AP56" s="70"/>
      <c r="AQ56" s="70"/>
      <c r="AR56" s="76"/>
      <c r="AS56" s="76"/>
      <c r="AT56" s="5"/>
      <c r="AU56" s="5"/>
      <c r="AV56" s="5"/>
    </row>
    <row r="57" spans="1:48" ht="25.5" hidden="1" outlineLevel="1" x14ac:dyDescent="0.2">
      <c r="A57" s="5"/>
      <c r="B57" s="62" t="s">
        <v>273</v>
      </c>
      <c r="C57" s="80" t="s">
        <v>11</v>
      </c>
      <c r="D57" s="78" t="s">
        <v>90</v>
      </c>
      <c r="E57" s="81" t="s">
        <v>91</v>
      </c>
      <c r="F57" s="79"/>
      <c r="G57" s="79"/>
      <c r="H57" s="80">
        <v>0.4</v>
      </c>
      <c r="I57" s="81"/>
      <c r="J57" s="68">
        <f>VLOOKUP(B57,'[1]MASTER PART LIST'!$B:$C,2,FALSE)</f>
        <v>215</v>
      </c>
      <c r="K57" s="69">
        <f>VLOOKUP(B57,'[1]MASTER PART LIST'!$B:$D,3,FALSE)</f>
        <v>358</v>
      </c>
      <c r="L57" s="69">
        <f t="shared" si="5"/>
        <v>430.4</v>
      </c>
      <c r="M57" s="71"/>
      <c r="N57" s="71"/>
      <c r="O57" s="70"/>
      <c r="P57" s="70" t="s">
        <v>62</v>
      </c>
      <c r="Q57" s="71" t="s">
        <v>11</v>
      </c>
      <c r="R57" s="70"/>
      <c r="S57" s="71" t="s">
        <v>11</v>
      </c>
      <c r="T57" s="71" t="s">
        <v>11</v>
      </c>
      <c r="U57" s="72"/>
      <c r="V57" s="72"/>
      <c r="W57" s="73" t="s">
        <v>3</v>
      </c>
      <c r="X57" s="102"/>
      <c r="Y57" s="102"/>
      <c r="Z57" s="102"/>
      <c r="AA57" s="102"/>
      <c r="AB57" s="102"/>
      <c r="AC57" s="102"/>
      <c r="AD57" s="102"/>
      <c r="AE57" s="102"/>
      <c r="AF57" s="72"/>
      <c r="AG57" s="70"/>
      <c r="AH57" s="70"/>
      <c r="AI57" s="70"/>
      <c r="AJ57" s="70"/>
      <c r="AK57" s="70"/>
      <c r="AL57" s="70"/>
      <c r="AM57" s="70"/>
      <c r="AN57" s="70"/>
      <c r="AO57" s="70"/>
      <c r="AP57" s="70"/>
      <c r="AQ57" s="70"/>
      <c r="AR57" s="76"/>
      <c r="AS57" s="76"/>
      <c r="AT57" s="5"/>
      <c r="AU57" s="5"/>
      <c r="AV57" s="5"/>
    </row>
    <row r="58" spans="1:48" ht="15.95" hidden="1" customHeight="1" outlineLevel="1" x14ac:dyDescent="0.2">
      <c r="A58" s="5"/>
      <c r="B58" s="62" t="s">
        <v>274</v>
      </c>
      <c r="C58" s="80" t="s">
        <v>11</v>
      </c>
      <c r="D58" s="78" t="s">
        <v>93</v>
      </c>
      <c r="E58" s="78" t="s">
        <v>94</v>
      </c>
      <c r="F58" s="79"/>
      <c r="G58" s="79"/>
      <c r="H58" s="80">
        <v>0.4</v>
      </c>
      <c r="I58" s="81"/>
      <c r="J58" s="68">
        <f>VLOOKUP(B58,'[1]MASTER PART LIST'!$B:$C,2,FALSE)</f>
        <v>215</v>
      </c>
      <c r="K58" s="69">
        <f>VLOOKUP(B58,'[1]MASTER PART LIST'!$B:$D,3,FALSE)</f>
        <v>358</v>
      </c>
      <c r="L58" s="69">
        <f t="shared" si="5"/>
        <v>430.4</v>
      </c>
      <c r="M58" s="70"/>
      <c r="N58" s="70"/>
      <c r="O58" s="70"/>
      <c r="P58" s="71" t="s">
        <v>11</v>
      </c>
      <c r="Q58" s="70" t="s">
        <v>62</v>
      </c>
      <c r="R58" s="70"/>
      <c r="S58" s="71" t="s">
        <v>11</v>
      </c>
      <c r="T58" s="71" t="s">
        <v>11</v>
      </c>
      <c r="U58" s="72"/>
      <c r="V58" s="72"/>
      <c r="W58" s="73" t="s">
        <v>3</v>
      </c>
      <c r="X58" s="102"/>
      <c r="Y58" s="102"/>
      <c r="Z58" s="102"/>
      <c r="AA58" s="102"/>
      <c r="AB58" s="102"/>
      <c r="AC58" s="102"/>
      <c r="AD58" s="102"/>
      <c r="AE58" s="102"/>
      <c r="AF58" s="72"/>
      <c r="AG58" s="70"/>
      <c r="AH58" s="70"/>
      <c r="AI58" s="70"/>
      <c r="AJ58" s="70"/>
      <c r="AK58" s="70"/>
      <c r="AL58" s="70"/>
      <c r="AM58" s="70"/>
      <c r="AN58" s="70"/>
      <c r="AO58" s="70"/>
      <c r="AP58" s="70"/>
      <c r="AQ58" s="70"/>
      <c r="AR58" s="76"/>
      <c r="AS58" s="76"/>
      <c r="AT58" s="5"/>
      <c r="AU58" s="5"/>
      <c r="AV58" s="5"/>
    </row>
    <row r="59" spans="1:48" ht="25.5" hidden="1" outlineLevel="1" x14ac:dyDescent="0.2">
      <c r="A59" s="5"/>
      <c r="B59" s="62" t="s">
        <v>275</v>
      </c>
      <c r="C59" s="80" t="s">
        <v>11</v>
      </c>
      <c r="D59" s="78" t="s">
        <v>99</v>
      </c>
      <c r="E59" s="78" t="s">
        <v>100</v>
      </c>
      <c r="F59" s="79"/>
      <c r="G59" s="79"/>
      <c r="H59" s="80">
        <v>0.4</v>
      </c>
      <c r="I59" s="81"/>
      <c r="J59" s="68">
        <f>VLOOKUP(B59,'[1]MASTER PART LIST'!$B:$C,2,FALSE)</f>
        <v>215</v>
      </c>
      <c r="K59" s="69">
        <f>VLOOKUP(B59,'[1]MASTER PART LIST'!$B:$D,3,FALSE)</f>
        <v>358</v>
      </c>
      <c r="L59" s="69">
        <f t="shared" si="5"/>
        <v>430.4</v>
      </c>
      <c r="M59" s="71"/>
      <c r="N59" s="71"/>
      <c r="O59" s="70"/>
      <c r="P59" s="70" t="s">
        <v>62</v>
      </c>
      <c r="Q59" s="70" t="s">
        <v>62</v>
      </c>
      <c r="R59" s="70"/>
      <c r="S59" s="70" t="s">
        <v>62</v>
      </c>
      <c r="T59" s="71" t="s">
        <v>11</v>
      </c>
      <c r="U59" s="72"/>
      <c r="V59" s="72"/>
      <c r="W59" s="73" t="s">
        <v>3</v>
      </c>
      <c r="X59" s="102"/>
      <c r="Y59" s="102"/>
      <c r="Z59" s="102"/>
      <c r="AA59" s="102"/>
      <c r="AB59" s="102"/>
      <c r="AC59" s="102"/>
      <c r="AD59" s="102"/>
      <c r="AE59" s="102"/>
      <c r="AF59" s="72"/>
      <c r="AG59" s="70"/>
      <c r="AH59" s="70"/>
      <c r="AI59" s="70"/>
      <c r="AJ59" s="70"/>
      <c r="AK59" s="70"/>
      <c r="AL59" s="70"/>
      <c r="AM59" s="70"/>
      <c r="AN59" s="70"/>
      <c r="AO59" s="70"/>
      <c r="AP59" s="70"/>
      <c r="AQ59" s="70"/>
      <c r="AR59" s="76"/>
      <c r="AS59" s="76"/>
      <c r="AT59" s="5"/>
      <c r="AU59" s="5"/>
      <c r="AV59" s="5"/>
    </row>
    <row r="60" spans="1:48" ht="15.75" hidden="1" outlineLevel="1" x14ac:dyDescent="0.2">
      <c r="A60" s="5"/>
      <c r="B60" s="62" t="s">
        <v>276</v>
      </c>
      <c r="C60" s="80" t="s">
        <v>11</v>
      </c>
      <c r="D60" s="78" t="s">
        <v>102</v>
      </c>
      <c r="E60" s="78" t="s">
        <v>103</v>
      </c>
      <c r="F60" s="79"/>
      <c r="G60" s="79"/>
      <c r="H60" s="80">
        <v>0.4</v>
      </c>
      <c r="I60" s="81"/>
      <c r="J60" s="68">
        <f>VLOOKUP(B60,'[1]MASTER PART LIST'!$B:$C,2,FALSE)</f>
        <v>215</v>
      </c>
      <c r="K60" s="69">
        <f>VLOOKUP(B60,'[1]MASTER PART LIST'!$B:$D,3,FALSE)</f>
        <v>358</v>
      </c>
      <c r="L60" s="69">
        <f t="shared" si="5"/>
        <v>430.4</v>
      </c>
      <c r="M60" s="71"/>
      <c r="N60" s="71"/>
      <c r="O60" s="71"/>
      <c r="P60" s="71" t="s">
        <v>11</v>
      </c>
      <c r="Q60" s="70" t="s">
        <v>62</v>
      </c>
      <c r="R60" s="70"/>
      <c r="S60" s="70" t="s">
        <v>62</v>
      </c>
      <c r="T60" s="71" t="s">
        <v>11</v>
      </c>
      <c r="U60" s="72"/>
      <c r="V60" s="72"/>
      <c r="W60" s="73" t="s">
        <v>3</v>
      </c>
      <c r="X60" s="102"/>
      <c r="Y60" s="102"/>
      <c r="Z60" s="102"/>
      <c r="AA60" s="102"/>
      <c r="AB60" s="102"/>
      <c r="AC60" s="102"/>
      <c r="AD60" s="102"/>
      <c r="AE60" s="102"/>
      <c r="AF60" s="72"/>
      <c r="AG60" s="70"/>
      <c r="AH60" s="70"/>
      <c r="AI60" s="70"/>
      <c r="AJ60" s="70"/>
      <c r="AK60" s="70"/>
      <c r="AL60" s="70"/>
      <c r="AM60" s="70"/>
      <c r="AN60" s="70"/>
      <c r="AO60" s="70"/>
      <c r="AP60" s="70"/>
      <c r="AQ60" s="70"/>
      <c r="AR60" s="76"/>
      <c r="AS60" s="76"/>
      <c r="AT60" s="5"/>
      <c r="AU60" s="5"/>
      <c r="AV60" s="5"/>
    </row>
    <row r="61" spans="1:48" ht="15.75" hidden="1" outlineLevel="1" x14ac:dyDescent="0.2">
      <c r="A61" s="5"/>
      <c r="B61" s="62" t="s">
        <v>277</v>
      </c>
      <c r="C61" s="80" t="s">
        <v>11</v>
      </c>
      <c r="D61" s="78" t="s">
        <v>105</v>
      </c>
      <c r="E61" s="78" t="s">
        <v>106</v>
      </c>
      <c r="F61" s="79"/>
      <c r="G61" s="79"/>
      <c r="H61" s="80">
        <v>0.4</v>
      </c>
      <c r="I61" s="81"/>
      <c r="J61" s="68">
        <f>VLOOKUP(B61,'[1]MASTER PART LIST'!$B:$C,2,FALSE)</f>
        <v>215</v>
      </c>
      <c r="K61" s="69">
        <f>VLOOKUP(B61,'[1]MASTER PART LIST'!$B:$D,3,FALSE)</f>
        <v>358</v>
      </c>
      <c r="L61" s="69">
        <f t="shared" si="5"/>
        <v>430.4</v>
      </c>
      <c r="M61" s="70"/>
      <c r="N61" s="70"/>
      <c r="O61" s="70"/>
      <c r="P61" s="71" t="s">
        <v>11</v>
      </c>
      <c r="Q61" s="71" t="s">
        <v>11</v>
      </c>
      <c r="R61" s="71"/>
      <c r="S61" s="70" t="s">
        <v>62</v>
      </c>
      <c r="T61" s="71" t="s">
        <v>11</v>
      </c>
      <c r="U61" s="72"/>
      <c r="V61" s="72"/>
      <c r="W61" s="73" t="s">
        <v>3</v>
      </c>
      <c r="X61" s="102"/>
      <c r="Y61" s="102"/>
      <c r="Z61" s="102"/>
      <c r="AA61" s="102"/>
      <c r="AB61" s="102"/>
      <c r="AC61" s="102"/>
      <c r="AD61" s="102"/>
      <c r="AE61" s="102"/>
      <c r="AF61" s="72"/>
      <c r="AG61" s="70"/>
      <c r="AH61" s="70"/>
      <c r="AI61" s="70"/>
      <c r="AJ61" s="70"/>
      <c r="AK61" s="70"/>
      <c r="AL61" s="70"/>
      <c r="AM61" s="70"/>
      <c r="AN61" s="70"/>
      <c r="AO61" s="70"/>
      <c r="AP61" s="70"/>
      <c r="AQ61" s="70"/>
      <c r="AR61" s="76"/>
      <c r="AS61" s="76"/>
      <c r="AT61" s="5"/>
      <c r="AU61" s="5"/>
      <c r="AV61" s="5"/>
    </row>
    <row r="62" spans="1:48" ht="56.25" collapsed="1" x14ac:dyDescent="0.2">
      <c r="A62" s="5"/>
      <c r="B62" s="62" t="s">
        <v>278</v>
      </c>
      <c r="C62" s="81" t="s">
        <v>279</v>
      </c>
      <c r="D62" s="78" t="s">
        <v>280</v>
      </c>
      <c r="E62" s="78" t="s">
        <v>281</v>
      </c>
      <c r="F62" s="79" t="s">
        <v>282</v>
      </c>
      <c r="G62" s="79" t="s">
        <v>283</v>
      </c>
      <c r="H62" s="80">
        <f>H65</f>
        <v>0.4</v>
      </c>
      <c r="I62" s="81"/>
      <c r="J62" s="68">
        <f>J63</f>
        <v>140</v>
      </c>
      <c r="K62" s="69">
        <f>K63</f>
        <v>200</v>
      </c>
      <c r="L62" s="69">
        <f t="shared" si="5"/>
        <v>272.39999999999998</v>
      </c>
      <c r="M62" s="70"/>
      <c r="N62" s="70"/>
      <c r="O62" s="70"/>
      <c r="P62" s="70" t="s">
        <v>62</v>
      </c>
      <c r="Q62" s="70" t="s">
        <v>62</v>
      </c>
      <c r="R62" s="70"/>
      <c r="S62" s="70" t="s">
        <v>62</v>
      </c>
      <c r="T62" s="71" t="s">
        <v>11</v>
      </c>
      <c r="U62" s="72" t="s">
        <v>284</v>
      </c>
      <c r="V62" s="72" t="s">
        <v>285</v>
      </c>
      <c r="W62" s="73" t="s">
        <v>3</v>
      </c>
      <c r="X62" s="73"/>
      <c r="Y62" s="73"/>
      <c r="Z62" s="73"/>
      <c r="AA62" s="73"/>
      <c r="AB62" s="73"/>
      <c r="AC62" s="73"/>
      <c r="AD62" s="73"/>
      <c r="AE62" s="73"/>
      <c r="AF62" s="82">
        <v>52</v>
      </c>
      <c r="AG62" s="70"/>
      <c r="AH62" s="70"/>
      <c r="AI62" s="70"/>
      <c r="AJ62" s="70"/>
      <c r="AK62" s="70" t="s">
        <v>62</v>
      </c>
      <c r="AL62" s="70"/>
      <c r="AM62" s="70"/>
      <c r="AN62" s="70"/>
      <c r="AO62" s="70"/>
      <c r="AP62" s="70"/>
      <c r="AQ62" s="70"/>
      <c r="AR62" s="76"/>
      <c r="AS62" s="91" t="s">
        <v>286</v>
      </c>
      <c r="AT62" s="5"/>
      <c r="AU62" s="5"/>
      <c r="AV62" s="5"/>
    </row>
    <row r="63" spans="1:48" ht="25.5" outlineLevel="1" x14ac:dyDescent="0.2">
      <c r="A63" s="5"/>
      <c r="B63" s="81" t="s">
        <v>279</v>
      </c>
      <c r="C63" s="80" t="s">
        <v>11</v>
      </c>
      <c r="D63" s="78" t="s">
        <v>87</v>
      </c>
      <c r="E63" s="78" t="s">
        <v>88</v>
      </c>
      <c r="F63" s="79"/>
      <c r="G63" s="79"/>
      <c r="H63" s="80">
        <v>0.4</v>
      </c>
      <c r="I63" s="81"/>
      <c r="J63" s="68">
        <f>VLOOKUP(B63,'[1]MASTER PART LIST'!$B:$C,2,FALSE)</f>
        <v>140</v>
      </c>
      <c r="K63" s="69">
        <f>VLOOKUP(B63,'[1]MASTER PART LIST'!$B:$D,3,FALSE)</f>
        <v>200</v>
      </c>
      <c r="L63" s="69">
        <f t="shared" si="5"/>
        <v>272.39999999999998</v>
      </c>
      <c r="M63" s="70"/>
      <c r="N63" s="70"/>
      <c r="O63" s="70"/>
      <c r="P63" s="70" t="s">
        <v>62</v>
      </c>
      <c r="Q63" s="70" t="s">
        <v>62</v>
      </c>
      <c r="R63" s="70"/>
      <c r="S63" s="70" t="s">
        <v>62</v>
      </c>
      <c r="T63" s="71" t="s">
        <v>11</v>
      </c>
      <c r="U63" s="72"/>
      <c r="V63" s="72"/>
      <c r="W63" s="73" t="s">
        <v>3</v>
      </c>
      <c r="X63" s="102"/>
      <c r="Y63" s="102"/>
      <c r="Z63" s="102"/>
      <c r="AA63" s="102"/>
      <c r="AB63" s="102"/>
      <c r="AC63" s="102"/>
      <c r="AD63" s="102"/>
      <c r="AE63" s="102"/>
      <c r="AF63" s="72"/>
      <c r="AG63" s="70"/>
      <c r="AH63" s="70"/>
      <c r="AI63" s="70"/>
      <c r="AJ63" s="70"/>
      <c r="AK63" s="70"/>
      <c r="AL63" s="70"/>
      <c r="AM63" s="70"/>
      <c r="AN63" s="70"/>
      <c r="AO63" s="70"/>
      <c r="AP63" s="70"/>
      <c r="AQ63" s="70"/>
      <c r="AR63" s="76"/>
      <c r="AS63" s="76"/>
      <c r="AT63" s="5"/>
      <c r="AU63" s="5"/>
      <c r="AV63" s="5"/>
    </row>
    <row r="64" spans="1:48" ht="25.5" outlineLevel="1" x14ac:dyDescent="0.2">
      <c r="A64" s="5"/>
      <c r="B64" s="81" t="s">
        <v>287</v>
      </c>
      <c r="C64" s="80" t="s">
        <v>11</v>
      </c>
      <c r="D64" s="78" t="s">
        <v>90</v>
      </c>
      <c r="E64" s="81" t="s">
        <v>91</v>
      </c>
      <c r="F64" s="79"/>
      <c r="G64" s="79"/>
      <c r="H64" s="80">
        <v>0.4</v>
      </c>
      <c r="I64" s="81"/>
      <c r="J64" s="68">
        <f>VLOOKUP(B64,'[1]MASTER PART LIST'!$B:$C,2,FALSE)</f>
        <v>140</v>
      </c>
      <c r="K64" s="69">
        <f>VLOOKUP(B64,'[1]MASTER PART LIST'!$B:$D,3,FALSE)</f>
        <v>200</v>
      </c>
      <c r="L64" s="69">
        <f t="shared" si="5"/>
        <v>272.39999999999998</v>
      </c>
      <c r="M64" s="71"/>
      <c r="N64" s="71"/>
      <c r="O64" s="70"/>
      <c r="P64" s="70" t="s">
        <v>62</v>
      </c>
      <c r="Q64" s="71" t="s">
        <v>11</v>
      </c>
      <c r="R64" s="70"/>
      <c r="S64" s="71" t="s">
        <v>11</v>
      </c>
      <c r="T64" s="71" t="s">
        <v>11</v>
      </c>
      <c r="U64" s="72"/>
      <c r="V64" s="72"/>
      <c r="W64" s="73" t="s">
        <v>3</v>
      </c>
      <c r="X64" s="102"/>
      <c r="Y64" s="102"/>
      <c r="Z64" s="102"/>
      <c r="AA64" s="102"/>
      <c r="AB64" s="102"/>
      <c r="AC64" s="102"/>
      <c r="AD64" s="102"/>
      <c r="AE64" s="102"/>
      <c r="AF64" s="72"/>
      <c r="AG64" s="70"/>
      <c r="AH64" s="70"/>
      <c r="AI64" s="70"/>
      <c r="AJ64" s="70"/>
      <c r="AK64" s="70"/>
      <c r="AL64" s="70"/>
      <c r="AM64" s="70"/>
      <c r="AN64" s="70"/>
      <c r="AO64" s="70"/>
      <c r="AP64" s="70"/>
      <c r="AQ64" s="70"/>
      <c r="AR64" s="76"/>
      <c r="AS64" s="76"/>
      <c r="AT64" s="5"/>
      <c r="AU64" s="5"/>
      <c r="AV64" s="5"/>
    </row>
    <row r="65" spans="1:48" ht="25.5" outlineLevel="1" x14ac:dyDescent="0.2">
      <c r="A65" s="5"/>
      <c r="B65" s="81" t="s">
        <v>288</v>
      </c>
      <c r="C65" s="80" t="s">
        <v>11</v>
      </c>
      <c r="D65" s="78" t="s">
        <v>93</v>
      </c>
      <c r="E65" s="78" t="s">
        <v>94</v>
      </c>
      <c r="F65" s="79"/>
      <c r="G65" s="79"/>
      <c r="H65" s="80">
        <v>0.4</v>
      </c>
      <c r="I65" s="81"/>
      <c r="J65" s="68">
        <f>VLOOKUP(B65,'[1]MASTER PART LIST'!$B:$C,2,FALSE)</f>
        <v>115</v>
      </c>
      <c r="K65" s="69">
        <f>VLOOKUP(B65,'[1]MASTER PART LIST'!$B:$D,3,FALSE)</f>
        <v>195</v>
      </c>
      <c r="L65" s="69">
        <f t="shared" si="5"/>
        <v>267.39999999999998</v>
      </c>
      <c r="M65" s="70"/>
      <c r="N65" s="70"/>
      <c r="O65" s="70"/>
      <c r="P65" s="71" t="s">
        <v>11</v>
      </c>
      <c r="Q65" s="70" t="s">
        <v>62</v>
      </c>
      <c r="R65" s="70"/>
      <c r="S65" s="71" t="s">
        <v>11</v>
      </c>
      <c r="T65" s="71" t="s">
        <v>11</v>
      </c>
      <c r="U65" s="72"/>
      <c r="V65" s="72"/>
      <c r="W65" s="73" t="s">
        <v>3</v>
      </c>
      <c r="X65" s="102"/>
      <c r="Y65" s="102"/>
      <c r="Z65" s="102"/>
      <c r="AA65" s="102"/>
      <c r="AB65" s="102"/>
      <c r="AC65" s="102"/>
      <c r="AD65" s="102"/>
      <c r="AE65" s="102"/>
      <c r="AF65" s="72"/>
      <c r="AG65" s="70"/>
      <c r="AH65" s="70"/>
      <c r="AI65" s="70"/>
      <c r="AJ65" s="70"/>
      <c r="AK65" s="70"/>
      <c r="AL65" s="70"/>
      <c r="AM65" s="70"/>
      <c r="AN65" s="70"/>
      <c r="AO65" s="70"/>
      <c r="AP65" s="70"/>
      <c r="AQ65" s="70"/>
      <c r="AR65" s="76"/>
      <c r="AS65" s="76"/>
      <c r="AT65" s="5"/>
      <c r="AU65" s="5"/>
      <c r="AV65" s="5"/>
    </row>
    <row r="66" spans="1:48" ht="25.5" outlineLevel="1" x14ac:dyDescent="0.2">
      <c r="A66" s="5"/>
      <c r="B66" s="81" t="s">
        <v>289</v>
      </c>
      <c r="C66" s="80" t="s">
        <v>11</v>
      </c>
      <c r="D66" s="78" t="s">
        <v>99</v>
      </c>
      <c r="E66" s="78" t="s">
        <v>100</v>
      </c>
      <c r="F66" s="79"/>
      <c r="G66" s="79"/>
      <c r="H66" s="80">
        <v>0.4</v>
      </c>
      <c r="I66" s="81"/>
      <c r="J66" s="68">
        <f>VLOOKUP(B66,'[1]MASTER PART LIST'!$B:$C,2,FALSE)</f>
        <v>140</v>
      </c>
      <c r="K66" s="69">
        <f>VLOOKUP(B66,'[1]MASTER PART LIST'!$B:$D,3,FALSE)</f>
        <v>200</v>
      </c>
      <c r="L66" s="69">
        <f t="shared" si="5"/>
        <v>272.39999999999998</v>
      </c>
      <c r="M66" s="71"/>
      <c r="N66" s="71"/>
      <c r="O66" s="70"/>
      <c r="P66" s="70" t="s">
        <v>62</v>
      </c>
      <c r="Q66" s="70" t="s">
        <v>62</v>
      </c>
      <c r="R66" s="70"/>
      <c r="S66" s="70" t="s">
        <v>62</v>
      </c>
      <c r="T66" s="71" t="s">
        <v>11</v>
      </c>
      <c r="U66" s="72"/>
      <c r="V66" s="72"/>
      <c r="W66" s="73" t="s">
        <v>3</v>
      </c>
      <c r="X66" s="102"/>
      <c r="Y66" s="102"/>
      <c r="Z66" s="102"/>
      <c r="AA66" s="102"/>
      <c r="AB66" s="102"/>
      <c r="AC66" s="102"/>
      <c r="AD66" s="102"/>
      <c r="AE66" s="102"/>
      <c r="AF66" s="72"/>
      <c r="AG66" s="70"/>
      <c r="AH66" s="70"/>
      <c r="AI66" s="70"/>
      <c r="AJ66" s="70"/>
      <c r="AK66" s="70"/>
      <c r="AL66" s="70"/>
      <c r="AM66" s="70"/>
      <c r="AN66" s="70"/>
      <c r="AO66" s="70"/>
      <c r="AP66" s="70"/>
      <c r="AQ66" s="70"/>
      <c r="AR66" s="76"/>
      <c r="AS66" s="76"/>
      <c r="AT66" s="5"/>
      <c r="AU66" s="5"/>
      <c r="AV66" s="5"/>
    </row>
    <row r="67" spans="1:48" ht="15.75" outlineLevel="1" x14ac:dyDescent="0.2">
      <c r="A67" s="5"/>
      <c r="B67" s="81" t="s">
        <v>290</v>
      </c>
      <c r="C67" s="80" t="s">
        <v>11</v>
      </c>
      <c r="D67" s="78" t="s">
        <v>102</v>
      </c>
      <c r="E67" s="78" t="s">
        <v>103</v>
      </c>
      <c r="F67" s="79"/>
      <c r="G67" s="79"/>
      <c r="H67" s="80">
        <v>0.4</v>
      </c>
      <c r="I67" s="81"/>
      <c r="J67" s="68">
        <f>VLOOKUP(B67,'[1]MASTER PART LIST'!$B:$C,2,FALSE)</f>
        <v>140</v>
      </c>
      <c r="K67" s="69">
        <f>VLOOKUP(B67,'[1]MASTER PART LIST'!$B:$D,3,FALSE)</f>
        <v>200</v>
      </c>
      <c r="L67" s="69">
        <f t="shared" si="5"/>
        <v>272.39999999999998</v>
      </c>
      <c r="M67" s="71"/>
      <c r="N67" s="71"/>
      <c r="O67" s="71"/>
      <c r="P67" s="71" t="s">
        <v>11</v>
      </c>
      <c r="Q67" s="70" t="s">
        <v>62</v>
      </c>
      <c r="R67" s="70"/>
      <c r="S67" s="70" t="s">
        <v>62</v>
      </c>
      <c r="T67" s="71" t="s">
        <v>11</v>
      </c>
      <c r="U67" s="72"/>
      <c r="V67" s="72"/>
      <c r="W67" s="73" t="s">
        <v>3</v>
      </c>
      <c r="X67" s="102"/>
      <c r="Y67" s="102"/>
      <c r="Z67" s="102"/>
      <c r="AA67" s="102"/>
      <c r="AB67" s="102"/>
      <c r="AC67" s="102"/>
      <c r="AD67" s="102"/>
      <c r="AE67" s="102"/>
      <c r="AF67" s="72"/>
      <c r="AG67" s="70"/>
      <c r="AH67" s="70"/>
      <c r="AI67" s="70"/>
      <c r="AJ67" s="70"/>
      <c r="AK67" s="70"/>
      <c r="AL67" s="70"/>
      <c r="AM67" s="70"/>
      <c r="AN67" s="70"/>
      <c r="AO67" s="70"/>
      <c r="AP67" s="70"/>
      <c r="AQ67" s="70"/>
      <c r="AR67" s="76"/>
      <c r="AS67" s="76"/>
      <c r="AT67" s="5"/>
      <c r="AU67" s="5"/>
      <c r="AV67" s="5"/>
    </row>
    <row r="68" spans="1:48" ht="15.75" outlineLevel="1" x14ac:dyDescent="0.2">
      <c r="A68" s="5"/>
      <c r="B68" s="81" t="s">
        <v>291</v>
      </c>
      <c r="C68" s="80" t="s">
        <v>11</v>
      </c>
      <c r="D68" s="78" t="s">
        <v>105</v>
      </c>
      <c r="E68" s="78" t="s">
        <v>106</v>
      </c>
      <c r="F68" s="79"/>
      <c r="G68" s="79"/>
      <c r="H68" s="80">
        <v>0.4</v>
      </c>
      <c r="I68" s="81"/>
      <c r="J68" s="68">
        <f>VLOOKUP(B67,'[1]MASTER PART LIST'!$B:$C,2,FALSE)</f>
        <v>140</v>
      </c>
      <c r="K68" s="69">
        <f>VLOOKUP(B67,'[1]MASTER PART LIST'!$B:$D,3,FALSE)</f>
        <v>200</v>
      </c>
      <c r="L68" s="69">
        <f t="shared" si="5"/>
        <v>272.39999999999998</v>
      </c>
      <c r="M68" s="70"/>
      <c r="N68" s="70"/>
      <c r="O68" s="70"/>
      <c r="P68" s="71" t="s">
        <v>11</v>
      </c>
      <c r="Q68" s="71" t="s">
        <v>11</v>
      </c>
      <c r="R68" s="71"/>
      <c r="S68" s="70" t="s">
        <v>62</v>
      </c>
      <c r="T68" s="71" t="s">
        <v>11</v>
      </c>
      <c r="U68" s="72"/>
      <c r="V68" s="72"/>
      <c r="W68" s="73" t="s">
        <v>3</v>
      </c>
      <c r="X68" s="102"/>
      <c r="Y68" s="102"/>
      <c r="Z68" s="102"/>
      <c r="AA68" s="102"/>
      <c r="AB68" s="102"/>
      <c r="AC68" s="102"/>
      <c r="AD68" s="102"/>
      <c r="AE68" s="102"/>
      <c r="AF68" s="72"/>
      <c r="AG68" s="70"/>
      <c r="AH68" s="70"/>
      <c r="AI68" s="70"/>
      <c r="AJ68" s="70"/>
      <c r="AK68" s="70"/>
      <c r="AL68" s="70"/>
      <c r="AM68" s="70"/>
      <c r="AN68" s="70"/>
      <c r="AO68" s="70"/>
      <c r="AP68" s="70"/>
      <c r="AQ68" s="70"/>
      <c r="AR68" s="76"/>
      <c r="AS68" s="76"/>
      <c r="AT68" s="5"/>
      <c r="AU68" s="5"/>
      <c r="AV68" s="5"/>
    </row>
    <row r="69" spans="1:48" ht="157.5" x14ac:dyDescent="0.2">
      <c r="A69" s="5"/>
      <c r="B69" s="62" t="s">
        <v>292</v>
      </c>
      <c r="C69" s="81" t="s">
        <v>293</v>
      </c>
      <c r="D69" s="78" t="s">
        <v>294</v>
      </c>
      <c r="E69" s="78" t="s">
        <v>295</v>
      </c>
      <c r="F69" s="79" t="s">
        <v>296</v>
      </c>
      <c r="G69" s="79" t="s">
        <v>297</v>
      </c>
      <c r="H69" s="94">
        <f>H70</f>
        <v>1.2</v>
      </c>
      <c r="I69" s="81"/>
      <c r="J69" s="68">
        <f>J70</f>
        <v>472</v>
      </c>
      <c r="K69" s="69">
        <f>K70</f>
        <v>787</v>
      </c>
      <c r="L69" s="69">
        <f t="shared" si="5"/>
        <v>1004.2</v>
      </c>
      <c r="M69" s="70"/>
      <c r="N69" s="70"/>
      <c r="O69" s="70"/>
      <c r="P69" s="70" t="s">
        <v>62</v>
      </c>
      <c r="Q69" s="70" t="s">
        <v>62</v>
      </c>
      <c r="R69" s="70"/>
      <c r="S69" s="70" t="s">
        <v>62</v>
      </c>
      <c r="T69" s="71" t="s">
        <v>11</v>
      </c>
      <c r="U69" s="72"/>
      <c r="V69" s="72"/>
      <c r="W69" s="73" t="s">
        <v>3</v>
      </c>
      <c r="X69" s="73"/>
      <c r="Y69" s="73"/>
      <c r="Z69" s="73"/>
      <c r="AA69" s="73"/>
      <c r="AB69" s="73"/>
      <c r="AC69" s="73"/>
      <c r="AD69" s="73"/>
      <c r="AE69" s="73"/>
      <c r="AF69" s="101">
        <v>26</v>
      </c>
      <c r="AG69" s="70"/>
      <c r="AH69" s="70"/>
      <c r="AI69" s="70"/>
      <c r="AJ69" s="70"/>
      <c r="AK69" s="70"/>
      <c r="AL69" s="70"/>
      <c r="AM69" s="70"/>
      <c r="AN69" s="70"/>
      <c r="AO69" s="70" t="s">
        <v>62</v>
      </c>
      <c r="AP69" s="70"/>
      <c r="AQ69" s="70"/>
      <c r="AR69" s="76"/>
      <c r="AS69" s="76" t="s">
        <v>261</v>
      </c>
      <c r="AT69" s="5"/>
      <c r="AU69" s="5"/>
      <c r="AV69" s="5"/>
    </row>
    <row r="70" spans="1:48" ht="25.5" outlineLevel="1" x14ac:dyDescent="0.2">
      <c r="A70" s="5"/>
      <c r="B70" s="81" t="s">
        <v>293</v>
      </c>
      <c r="C70" s="81" t="s">
        <v>11</v>
      </c>
      <c r="D70" s="78" t="s">
        <v>87</v>
      </c>
      <c r="E70" s="78" t="s">
        <v>88</v>
      </c>
      <c r="F70" s="79"/>
      <c r="G70" s="79"/>
      <c r="H70" s="94">
        <v>1.2</v>
      </c>
      <c r="I70" s="81"/>
      <c r="J70" s="68">
        <f>VLOOKUP(B70,'[1]MASTER PART LIST'!$B:$C,2,FALSE)</f>
        <v>472</v>
      </c>
      <c r="K70" s="69">
        <f>VLOOKUP(B70,'[1]MASTER PART LIST'!$B:$D,3,FALSE)</f>
        <v>787</v>
      </c>
      <c r="L70" s="69">
        <f t="shared" si="5"/>
        <v>1004.2</v>
      </c>
      <c r="M70" s="70"/>
      <c r="N70" s="70"/>
      <c r="O70" s="70"/>
      <c r="P70" s="70" t="s">
        <v>62</v>
      </c>
      <c r="Q70" s="70" t="s">
        <v>62</v>
      </c>
      <c r="R70" s="70"/>
      <c r="S70" s="70" t="s">
        <v>62</v>
      </c>
      <c r="T70" s="71" t="s">
        <v>11</v>
      </c>
      <c r="U70" s="72"/>
      <c r="V70" s="72"/>
      <c r="W70" s="73" t="s">
        <v>3</v>
      </c>
      <c r="X70" s="73"/>
      <c r="Y70" s="73"/>
      <c r="Z70" s="73"/>
      <c r="AA70" s="73"/>
      <c r="AB70" s="73"/>
      <c r="AC70" s="73"/>
      <c r="AD70" s="73"/>
      <c r="AE70" s="73"/>
      <c r="AF70" s="101"/>
      <c r="AG70" s="70"/>
      <c r="AH70" s="70"/>
      <c r="AI70" s="70"/>
      <c r="AJ70" s="70"/>
      <c r="AK70" s="70"/>
      <c r="AL70" s="70"/>
      <c r="AM70" s="70"/>
      <c r="AN70" s="70"/>
      <c r="AO70" s="70"/>
      <c r="AP70" s="70"/>
      <c r="AQ70" s="70"/>
      <c r="AR70" s="76"/>
      <c r="AS70" s="76"/>
      <c r="AT70" s="5"/>
      <c r="AU70" s="5"/>
      <c r="AV70" s="5"/>
    </row>
    <row r="71" spans="1:48" ht="25.5" outlineLevel="1" x14ac:dyDescent="0.2">
      <c r="A71" s="5"/>
      <c r="B71" s="81" t="s">
        <v>298</v>
      </c>
      <c r="C71" s="81" t="s">
        <v>11</v>
      </c>
      <c r="D71" s="78" t="s">
        <v>90</v>
      </c>
      <c r="E71" s="81" t="s">
        <v>91</v>
      </c>
      <c r="F71" s="79"/>
      <c r="G71" s="79"/>
      <c r="H71" s="94">
        <v>1.2</v>
      </c>
      <c r="I71" s="81"/>
      <c r="J71" s="68">
        <f>VLOOKUP(B71,'[1]MASTER PART LIST'!$B:$C,2,FALSE)</f>
        <v>472</v>
      </c>
      <c r="K71" s="69">
        <f>VLOOKUP(B71,'[1]MASTER PART LIST'!$B:$D,3,FALSE)</f>
        <v>787</v>
      </c>
      <c r="L71" s="69">
        <f t="shared" si="5"/>
        <v>1004.2</v>
      </c>
      <c r="M71" s="70"/>
      <c r="N71" s="70"/>
      <c r="O71" s="70"/>
      <c r="P71" s="70" t="s">
        <v>62</v>
      </c>
      <c r="Q71" s="71" t="s">
        <v>11</v>
      </c>
      <c r="R71" s="70"/>
      <c r="S71" s="71" t="s">
        <v>11</v>
      </c>
      <c r="T71" s="71" t="s">
        <v>11</v>
      </c>
      <c r="U71" s="72"/>
      <c r="V71" s="72"/>
      <c r="W71" s="73" t="s">
        <v>3</v>
      </c>
      <c r="X71" s="73"/>
      <c r="Y71" s="73"/>
      <c r="Z71" s="73"/>
      <c r="AA71" s="73"/>
      <c r="AB71" s="73"/>
      <c r="AC71" s="73"/>
      <c r="AD71" s="73"/>
      <c r="AE71" s="73"/>
      <c r="AF71" s="101"/>
      <c r="AG71" s="70"/>
      <c r="AH71" s="70"/>
      <c r="AI71" s="70"/>
      <c r="AJ71" s="70"/>
      <c r="AK71" s="70"/>
      <c r="AL71" s="70"/>
      <c r="AM71" s="70"/>
      <c r="AN71" s="70"/>
      <c r="AO71" s="70"/>
      <c r="AP71" s="70"/>
      <c r="AQ71" s="70"/>
      <c r="AR71" s="76"/>
      <c r="AS71" s="76"/>
      <c r="AT71" s="5"/>
      <c r="AU71" s="5"/>
      <c r="AV71" s="5"/>
    </row>
    <row r="72" spans="1:48" ht="25.5" outlineLevel="1" x14ac:dyDescent="0.2">
      <c r="A72" s="5"/>
      <c r="B72" s="81" t="s">
        <v>299</v>
      </c>
      <c r="C72" s="81" t="s">
        <v>11</v>
      </c>
      <c r="D72" s="78" t="s">
        <v>300</v>
      </c>
      <c r="E72" s="78" t="s">
        <v>94</v>
      </c>
      <c r="F72" s="79"/>
      <c r="G72" s="79"/>
      <c r="H72" s="94">
        <v>1.2</v>
      </c>
      <c r="I72" s="81"/>
      <c r="J72" s="68">
        <f>VLOOKUP(B72,'[1]MASTER PART LIST'!$B:$C,2,FALSE)</f>
        <v>472</v>
      </c>
      <c r="K72" s="69">
        <f>VLOOKUP(B72,'[1]MASTER PART LIST'!$B:$D,3,FALSE)</f>
        <v>787</v>
      </c>
      <c r="L72" s="69">
        <f t="shared" si="5"/>
        <v>1004.2</v>
      </c>
      <c r="M72" s="70"/>
      <c r="N72" s="70"/>
      <c r="O72" s="70"/>
      <c r="P72" s="71" t="s">
        <v>11</v>
      </c>
      <c r="Q72" s="70" t="s">
        <v>62</v>
      </c>
      <c r="R72" s="70"/>
      <c r="S72" s="71" t="s">
        <v>11</v>
      </c>
      <c r="T72" s="71" t="s">
        <v>11</v>
      </c>
      <c r="U72" s="72"/>
      <c r="V72" s="72"/>
      <c r="W72" s="73" t="s">
        <v>3</v>
      </c>
      <c r="X72" s="73"/>
      <c r="Y72" s="73"/>
      <c r="Z72" s="73"/>
      <c r="AA72" s="73"/>
      <c r="AB72" s="73"/>
      <c r="AC72" s="73"/>
      <c r="AD72" s="73"/>
      <c r="AE72" s="73"/>
      <c r="AF72" s="101"/>
      <c r="AG72" s="70"/>
      <c r="AH72" s="70"/>
      <c r="AI72" s="70"/>
      <c r="AJ72" s="70"/>
      <c r="AK72" s="70"/>
      <c r="AL72" s="70"/>
      <c r="AM72" s="70"/>
      <c r="AN72" s="70"/>
      <c r="AO72" s="70"/>
      <c r="AP72" s="70"/>
      <c r="AQ72" s="70"/>
      <c r="AR72" s="76"/>
      <c r="AS72" s="76"/>
      <c r="AT72" s="5"/>
      <c r="AU72" s="5"/>
      <c r="AV72" s="5"/>
    </row>
    <row r="73" spans="1:48" ht="25.5" outlineLevel="1" x14ac:dyDescent="0.2">
      <c r="A73" s="5"/>
      <c r="B73" s="81" t="s">
        <v>301</v>
      </c>
      <c r="C73" s="81" t="s">
        <v>11</v>
      </c>
      <c r="D73" s="78" t="s">
        <v>99</v>
      </c>
      <c r="E73" s="78" t="s">
        <v>100</v>
      </c>
      <c r="F73" s="79"/>
      <c r="G73" s="79"/>
      <c r="H73" s="94">
        <v>1.2</v>
      </c>
      <c r="I73" s="81"/>
      <c r="J73" s="68">
        <f>VLOOKUP(B73,'[1]MASTER PART LIST'!$B:$C,2,FALSE)</f>
        <v>472</v>
      </c>
      <c r="K73" s="69">
        <f>VLOOKUP(B73,'[1]MASTER PART LIST'!$B:$D,3,FALSE)</f>
        <v>787</v>
      </c>
      <c r="L73" s="69">
        <f t="shared" si="5"/>
        <v>1004.2</v>
      </c>
      <c r="M73" s="70"/>
      <c r="N73" s="70"/>
      <c r="O73" s="70"/>
      <c r="P73" s="70" t="s">
        <v>62</v>
      </c>
      <c r="Q73" s="70" t="s">
        <v>62</v>
      </c>
      <c r="R73" s="70"/>
      <c r="S73" s="70" t="s">
        <v>62</v>
      </c>
      <c r="T73" s="71" t="s">
        <v>11</v>
      </c>
      <c r="U73" s="72"/>
      <c r="V73" s="72"/>
      <c r="W73" s="73" t="s">
        <v>3</v>
      </c>
      <c r="X73" s="73"/>
      <c r="Y73" s="73"/>
      <c r="Z73" s="73"/>
      <c r="AA73" s="73"/>
      <c r="AB73" s="73"/>
      <c r="AC73" s="73"/>
      <c r="AD73" s="73"/>
      <c r="AE73" s="73"/>
      <c r="AF73" s="101"/>
      <c r="AG73" s="70"/>
      <c r="AH73" s="70"/>
      <c r="AI73" s="70"/>
      <c r="AJ73" s="70"/>
      <c r="AK73" s="70"/>
      <c r="AL73" s="70"/>
      <c r="AM73" s="70"/>
      <c r="AN73" s="70"/>
      <c r="AO73" s="70"/>
      <c r="AP73" s="70"/>
      <c r="AQ73" s="70"/>
      <c r="AR73" s="76"/>
      <c r="AS73" s="76"/>
      <c r="AT73" s="5"/>
      <c r="AU73" s="5"/>
      <c r="AV73" s="5"/>
    </row>
    <row r="74" spans="1:48" ht="15.75" outlineLevel="1" x14ac:dyDescent="0.2">
      <c r="A74" s="5"/>
      <c r="B74" s="81" t="s">
        <v>302</v>
      </c>
      <c r="C74" s="81" t="s">
        <v>11</v>
      </c>
      <c r="D74" s="78" t="s">
        <v>102</v>
      </c>
      <c r="E74" s="78" t="s">
        <v>103</v>
      </c>
      <c r="F74" s="79"/>
      <c r="G74" s="79"/>
      <c r="H74" s="94">
        <v>1.2</v>
      </c>
      <c r="I74" s="81"/>
      <c r="J74" s="68">
        <f>VLOOKUP(B74,'[1]MASTER PART LIST'!$B:$C,2,FALSE)</f>
        <v>472</v>
      </c>
      <c r="K74" s="69">
        <f>VLOOKUP(B74,'[1]MASTER PART LIST'!$B:$D,3,FALSE)</f>
        <v>787</v>
      </c>
      <c r="L74" s="69">
        <f t="shared" si="5"/>
        <v>1004.2</v>
      </c>
      <c r="M74" s="70"/>
      <c r="N74" s="70"/>
      <c r="O74" s="70"/>
      <c r="P74" s="71" t="s">
        <v>11</v>
      </c>
      <c r="Q74" s="70" t="s">
        <v>62</v>
      </c>
      <c r="R74" s="70"/>
      <c r="S74" s="70" t="s">
        <v>62</v>
      </c>
      <c r="T74" s="71" t="s">
        <v>11</v>
      </c>
      <c r="U74" s="72"/>
      <c r="V74" s="72"/>
      <c r="W74" s="73" t="s">
        <v>3</v>
      </c>
      <c r="X74" s="73"/>
      <c r="Y74" s="73"/>
      <c r="Z74" s="73"/>
      <c r="AA74" s="73"/>
      <c r="AB74" s="73"/>
      <c r="AC74" s="73"/>
      <c r="AD74" s="73"/>
      <c r="AE74" s="73"/>
      <c r="AF74" s="101"/>
      <c r="AG74" s="70"/>
      <c r="AH74" s="70"/>
      <c r="AI74" s="70"/>
      <c r="AJ74" s="70"/>
      <c r="AK74" s="70"/>
      <c r="AL74" s="70"/>
      <c r="AM74" s="70"/>
      <c r="AN74" s="70"/>
      <c r="AO74" s="70"/>
      <c r="AP74" s="70"/>
      <c r="AQ74" s="70"/>
      <c r="AR74" s="76"/>
      <c r="AS74" s="76"/>
      <c r="AT74" s="5"/>
      <c r="AU74" s="5"/>
      <c r="AV74" s="5"/>
    </row>
    <row r="75" spans="1:48" ht="15.75" outlineLevel="1" x14ac:dyDescent="0.2">
      <c r="A75" s="5"/>
      <c r="B75" s="81" t="s">
        <v>303</v>
      </c>
      <c r="C75" s="81" t="s">
        <v>11</v>
      </c>
      <c r="D75" s="78" t="s">
        <v>105</v>
      </c>
      <c r="E75" s="78" t="s">
        <v>106</v>
      </c>
      <c r="F75" s="79"/>
      <c r="G75" s="79"/>
      <c r="H75" s="94">
        <v>1.2</v>
      </c>
      <c r="I75" s="81"/>
      <c r="J75" s="68">
        <f>VLOOKUP(B75,'[1]MASTER PART LIST'!$B:$C,2,FALSE)</f>
        <v>472</v>
      </c>
      <c r="K75" s="69">
        <f>VLOOKUP(B75,'[1]MASTER PART LIST'!$B:$D,3,FALSE)</f>
        <v>787</v>
      </c>
      <c r="L75" s="69">
        <f t="shared" si="5"/>
        <v>1004.2</v>
      </c>
      <c r="M75" s="70"/>
      <c r="N75" s="70"/>
      <c r="O75" s="70"/>
      <c r="P75" s="71" t="s">
        <v>11</v>
      </c>
      <c r="Q75" s="71" t="s">
        <v>11</v>
      </c>
      <c r="R75" s="71"/>
      <c r="S75" s="70" t="s">
        <v>62</v>
      </c>
      <c r="T75" s="71" t="s">
        <v>11</v>
      </c>
      <c r="U75" s="72"/>
      <c r="V75" s="72"/>
      <c r="W75" s="73" t="s">
        <v>3</v>
      </c>
      <c r="X75" s="73"/>
      <c r="Y75" s="73"/>
      <c r="Z75" s="73"/>
      <c r="AA75" s="73"/>
      <c r="AB75" s="73"/>
      <c r="AC75" s="73"/>
      <c r="AD75" s="73"/>
      <c r="AE75" s="73"/>
      <c r="AF75" s="101"/>
      <c r="AG75" s="70"/>
      <c r="AH75" s="70"/>
      <c r="AI75" s="70"/>
      <c r="AJ75" s="70"/>
      <c r="AK75" s="70"/>
      <c r="AL75" s="70"/>
      <c r="AM75" s="70"/>
      <c r="AN75" s="70"/>
      <c r="AO75" s="70"/>
      <c r="AP75" s="70"/>
      <c r="AQ75" s="70"/>
      <c r="AR75" s="76"/>
      <c r="AS75" s="76"/>
      <c r="AT75" s="5"/>
      <c r="AU75" s="5"/>
      <c r="AV75" s="5"/>
    </row>
    <row r="76" spans="1:48" ht="22.5" x14ac:dyDescent="0.2">
      <c r="A76" s="5"/>
      <c r="B76" s="81" t="s">
        <v>304</v>
      </c>
      <c r="C76" s="81" t="s">
        <v>304</v>
      </c>
      <c r="D76" s="78" t="s">
        <v>305</v>
      </c>
      <c r="E76" s="78" t="s">
        <v>306</v>
      </c>
      <c r="F76" s="79" t="s">
        <v>307</v>
      </c>
      <c r="G76" s="79" t="s">
        <v>308</v>
      </c>
      <c r="H76" s="94">
        <v>0</v>
      </c>
      <c r="I76" s="81"/>
      <c r="J76" s="68">
        <f>VLOOKUP(B76,'[1]MASTER PART LIST'!$B:$C,2,FALSE)</f>
        <v>40.01</v>
      </c>
      <c r="K76" s="69">
        <f>VLOOKUP(B76,'[1]MASTER PART LIST'!$B:$D,3,FALSE)</f>
        <v>66.69</v>
      </c>
      <c r="L76" s="69">
        <f t="shared" si="5"/>
        <v>66.69</v>
      </c>
      <c r="M76" s="70"/>
      <c r="N76" s="70"/>
      <c r="O76" s="70"/>
      <c r="P76" s="70" t="s">
        <v>62</v>
      </c>
      <c r="Q76" s="70" t="s">
        <v>62</v>
      </c>
      <c r="R76" s="70"/>
      <c r="S76" s="70" t="s">
        <v>62</v>
      </c>
      <c r="T76" s="70" t="s">
        <v>62</v>
      </c>
      <c r="U76" s="72"/>
      <c r="V76" s="72"/>
      <c r="W76" s="73" t="s">
        <v>3</v>
      </c>
      <c r="X76" s="73" t="s">
        <v>11</v>
      </c>
      <c r="Y76" s="73" t="s">
        <v>11</v>
      </c>
      <c r="Z76" s="73" t="s">
        <v>11</v>
      </c>
      <c r="AA76" s="73" t="s">
        <v>11</v>
      </c>
      <c r="AB76" s="73" t="s">
        <v>11</v>
      </c>
      <c r="AC76" s="73" t="s">
        <v>11</v>
      </c>
      <c r="AD76" s="73" t="s">
        <v>11</v>
      </c>
      <c r="AE76" s="73" t="s">
        <v>11</v>
      </c>
      <c r="AF76" s="101">
        <v>250</v>
      </c>
      <c r="AG76" s="70"/>
      <c r="AH76" s="70"/>
      <c r="AI76" s="70"/>
      <c r="AJ76" s="70"/>
      <c r="AK76" s="70"/>
      <c r="AL76" s="70"/>
      <c r="AM76" s="70" t="s">
        <v>62</v>
      </c>
      <c r="AN76" s="70"/>
      <c r="AO76" s="70"/>
      <c r="AP76" s="70"/>
      <c r="AQ76" s="70"/>
      <c r="AR76" s="76"/>
      <c r="AS76" s="76"/>
      <c r="AT76" s="5"/>
      <c r="AU76" s="5"/>
      <c r="AV76" s="5"/>
    </row>
    <row r="77" spans="1:48" ht="56.25" x14ac:dyDescent="0.2">
      <c r="A77" s="5"/>
      <c r="B77" s="81" t="s">
        <v>309</v>
      </c>
      <c r="C77" s="81" t="s">
        <v>309</v>
      </c>
      <c r="D77" s="78" t="s">
        <v>310</v>
      </c>
      <c r="E77" s="78" t="s">
        <v>311</v>
      </c>
      <c r="F77" s="79" t="s">
        <v>312</v>
      </c>
      <c r="G77" s="79" t="s">
        <v>313</v>
      </c>
      <c r="H77" s="80">
        <v>0.4</v>
      </c>
      <c r="I77" s="81"/>
      <c r="J77" s="68">
        <f>VLOOKUP(B77,'[1]MASTER PART LIST'!$B:$C,2,FALSE)</f>
        <v>56</v>
      </c>
      <c r="K77" s="69">
        <f>VLOOKUP(B77,'[1]MASTER PART LIST'!$B:$D,3,FALSE)</f>
        <v>80</v>
      </c>
      <c r="L77" s="69">
        <f t="shared" si="5"/>
        <v>152.4</v>
      </c>
      <c r="M77" s="70"/>
      <c r="N77" s="70"/>
      <c r="O77" s="70"/>
      <c r="P77" s="70" t="s">
        <v>62</v>
      </c>
      <c r="Q77" s="70" t="s">
        <v>62</v>
      </c>
      <c r="R77" s="70"/>
      <c r="S77" s="70" t="s">
        <v>62</v>
      </c>
      <c r="T77" s="70" t="s">
        <v>62</v>
      </c>
      <c r="U77" s="72"/>
      <c r="V77" s="72"/>
      <c r="W77" s="73" t="s">
        <v>3</v>
      </c>
      <c r="X77" s="73" t="s">
        <v>11</v>
      </c>
      <c r="Y77" s="73" t="s">
        <v>11</v>
      </c>
      <c r="Z77" s="73" t="s">
        <v>11</v>
      </c>
      <c r="AA77" s="73" t="s">
        <v>11</v>
      </c>
      <c r="AB77" s="73" t="s">
        <v>11</v>
      </c>
      <c r="AC77" s="73" t="s">
        <v>11</v>
      </c>
      <c r="AD77" s="73" t="s">
        <v>11</v>
      </c>
      <c r="AE77" s="73" t="s">
        <v>11</v>
      </c>
      <c r="AF77" s="101">
        <v>47</v>
      </c>
      <c r="AG77" s="70"/>
      <c r="AH77" s="70"/>
      <c r="AI77" s="70"/>
      <c r="AJ77" s="70"/>
      <c r="AK77" s="70"/>
      <c r="AL77" s="70"/>
      <c r="AM77" s="70" t="s">
        <v>62</v>
      </c>
      <c r="AN77" s="70"/>
      <c r="AO77" s="70"/>
      <c r="AP77" s="70"/>
      <c r="AQ77" s="70"/>
      <c r="AR77" s="76"/>
      <c r="AS77" s="76"/>
      <c r="AT77" s="5"/>
      <c r="AU77" s="5"/>
      <c r="AV77" s="5"/>
    </row>
    <row r="78" spans="1:48" ht="56.25" x14ac:dyDescent="0.2">
      <c r="A78" s="5"/>
      <c r="B78" s="81" t="s">
        <v>314</v>
      </c>
      <c r="C78" s="81" t="s">
        <v>314</v>
      </c>
      <c r="D78" s="78" t="s">
        <v>315</v>
      </c>
      <c r="E78" s="78" t="s">
        <v>316</v>
      </c>
      <c r="F78" s="79" t="s">
        <v>317</v>
      </c>
      <c r="G78" s="79" t="s">
        <v>318</v>
      </c>
      <c r="H78" s="80">
        <v>0.4</v>
      </c>
      <c r="I78" s="81"/>
      <c r="J78" s="68">
        <f>VLOOKUP(B78,'[1]MASTER PART LIST'!$B:$C,2,FALSE)</f>
        <v>103</v>
      </c>
      <c r="K78" s="69">
        <f>VLOOKUP(B78,'[1]MASTER PART LIST'!$B:$D,3,FALSE)</f>
        <v>172</v>
      </c>
      <c r="L78" s="69">
        <f t="shared" si="5"/>
        <v>244.4</v>
      </c>
      <c r="M78" s="70"/>
      <c r="N78" s="70"/>
      <c r="O78" s="70"/>
      <c r="P78" s="70" t="s">
        <v>62</v>
      </c>
      <c r="Q78" s="70" t="s">
        <v>62</v>
      </c>
      <c r="R78" s="70"/>
      <c r="S78" s="70" t="s">
        <v>62</v>
      </c>
      <c r="T78" s="71" t="s">
        <v>11</v>
      </c>
      <c r="U78" s="72"/>
      <c r="V78" s="72"/>
      <c r="W78" s="73" t="s">
        <v>3</v>
      </c>
      <c r="X78" s="73" t="s">
        <v>11</v>
      </c>
      <c r="Y78" s="73" t="s">
        <v>11</v>
      </c>
      <c r="Z78" s="73" t="s">
        <v>11</v>
      </c>
      <c r="AA78" s="73" t="s">
        <v>11</v>
      </c>
      <c r="AB78" s="73" t="s">
        <v>11</v>
      </c>
      <c r="AC78" s="73" t="s">
        <v>11</v>
      </c>
      <c r="AD78" s="73" t="s">
        <v>11</v>
      </c>
      <c r="AE78" s="73" t="s">
        <v>11</v>
      </c>
      <c r="AF78" s="101">
        <v>51</v>
      </c>
      <c r="AG78" s="70"/>
      <c r="AH78" s="70"/>
      <c r="AI78" s="70"/>
      <c r="AJ78" s="70"/>
      <c r="AK78" s="70" t="s">
        <v>62</v>
      </c>
      <c r="AL78" s="70"/>
      <c r="AM78" s="70"/>
      <c r="AN78" s="70"/>
      <c r="AO78" s="70"/>
      <c r="AP78" s="70"/>
      <c r="AQ78" s="70"/>
      <c r="AR78" s="76"/>
      <c r="AS78" s="91" t="s">
        <v>319</v>
      </c>
      <c r="AT78" s="5"/>
      <c r="AU78" s="5"/>
      <c r="AV78" s="5"/>
    </row>
    <row r="79" spans="1:48" ht="56.25" x14ac:dyDescent="0.2">
      <c r="A79" s="5"/>
      <c r="B79" s="81" t="s">
        <v>320</v>
      </c>
      <c r="C79" s="81" t="s">
        <v>320</v>
      </c>
      <c r="D79" s="78" t="s">
        <v>321</v>
      </c>
      <c r="E79" s="78" t="s">
        <v>322</v>
      </c>
      <c r="F79" s="79" t="s">
        <v>323</v>
      </c>
      <c r="G79" s="79" t="s">
        <v>324</v>
      </c>
      <c r="H79" s="80">
        <v>0.1</v>
      </c>
      <c r="I79" s="81"/>
      <c r="J79" s="68">
        <f>VLOOKUP(B79,'[1]MASTER PART LIST'!$B:$C,2,FALSE)</f>
        <v>149</v>
      </c>
      <c r="K79" s="69">
        <f>VLOOKUP(B79,'[1]MASTER PART LIST'!$B:$D,3,FALSE)</f>
        <v>248</v>
      </c>
      <c r="L79" s="69">
        <f t="shared" si="5"/>
        <v>266.10000000000002</v>
      </c>
      <c r="M79" s="70"/>
      <c r="N79" s="70"/>
      <c r="O79" s="70"/>
      <c r="P79" s="70" t="s">
        <v>62</v>
      </c>
      <c r="Q79" s="71" t="s">
        <v>11</v>
      </c>
      <c r="R79" s="70"/>
      <c r="S79" s="71" t="s">
        <v>11</v>
      </c>
      <c r="T79" s="70" t="s">
        <v>62</v>
      </c>
      <c r="U79" s="72" t="s">
        <v>325</v>
      </c>
      <c r="V79" s="72" t="s">
        <v>326</v>
      </c>
      <c r="W79" s="73" t="s">
        <v>3</v>
      </c>
      <c r="X79" s="73" t="s">
        <v>11</v>
      </c>
      <c r="Y79" s="73" t="s">
        <v>11</v>
      </c>
      <c r="Z79" s="73" t="s">
        <v>11</v>
      </c>
      <c r="AA79" s="73" t="s">
        <v>11</v>
      </c>
      <c r="AB79" s="73" t="s">
        <v>11</v>
      </c>
      <c r="AC79" s="73" t="s">
        <v>11</v>
      </c>
      <c r="AD79" s="73" t="s">
        <v>11</v>
      </c>
      <c r="AE79" s="73" t="s">
        <v>11</v>
      </c>
      <c r="AF79" s="101">
        <v>34</v>
      </c>
      <c r="AG79" s="70"/>
      <c r="AH79" s="70"/>
      <c r="AI79" s="70"/>
      <c r="AJ79" s="70"/>
      <c r="AK79" s="70"/>
      <c r="AL79" s="70"/>
      <c r="AM79" s="70" t="s">
        <v>62</v>
      </c>
      <c r="AN79" s="70"/>
      <c r="AO79" s="70"/>
      <c r="AP79" s="70"/>
      <c r="AQ79" s="70"/>
      <c r="AR79" s="76"/>
      <c r="AS79" s="76" t="s">
        <v>327</v>
      </c>
      <c r="AT79" s="5"/>
      <c r="AU79" s="5"/>
      <c r="AV79" s="5"/>
    </row>
    <row r="80" spans="1:48" ht="56.25" x14ac:dyDescent="0.2">
      <c r="A80" s="5"/>
      <c r="B80" s="81" t="s">
        <v>328</v>
      </c>
      <c r="C80" s="81" t="s">
        <v>328</v>
      </c>
      <c r="D80" s="78" t="s">
        <v>329</v>
      </c>
      <c r="E80" s="78" t="s">
        <v>330</v>
      </c>
      <c r="F80" s="79" t="s">
        <v>323</v>
      </c>
      <c r="G80" s="79" t="s">
        <v>324</v>
      </c>
      <c r="H80" s="80">
        <v>0.1</v>
      </c>
      <c r="I80" s="81"/>
      <c r="J80" s="68">
        <f>VLOOKUP(B80,'[1]MASTER PART LIST'!$B:$C,2,FALSE)</f>
        <v>149</v>
      </c>
      <c r="K80" s="69">
        <f>VLOOKUP(B80,'[1]MASTER PART LIST'!$B:$D,3,FALSE)</f>
        <v>248</v>
      </c>
      <c r="L80" s="69">
        <f t="shared" si="5"/>
        <v>266.10000000000002</v>
      </c>
      <c r="M80" s="71"/>
      <c r="N80" s="71"/>
      <c r="O80" s="71"/>
      <c r="P80" s="71" t="s">
        <v>11</v>
      </c>
      <c r="Q80" s="70" t="s">
        <v>62</v>
      </c>
      <c r="R80" s="70"/>
      <c r="S80" s="70" t="s">
        <v>62</v>
      </c>
      <c r="T80" s="71" t="s">
        <v>11</v>
      </c>
      <c r="U80" s="72" t="s">
        <v>325</v>
      </c>
      <c r="V80" s="72" t="s">
        <v>326</v>
      </c>
      <c r="W80" s="73" t="s">
        <v>3</v>
      </c>
      <c r="X80" s="73" t="s">
        <v>11</v>
      </c>
      <c r="Y80" s="73" t="s">
        <v>11</v>
      </c>
      <c r="Z80" s="73" t="s">
        <v>11</v>
      </c>
      <c r="AA80" s="73" t="s">
        <v>11</v>
      </c>
      <c r="AB80" s="73" t="s">
        <v>11</v>
      </c>
      <c r="AC80" s="73" t="s">
        <v>11</v>
      </c>
      <c r="AD80" s="73" t="s">
        <v>11</v>
      </c>
      <c r="AE80" s="73" t="s">
        <v>11</v>
      </c>
      <c r="AF80" s="101">
        <v>35</v>
      </c>
      <c r="AG80" s="70"/>
      <c r="AH80" s="70"/>
      <c r="AI80" s="70"/>
      <c r="AJ80" s="70"/>
      <c r="AK80" s="70"/>
      <c r="AL80" s="70"/>
      <c r="AM80" s="70" t="s">
        <v>62</v>
      </c>
      <c r="AN80" s="70"/>
      <c r="AO80" s="70"/>
      <c r="AP80" s="70"/>
      <c r="AQ80" s="70"/>
      <c r="AR80" s="76"/>
      <c r="AS80" s="76" t="s">
        <v>331</v>
      </c>
      <c r="AT80" s="5"/>
      <c r="AU80" s="5"/>
      <c r="AV80" s="5"/>
    </row>
    <row r="81" spans="1:48" ht="112.5" x14ac:dyDescent="0.2">
      <c r="A81" s="5"/>
      <c r="B81" s="81" t="s">
        <v>332</v>
      </c>
      <c r="C81" s="81" t="s">
        <v>332</v>
      </c>
      <c r="D81" s="78" t="s">
        <v>333</v>
      </c>
      <c r="E81" s="78" t="s">
        <v>334</v>
      </c>
      <c r="F81" s="79" t="s">
        <v>335</v>
      </c>
      <c r="G81" s="79" t="s">
        <v>336</v>
      </c>
      <c r="H81" s="80">
        <v>0.1</v>
      </c>
      <c r="I81" s="81"/>
      <c r="J81" s="68">
        <f>VLOOKUP(B81,'[1]MASTER PART LIST'!$B:$C,2,FALSE)</f>
        <v>238</v>
      </c>
      <c r="K81" s="69">
        <f>VLOOKUP(B81,'[1]MASTER PART LIST'!$B:$D,3,FALSE)</f>
        <v>397</v>
      </c>
      <c r="L81" s="69">
        <f t="shared" si="5"/>
        <v>415.1</v>
      </c>
      <c r="M81" s="70"/>
      <c r="N81" s="70"/>
      <c r="O81" s="70"/>
      <c r="P81" s="70" t="s">
        <v>62</v>
      </c>
      <c r="Q81" s="70" t="s">
        <v>62</v>
      </c>
      <c r="R81" s="70"/>
      <c r="S81" s="70" t="s">
        <v>62</v>
      </c>
      <c r="T81" s="71" t="s">
        <v>11</v>
      </c>
      <c r="U81" s="72" t="s">
        <v>325</v>
      </c>
      <c r="V81" s="72" t="s">
        <v>326</v>
      </c>
      <c r="W81" s="73" t="s">
        <v>3</v>
      </c>
      <c r="X81" s="73" t="s">
        <v>11</v>
      </c>
      <c r="Y81" s="73" t="s">
        <v>11</v>
      </c>
      <c r="Z81" s="73" t="s">
        <v>11</v>
      </c>
      <c r="AA81" s="73" t="s">
        <v>11</v>
      </c>
      <c r="AB81" s="73" t="s">
        <v>11</v>
      </c>
      <c r="AC81" s="73" t="s">
        <v>11</v>
      </c>
      <c r="AD81" s="73" t="s">
        <v>11</v>
      </c>
      <c r="AE81" s="73" t="s">
        <v>11</v>
      </c>
      <c r="AF81" s="101">
        <v>39</v>
      </c>
      <c r="AG81" s="70"/>
      <c r="AH81" s="70"/>
      <c r="AI81" s="70"/>
      <c r="AJ81" s="70"/>
      <c r="AK81" s="70"/>
      <c r="AL81" s="70"/>
      <c r="AM81" s="70"/>
      <c r="AN81" s="70" t="s">
        <v>62</v>
      </c>
      <c r="AO81" s="70"/>
      <c r="AP81" s="70"/>
      <c r="AQ81" s="70"/>
      <c r="AR81" s="76"/>
      <c r="AS81" s="76"/>
      <c r="AT81" s="5"/>
      <c r="AU81" s="5"/>
      <c r="AV81" s="5"/>
    </row>
    <row r="82" spans="1:48" ht="67.5" x14ac:dyDescent="0.2">
      <c r="A82" s="5"/>
      <c r="B82" s="81" t="s">
        <v>337</v>
      </c>
      <c r="C82" s="81" t="s">
        <v>337</v>
      </c>
      <c r="D82" s="78" t="s">
        <v>338</v>
      </c>
      <c r="E82" s="78" t="s">
        <v>339</v>
      </c>
      <c r="F82" s="103" t="s">
        <v>340</v>
      </c>
      <c r="G82" s="79" t="s">
        <v>341</v>
      </c>
      <c r="H82" s="80">
        <v>0.5</v>
      </c>
      <c r="I82" s="81"/>
      <c r="J82" s="68">
        <f>VLOOKUP(B82,'[1]MASTER PART LIST'!$B:$C,2,FALSE)</f>
        <v>209</v>
      </c>
      <c r="K82" s="69">
        <f>VLOOKUP(B82,'[1]MASTER PART LIST'!$B:$D,3,FALSE)</f>
        <v>322</v>
      </c>
      <c r="L82" s="69">
        <f t="shared" si="5"/>
        <v>412.5</v>
      </c>
      <c r="M82" s="70"/>
      <c r="N82" s="70"/>
      <c r="O82" s="70"/>
      <c r="P82" s="70" t="s">
        <v>62</v>
      </c>
      <c r="Q82" s="70" t="s">
        <v>62</v>
      </c>
      <c r="R82" s="70"/>
      <c r="S82" s="70" t="s">
        <v>62</v>
      </c>
      <c r="T82" s="70" t="s">
        <v>62</v>
      </c>
      <c r="U82" s="72" t="s">
        <v>342</v>
      </c>
      <c r="V82" s="72" t="s">
        <v>343</v>
      </c>
      <c r="W82" s="73" t="s">
        <v>3</v>
      </c>
      <c r="X82" s="73" t="s">
        <v>11</v>
      </c>
      <c r="Y82" s="73" t="s">
        <v>11</v>
      </c>
      <c r="Z82" s="73" t="s">
        <v>11</v>
      </c>
      <c r="AA82" s="73" t="s">
        <v>11</v>
      </c>
      <c r="AB82" s="73" t="s">
        <v>11</v>
      </c>
      <c r="AC82" s="73" t="s">
        <v>11</v>
      </c>
      <c r="AD82" s="73" t="s">
        <v>11</v>
      </c>
      <c r="AE82" s="73" t="s">
        <v>11</v>
      </c>
      <c r="AF82" s="101">
        <v>43</v>
      </c>
      <c r="AG82" s="70"/>
      <c r="AH82" s="70"/>
      <c r="AI82" s="70"/>
      <c r="AJ82" s="70"/>
      <c r="AK82" s="70"/>
      <c r="AL82" s="70"/>
      <c r="AM82" s="70" t="s">
        <v>62</v>
      </c>
      <c r="AN82" s="70"/>
      <c r="AO82" s="70"/>
      <c r="AP82" s="70"/>
      <c r="AQ82" s="70"/>
      <c r="AR82" s="76"/>
      <c r="AS82" s="76"/>
      <c r="AT82" s="5"/>
      <c r="AU82" s="5"/>
      <c r="AV82" s="5"/>
    </row>
    <row r="83" spans="1:48" ht="53.65" customHeight="1" x14ac:dyDescent="0.2">
      <c r="A83" s="5"/>
      <c r="B83" s="81" t="s">
        <v>344</v>
      </c>
      <c r="C83" s="81" t="str">
        <f>B83</f>
        <v>08U45-T47-100</v>
      </c>
      <c r="D83" s="78" t="s">
        <v>345</v>
      </c>
      <c r="E83" s="78" t="s">
        <v>346</v>
      </c>
      <c r="F83" s="79" t="s">
        <v>347</v>
      </c>
      <c r="G83" s="79" t="s">
        <v>348</v>
      </c>
      <c r="H83" s="80">
        <v>0.1</v>
      </c>
      <c r="I83" s="81"/>
      <c r="J83" s="68">
        <f>VLOOKUP(B83,'[1]MASTER PART LIST'!$B:$C,2,FALSE)</f>
        <v>118</v>
      </c>
      <c r="K83" s="69">
        <f>VLOOKUP(B83,'[1]MASTER PART LIST'!$B:$D,3,FALSE)</f>
        <v>197</v>
      </c>
      <c r="L83" s="69">
        <f t="shared" si="5"/>
        <v>215.1</v>
      </c>
      <c r="M83" s="70"/>
      <c r="N83" s="70"/>
      <c r="O83" s="70"/>
      <c r="P83" s="70" t="s">
        <v>62</v>
      </c>
      <c r="Q83" s="71" t="s">
        <v>11</v>
      </c>
      <c r="R83" s="71"/>
      <c r="S83" s="71" t="s">
        <v>11</v>
      </c>
      <c r="T83" s="71" t="s">
        <v>11</v>
      </c>
      <c r="U83" s="72"/>
      <c r="V83" s="72"/>
      <c r="W83" s="73" t="s">
        <v>3</v>
      </c>
      <c r="X83" s="73" t="s">
        <v>11</v>
      </c>
      <c r="Y83" s="73" t="s">
        <v>11</v>
      </c>
      <c r="Z83" s="73" t="s">
        <v>11</v>
      </c>
      <c r="AA83" s="73" t="s">
        <v>11</v>
      </c>
      <c r="AB83" s="73" t="s">
        <v>11</v>
      </c>
      <c r="AC83" s="73" t="s">
        <v>11</v>
      </c>
      <c r="AD83" s="73" t="s">
        <v>11</v>
      </c>
      <c r="AE83" s="73" t="s">
        <v>11</v>
      </c>
      <c r="AF83" s="101">
        <v>36</v>
      </c>
      <c r="AG83" s="70"/>
      <c r="AH83" s="70"/>
      <c r="AI83" s="70"/>
      <c r="AJ83" s="70"/>
      <c r="AK83" s="70"/>
      <c r="AL83" s="70"/>
      <c r="AM83" s="70" t="s">
        <v>62</v>
      </c>
      <c r="AN83" s="70"/>
      <c r="AO83" s="70"/>
      <c r="AP83" s="70"/>
      <c r="AQ83" s="70"/>
      <c r="AR83" s="76"/>
      <c r="AS83" s="91" t="s">
        <v>327</v>
      </c>
      <c r="AT83" s="5"/>
      <c r="AU83" s="5"/>
      <c r="AV83" s="5"/>
    </row>
    <row r="84" spans="1:48" ht="123.75" x14ac:dyDescent="0.2">
      <c r="A84" s="5" t="s">
        <v>349</v>
      </c>
      <c r="B84" s="81" t="s">
        <v>350</v>
      </c>
      <c r="C84" s="81" t="str">
        <f>B84</f>
        <v>08U45-T47-100B</v>
      </c>
      <c r="D84" s="78" t="s">
        <v>345</v>
      </c>
      <c r="E84" s="78" t="s">
        <v>346</v>
      </c>
      <c r="F84" s="79" t="s">
        <v>347</v>
      </c>
      <c r="G84" s="79" t="s">
        <v>348</v>
      </c>
      <c r="H84" s="80">
        <v>0.1</v>
      </c>
      <c r="I84" s="81"/>
      <c r="J84" s="68">
        <f>VLOOKUP(B84,'[1]MASTER PART LIST'!$B:$C,2,FALSE)</f>
        <v>118</v>
      </c>
      <c r="K84" s="69">
        <f>VLOOKUP(B84,'[1]MASTER PART LIST'!$B:$D,3,FALSE)</f>
        <v>197</v>
      </c>
      <c r="L84" s="69">
        <f t="shared" si="5"/>
        <v>215.1</v>
      </c>
      <c r="M84" s="70"/>
      <c r="N84" s="70"/>
      <c r="O84" s="70"/>
      <c r="P84" s="71" t="s">
        <v>11</v>
      </c>
      <c r="Q84" s="70" t="s">
        <v>62</v>
      </c>
      <c r="R84" s="70"/>
      <c r="S84" s="70" t="s">
        <v>62</v>
      </c>
      <c r="T84" s="71" t="s">
        <v>11</v>
      </c>
      <c r="U84" s="72"/>
      <c r="V84" s="72"/>
      <c r="W84" s="73" t="s">
        <v>3</v>
      </c>
      <c r="X84" s="73" t="s">
        <v>11</v>
      </c>
      <c r="Y84" s="73" t="s">
        <v>11</v>
      </c>
      <c r="Z84" s="73" t="s">
        <v>11</v>
      </c>
      <c r="AA84" s="73" t="s">
        <v>11</v>
      </c>
      <c r="AB84" s="73" t="s">
        <v>11</v>
      </c>
      <c r="AC84" s="73" t="s">
        <v>11</v>
      </c>
      <c r="AD84" s="73" t="s">
        <v>11</v>
      </c>
      <c r="AE84" s="73" t="s">
        <v>11</v>
      </c>
      <c r="AF84" s="101">
        <v>37</v>
      </c>
      <c r="AG84" s="70"/>
      <c r="AH84" s="70"/>
      <c r="AI84" s="70"/>
      <c r="AJ84" s="70"/>
      <c r="AK84" s="70"/>
      <c r="AL84" s="70"/>
      <c r="AM84" s="70" t="s">
        <v>62</v>
      </c>
      <c r="AN84" s="70"/>
      <c r="AO84" s="70"/>
      <c r="AP84" s="70"/>
      <c r="AQ84" s="70"/>
      <c r="AR84" s="76"/>
      <c r="AS84" s="76" t="s">
        <v>331</v>
      </c>
      <c r="AT84" s="5"/>
      <c r="AU84" s="5"/>
      <c r="AV84" s="5"/>
    </row>
    <row r="85" spans="1:48" ht="56.25" x14ac:dyDescent="0.2">
      <c r="A85" s="5"/>
      <c r="B85" s="81" t="s">
        <v>351</v>
      </c>
      <c r="C85" s="81" t="s">
        <v>351</v>
      </c>
      <c r="D85" s="78" t="s">
        <v>352</v>
      </c>
      <c r="E85" s="78" t="s">
        <v>353</v>
      </c>
      <c r="F85" s="79" t="s">
        <v>354</v>
      </c>
      <c r="G85" s="79" t="s">
        <v>355</v>
      </c>
      <c r="H85" s="80">
        <v>0.1</v>
      </c>
      <c r="I85" s="81"/>
      <c r="J85" s="68">
        <f>VLOOKUP(B85,'[1]MASTER PART LIST'!$B:$C,2,FALSE)</f>
        <v>77</v>
      </c>
      <c r="K85" s="69">
        <f>VLOOKUP(B85,'[1]MASTER PART LIST'!$B:$D,3,FALSE)</f>
        <v>128</v>
      </c>
      <c r="L85" s="69">
        <f t="shared" si="5"/>
        <v>146.1</v>
      </c>
      <c r="M85" s="70"/>
      <c r="N85" s="70"/>
      <c r="O85" s="70"/>
      <c r="P85" s="70" t="s">
        <v>62</v>
      </c>
      <c r="Q85" s="70" t="s">
        <v>62</v>
      </c>
      <c r="R85" s="70"/>
      <c r="S85" s="70" t="s">
        <v>62</v>
      </c>
      <c r="T85" s="70" t="s">
        <v>62</v>
      </c>
      <c r="U85" s="72" t="s">
        <v>356</v>
      </c>
      <c r="V85" s="72" t="s">
        <v>357</v>
      </c>
      <c r="W85" s="73" t="s">
        <v>3</v>
      </c>
      <c r="X85" s="73" t="s">
        <v>11</v>
      </c>
      <c r="Y85" s="73" t="s">
        <v>11</v>
      </c>
      <c r="Z85" s="73" t="s">
        <v>11</v>
      </c>
      <c r="AA85" s="73" t="s">
        <v>11</v>
      </c>
      <c r="AB85" s="73" t="s">
        <v>11</v>
      </c>
      <c r="AC85" s="73" t="s">
        <v>11</v>
      </c>
      <c r="AD85" s="73" t="s">
        <v>11</v>
      </c>
      <c r="AE85" s="73" t="s">
        <v>11</v>
      </c>
      <c r="AF85" s="82">
        <v>41</v>
      </c>
      <c r="AG85" s="70"/>
      <c r="AH85" s="70"/>
      <c r="AI85" s="70"/>
      <c r="AJ85" s="70"/>
      <c r="AK85" s="70"/>
      <c r="AL85" s="70"/>
      <c r="AM85" s="70" t="s">
        <v>62</v>
      </c>
      <c r="AN85" s="70"/>
      <c r="AO85" s="70"/>
      <c r="AP85" s="70"/>
      <c r="AQ85" s="70"/>
      <c r="AR85" s="76" t="s">
        <v>358</v>
      </c>
      <c r="AS85" s="76"/>
      <c r="AT85" s="5"/>
      <c r="AU85" s="5"/>
      <c r="AV85" s="5"/>
    </row>
    <row r="86" spans="1:48" ht="67.5" x14ac:dyDescent="0.2">
      <c r="A86" s="93"/>
      <c r="B86" s="81" t="s">
        <v>359</v>
      </c>
      <c r="C86" s="81" t="s">
        <v>359</v>
      </c>
      <c r="D86" s="78" t="s">
        <v>360</v>
      </c>
      <c r="E86" s="78" t="s">
        <v>361</v>
      </c>
      <c r="F86" s="79" t="s">
        <v>362</v>
      </c>
      <c r="G86" s="79" t="s">
        <v>363</v>
      </c>
      <c r="H86" s="80">
        <v>1.4</v>
      </c>
      <c r="I86" s="81"/>
      <c r="J86" s="68">
        <f>VLOOKUP(B86,'[1]MASTER PART LIST'!$B:$C,2,FALSE)</f>
        <v>149</v>
      </c>
      <c r="K86" s="69">
        <f>VLOOKUP(B86,'[1]MASTER PART LIST'!$B:$D,3,FALSE)</f>
        <v>248</v>
      </c>
      <c r="L86" s="69">
        <f t="shared" si="5"/>
        <v>501.4</v>
      </c>
      <c r="M86" s="70"/>
      <c r="N86" s="70"/>
      <c r="O86" s="70"/>
      <c r="P86" s="70" t="s">
        <v>62</v>
      </c>
      <c r="Q86" s="70" t="s">
        <v>62</v>
      </c>
      <c r="R86" s="70"/>
      <c r="S86" s="70" t="s">
        <v>62</v>
      </c>
      <c r="T86" s="71" t="s">
        <v>11</v>
      </c>
      <c r="U86" s="72"/>
      <c r="V86" s="72"/>
      <c r="W86" s="73" t="s">
        <v>3</v>
      </c>
      <c r="X86" s="73" t="s">
        <v>11</v>
      </c>
      <c r="Y86" s="73" t="s">
        <v>11</v>
      </c>
      <c r="Z86" s="73" t="s">
        <v>11</v>
      </c>
      <c r="AA86" s="73" t="s">
        <v>11</v>
      </c>
      <c r="AB86" s="73" t="s">
        <v>11</v>
      </c>
      <c r="AC86" s="73" t="s">
        <v>11</v>
      </c>
      <c r="AD86" s="73" t="s">
        <v>11</v>
      </c>
      <c r="AE86" s="73" t="s">
        <v>11</v>
      </c>
      <c r="AF86" s="82">
        <v>53</v>
      </c>
      <c r="AG86" s="70"/>
      <c r="AH86" s="70"/>
      <c r="AI86" s="70"/>
      <c r="AJ86" s="70"/>
      <c r="AK86" s="70"/>
      <c r="AL86" s="70" t="s">
        <v>62</v>
      </c>
      <c r="AM86" s="70"/>
      <c r="AN86" s="70"/>
      <c r="AO86" s="70"/>
      <c r="AP86" s="70"/>
      <c r="AQ86" s="70"/>
      <c r="AR86" s="76"/>
      <c r="AS86" s="76" t="s">
        <v>364</v>
      </c>
      <c r="AT86" s="5"/>
      <c r="AU86" s="5"/>
      <c r="AV86" s="5"/>
    </row>
    <row r="87" spans="1:48" ht="67.5" x14ac:dyDescent="0.2">
      <c r="A87" s="5"/>
      <c r="B87" s="81" t="s">
        <v>365</v>
      </c>
      <c r="C87" s="81" t="s">
        <v>365</v>
      </c>
      <c r="D87" s="78" t="s">
        <v>366</v>
      </c>
      <c r="E87" s="78" t="s">
        <v>367</v>
      </c>
      <c r="F87" s="79" t="s">
        <v>368</v>
      </c>
      <c r="G87" s="79" t="s">
        <v>369</v>
      </c>
      <c r="H87" s="80">
        <v>1.1000000000000001</v>
      </c>
      <c r="I87" s="81"/>
      <c r="J87" s="68">
        <f>VLOOKUP(B87,'[1]MASTER PART LIST'!$B:$C,2,FALSE)</f>
        <v>256</v>
      </c>
      <c r="K87" s="69">
        <f>VLOOKUP(B87,'[1]MASTER PART LIST'!$B:$D,3,FALSE)</f>
        <v>427</v>
      </c>
      <c r="L87" s="69">
        <f t="shared" si="5"/>
        <v>626.1</v>
      </c>
      <c r="M87" s="70"/>
      <c r="N87" s="70"/>
      <c r="O87" s="70"/>
      <c r="P87" s="70" t="s">
        <v>62</v>
      </c>
      <c r="Q87" s="70" t="s">
        <v>62</v>
      </c>
      <c r="R87" s="70"/>
      <c r="S87" s="70" t="s">
        <v>62</v>
      </c>
      <c r="T87" s="71" t="s">
        <v>11</v>
      </c>
      <c r="U87" s="72" t="s">
        <v>370</v>
      </c>
      <c r="V87" s="72" t="s">
        <v>371</v>
      </c>
      <c r="W87" s="73" t="s">
        <v>3</v>
      </c>
      <c r="X87" s="73" t="s">
        <v>11</v>
      </c>
      <c r="Y87" s="73" t="s">
        <v>11</v>
      </c>
      <c r="Z87" s="73" t="s">
        <v>11</v>
      </c>
      <c r="AA87" s="73" t="s">
        <v>11</v>
      </c>
      <c r="AB87" s="73" t="s">
        <v>11</v>
      </c>
      <c r="AC87" s="73" t="s">
        <v>11</v>
      </c>
      <c r="AD87" s="73" t="s">
        <v>11</v>
      </c>
      <c r="AE87" s="73" t="s">
        <v>11</v>
      </c>
      <c r="AF87" s="82">
        <v>32</v>
      </c>
      <c r="AG87" s="70"/>
      <c r="AH87" s="70"/>
      <c r="AI87" s="70"/>
      <c r="AJ87" s="70"/>
      <c r="AK87" s="70"/>
      <c r="AL87" s="70"/>
      <c r="AM87" s="70"/>
      <c r="AN87" s="70" t="s">
        <v>62</v>
      </c>
      <c r="AO87" s="70"/>
      <c r="AP87" s="70"/>
      <c r="AQ87" s="70"/>
      <c r="AR87" s="76"/>
      <c r="AS87" s="76"/>
      <c r="AT87" s="5"/>
      <c r="AU87" s="5"/>
      <c r="AV87" s="5"/>
    </row>
    <row r="88" spans="1:48" ht="33.75" x14ac:dyDescent="0.2">
      <c r="A88" s="5"/>
      <c r="B88" s="81" t="s">
        <v>372</v>
      </c>
      <c r="C88" s="81" t="s">
        <v>372</v>
      </c>
      <c r="D88" s="78" t="s">
        <v>373</v>
      </c>
      <c r="E88" s="78" t="s">
        <v>374</v>
      </c>
      <c r="F88" s="79" t="s">
        <v>375</v>
      </c>
      <c r="G88" s="79" t="s">
        <v>376</v>
      </c>
      <c r="H88" s="94">
        <v>0</v>
      </c>
      <c r="I88" s="81"/>
      <c r="J88" s="68">
        <f>VLOOKUP(B88,'[1]MASTER PART LIST'!$B:$C,2,FALSE)</f>
        <v>94</v>
      </c>
      <c r="K88" s="69">
        <f>VLOOKUP(B88,'[1]MASTER PART LIST'!$B:$D,3,FALSE)</f>
        <v>157</v>
      </c>
      <c r="L88" s="69">
        <f t="shared" ref="L88:L122" si="7">K88+(H88*VLOOKUP(prov_cd,rate_table,2,FALSE))</f>
        <v>157</v>
      </c>
      <c r="M88" s="70"/>
      <c r="N88" s="70"/>
      <c r="O88" s="70"/>
      <c r="P88" s="70" t="s">
        <v>62</v>
      </c>
      <c r="Q88" s="70" t="s">
        <v>62</v>
      </c>
      <c r="R88" s="70"/>
      <c r="S88" s="70" t="s">
        <v>62</v>
      </c>
      <c r="T88" s="70" t="s">
        <v>62</v>
      </c>
      <c r="U88" s="72"/>
      <c r="V88" s="72"/>
      <c r="W88" s="73" t="s">
        <v>3</v>
      </c>
      <c r="X88" s="73" t="s">
        <v>11</v>
      </c>
      <c r="Y88" s="73" t="s">
        <v>11</v>
      </c>
      <c r="Z88" s="73" t="s">
        <v>11</v>
      </c>
      <c r="AA88" s="73" t="s">
        <v>11</v>
      </c>
      <c r="AB88" s="73" t="s">
        <v>11</v>
      </c>
      <c r="AC88" s="73" t="s">
        <v>11</v>
      </c>
      <c r="AD88" s="73" t="s">
        <v>11</v>
      </c>
      <c r="AE88" s="73" t="s">
        <v>11</v>
      </c>
      <c r="AF88" s="82">
        <v>55</v>
      </c>
      <c r="AG88" s="70"/>
      <c r="AH88" s="70"/>
      <c r="AI88" s="70"/>
      <c r="AJ88" s="70"/>
      <c r="AK88" s="70"/>
      <c r="AL88" s="70" t="s">
        <v>62</v>
      </c>
      <c r="AM88" s="70"/>
      <c r="AN88" s="70"/>
      <c r="AO88" s="70"/>
      <c r="AP88" s="70"/>
      <c r="AQ88" s="70"/>
      <c r="AR88" s="76"/>
      <c r="AS88" s="91" t="s">
        <v>377</v>
      </c>
      <c r="AT88" s="5"/>
      <c r="AU88" s="5"/>
      <c r="AV88" s="5"/>
    </row>
    <row r="89" spans="1:48" ht="15.75" hidden="1" x14ac:dyDescent="0.2">
      <c r="A89" s="5"/>
      <c r="B89" s="81" t="s">
        <v>378</v>
      </c>
      <c r="C89" s="81" t="s">
        <v>379</v>
      </c>
      <c r="D89" s="78" t="s">
        <v>380</v>
      </c>
      <c r="E89" s="78" t="s">
        <v>381</v>
      </c>
      <c r="F89" s="104"/>
      <c r="G89" s="78"/>
      <c r="H89" s="94">
        <v>0</v>
      </c>
      <c r="I89" s="81"/>
      <c r="J89" s="68">
        <f>VLOOKUP(B89,'[1]MASTER PART LIST'!$B:$C,2,FALSE)</f>
        <v>20</v>
      </c>
      <c r="K89" s="69">
        <f>VLOOKUP(B89,'[1]MASTER PART LIST'!$B:$D,3,FALSE)</f>
        <v>28</v>
      </c>
      <c r="L89" s="69">
        <f t="shared" si="7"/>
        <v>28</v>
      </c>
      <c r="M89" s="70"/>
      <c r="N89" s="70"/>
      <c r="O89" s="70"/>
      <c r="P89" s="70" t="s">
        <v>62</v>
      </c>
      <c r="Q89" s="70" t="s">
        <v>62</v>
      </c>
      <c r="R89" s="70"/>
      <c r="S89" s="70" t="s">
        <v>62</v>
      </c>
      <c r="T89" s="70" t="s">
        <v>62</v>
      </c>
      <c r="U89" s="72"/>
      <c r="V89" s="72"/>
      <c r="W89" s="73" t="s">
        <v>3</v>
      </c>
      <c r="X89" s="73"/>
      <c r="Y89" s="73"/>
      <c r="Z89" s="73"/>
      <c r="AA89" s="73"/>
      <c r="AB89" s="73"/>
      <c r="AC89" s="73"/>
      <c r="AD89" s="73"/>
      <c r="AE89" s="73"/>
      <c r="AF89" s="82"/>
      <c r="AG89" s="70"/>
      <c r="AH89" s="70"/>
      <c r="AI89" s="70"/>
      <c r="AJ89" s="70"/>
      <c r="AK89" s="70"/>
      <c r="AL89" s="70"/>
      <c r="AM89" s="70"/>
      <c r="AN89" s="70"/>
      <c r="AO89" s="70"/>
      <c r="AP89" s="70"/>
      <c r="AQ89" s="70"/>
      <c r="AR89" s="76"/>
      <c r="AS89" s="76"/>
      <c r="AT89" s="5"/>
      <c r="AU89" s="5"/>
      <c r="AV89" s="5"/>
    </row>
    <row r="90" spans="1:48" ht="112.5" x14ac:dyDescent="0.2">
      <c r="A90" s="5"/>
      <c r="B90" s="81" t="s">
        <v>382</v>
      </c>
      <c r="C90" s="81" t="s">
        <v>382</v>
      </c>
      <c r="D90" s="78" t="s">
        <v>383</v>
      </c>
      <c r="E90" s="78" t="s">
        <v>384</v>
      </c>
      <c r="F90" s="79" t="s">
        <v>385</v>
      </c>
      <c r="G90" s="79" t="s">
        <v>386</v>
      </c>
      <c r="H90" s="94">
        <v>0.2</v>
      </c>
      <c r="I90" s="81"/>
      <c r="J90" s="68">
        <f>VLOOKUP(B90,'[1]MASTER PART LIST'!$B:$C,2,FALSE)</f>
        <v>157</v>
      </c>
      <c r="K90" s="69">
        <f>VLOOKUP(B90,'[1]MASTER PART LIST'!$B:$D,3,FALSE)</f>
        <v>224</v>
      </c>
      <c r="L90" s="69">
        <f t="shared" si="7"/>
        <v>260.2</v>
      </c>
      <c r="M90" s="70"/>
      <c r="N90" s="70"/>
      <c r="O90" s="70"/>
      <c r="P90" s="70" t="s">
        <v>62</v>
      </c>
      <c r="Q90" s="70" t="s">
        <v>62</v>
      </c>
      <c r="R90" s="70"/>
      <c r="S90" s="70" t="s">
        <v>62</v>
      </c>
      <c r="T90" s="70" t="s">
        <v>62</v>
      </c>
      <c r="U90" s="72"/>
      <c r="V90" s="72"/>
      <c r="W90" s="73" t="s">
        <v>3</v>
      </c>
      <c r="X90" s="73" t="s">
        <v>11</v>
      </c>
      <c r="Y90" s="73" t="s">
        <v>11</v>
      </c>
      <c r="Z90" s="73" t="s">
        <v>11</v>
      </c>
      <c r="AA90" s="73" t="s">
        <v>11</v>
      </c>
      <c r="AB90" s="73" t="s">
        <v>11</v>
      </c>
      <c r="AC90" s="73" t="s">
        <v>11</v>
      </c>
      <c r="AD90" s="73" t="s">
        <v>11</v>
      </c>
      <c r="AE90" s="73" t="s">
        <v>11</v>
      </c>
      <c r="AF90" s="82">
        <v>42</v>
      </c>
      <c r="AG90" s="70"/>
      <c r="AH90" s="70"/>
      <c r="AI90" s="70"/>
      <c r="AJ90" s="70"/>
      <c r="AK90" s="70"/>
      <c r="AL90" s="70"/>
      <c r="AM90" s="70" t="s">
        <v>62</v>
      </c>
      <c r="AN90" s="70"/>
      <c r="AO90" s="70"/>
      <c r="AP90" s="70"/>
      <c r="AQ90" s="70"/>
      <c r="AR90" s="76"/>
      <c r="AS90" s="76"/>
      <c r="AT90" s="5"/>
      <c r="AU90" s="5"/>
      <c r="AV90" s="5"/>
    </row>
    <row r="91" spans="1:48" ht="25.5" x14ac:dyDescent="0.2">
      <c r="A91" s="5"/>
      <c r="B91" s="62" t="s">
        <v>387</v>
      </c>
      <c r="C91" s="78" t="s">
        <v>71</v>
      </c>
      <c r="D91" s="78" t="s">
        <v>388</v>
      </c>
      <c r="E91" s="78" t="s">
        <v>389</v>
      </c>
      <c r="F91" s="79"/>
      <c r="G91" s="79"/>
      <c r="H91" s="94"/>
      <c r="I91" s="81"/>
      <c r="J91" s="81"/>
      <c r="K91" s="81"/>
      <c r="L91" s="81"/>
      <c r="M91" s="105"/>
      <c r="N91" s="87"/>
      <c r="O91" s="87"/>
      <c r="P91" s="87"/>
      <c r="Q91" s="87"/>
      <c r="R91" s="87"/>
      <c r="S91" s="87"/>
      <c r="T91" s="87"/>
      <c r="U91" s="84"/>
      <c r="V91" s="84"/>
      <c r="W91" s="85"/>
      <c r="X91" s="85"/>
      <c r="Y91" s="85"/>
      <c r="Z91" s="85"/>
      <c r="AA91" s="85"/>
      <c r="AB91" s="85"/>
      <c r="AC91" s="85"/>
      <c r="AD91" s="85"/>
      <c r="AE91" s="85"/>
      <c r="AF91" s="86"/>
      <c r="AG91" s="86"/>
      <c r="AH91" s="86"/>
      <c r="AI91" s="86"/>
      <c r="AJ91" s="86"/>
      <c r="AK91" s="86"/>
      <c r="AL91" s="86"/>
      <c r="AM91" s="86"/>
      <c r="AN91" s="86"/>
      <c r="AO91" s="86"/>
      <c r="AP91" s="86"/>
      <c r="AQ91" s="86"/>
      <c r="AR91" s="86"/>
      <c r="AS91" s="88"/>
      <c r="AT91" s="5"/>
      <c r="AU91" s="5"/>
      <c r="AV91" s="5"/>
    </row>
    <row r="92" spans="1:48" ht="168.75" x14ac:dyDescent="0.2">
      <c r="A92" s="5"/>
      <c r="B92" s="81" t="s">
        <v>390</v>
      </c>
      <c r="C92" s="81" t="str">
        <f>B92</f>
        <v>08L02-T47-300</v>
      </c>
      <c r="D92" s="78" t="s">
        <v>391</v>
      </c>
      <c r="E92" s="78" t="s">
        <v>392</v>
      </c>
      <c r="F92" s="79" t="s">
        <v>393</v>
      </c>
      <c r="G92" s="79" t="s">
        <v>394</v>
      </c>
      <c r="H92" s="94">
        <v>0.4</v>
      </c>
      <c r="I92" s="81"/>
      <c r="J92" s="68">
        <f>VLOOKUP(B92,'[1]MASTER PART LIST'!$B:$C,2,FALSE)</f>
        <v>498</v>
      </c>
      <c r="K92" s="69">
        <f>VLOOKUP(B92,'[1]MASTER PART LIST'!$B:$D,3,FALSE)</f>
        <v>830</v>
      </c>
      <c r="L92" s="69">
        <f t="shared" si="7"/>
        <v>902.4</v>
      </c>
      <c r="M92" s="70"/>
      <c r="N92" s="70"/>
      <c r="O92" s="70"/>
      <c r="P92" s="70" t="s">
        <v>62</v>
      </c>
      <c r="Q92" s="70" t="s">
        <v>62</v>
      </c>
      <c r="R92" s="70"/>
      <c r="S92" s="70" t="s">
        <v>62</v>
      </c>
      <c r="T92" s="70" t="s">
        <v>62</v>
      </c>
      <c r="U92" s="72"/>
      <c r="V92" s="72"/>
      <c r="W92" s="73" t="s">
        <v>3</v>
      </c>
      <c r="X92" s="73"/>
      <c r="Y92" s="73"/>
      <c r="Z92" s="73"/>
      <c r="AA92" s="73"/>
      <c r="AB92" s="73"/>
      <c r="AC92" s="73"/>
      <c r="AD92" s="73"/>
      <c r="AE92" s="73"/>
      <c r="AF92" s="82">
        <v>60</v>
      </c>
      <c r="AG92" s="70"/>
      <c r="AH92" s="70"/>
      <c r="AI92" s="70"/>
      <c r="AJ92" s="70"/>
      <c r="AK92" s="70"/>
      <c r="AL92" s="70"/>
      <c r="AM92" s="70" t="s">
        <v>62</v>
      </c>
      <c r="AN92" s="70"/>
      <c r="AO92" s="70"/>
      <c r="AP92" s="70"/>
      <c r="AQ92" s="70"/>
      <c r="AR92" s="76"/>
      <c r="AS92" s="76"/>
      <c r="AT92" s="5"/>
      <c r="AU92" s="5"/>
      <c r="AV92" s="5"/>
    </row>
    <row r="93" spans="1:48" ht="112.5" x14ac:dyDescent="0.2">
      <c r="A93" s="5"/>
      <c r="B93" s="81" t="s">
        <v>395</v>
      </c>
      <c r="C93" s="81" t="str">
        <f t="shared" ref="C93:C98" si="8">B93</f>
        <v>08L20-E09-300A</v>
      </c>
      <c r="D93" s="78" t="s">
        <v>396</v>
      </c>
      <c r="E93" s="78" t="s">
        <v>397</v>
      </c>
      <c r="F93" s="103" t="s">
        <v>398</v>
      </c>
      <c r="G93" s="79" t="s">
        <v>399</v>
      </c>
      <c r="H93" s="94">
        <v>0.2</v>
      </c>
      <c r="I93" s="81"/>
      <c r="J93" s="68">
        <f>VLOOKUP(B93,'[1]MASTER PART LIST'!$B:$C,2,FALSE)</f>
        <v>898</v>
      </c>
      <c r="K93" s="69">
        <f>VLOOKUP(B93,'[1]MASTER PART LIST'!$B:$D,3,FALSE)</f>
        <v>1497</v>
      </c>
      <c r="L93" s="69">
        <f t="shared" si="7"/>
        <v>1533.2</v>
      </c>
      <c r="M93" s="70"/>
      <c r="N93" s="70"/>
      <c r="O93" s="70"/>
      <c r="P93" s="70" t="s">
        <v>62</v>
      </c>
      <c r="Q93" s="70" t="s">
        <v>62</v>
      </c>
      <c r="R93" s="70"/>
      <c r="S93" s="70" t="s">
        <v>62</v>
      </c>
      <c r="T93" s="70" t="s">
        <v>62</v>
      </c>
      <c r="U93" s="72"/>
      <c r="V93" s="72"/>
      <c r="W93" s="73" t="s">
        <v>3</v>
      </c>
      <c r="X93" s="73"/>
      <c r="Y93" s="73"/>
      <c r="Z93" s="73"/>
      <c r="AA93" s="73"/>
      <c r="AB93" s="73"/>
      <c r="AC93" s="73"/>
      <c r="AD93" s="73"/>
      <c r="AE93" s="73"/>
      <c r="AF93" s="82">
        <v>66</v>
      </c>
      <c r="AG93" s="70"/>
      <c r="AH93" s="70"/>
      <c r="AI93" s="70"/>
      <c r="AJ93" s="70"/>
      <c r="AK93" s="70"/>
      <c r="AL93" s="70"/>
      <c r="AM93" s="70" t="s">
        <v>62</v>
      </c>
      <c r="AN93" s="70"/>
      <c r="AO93" s="70"/>
      <c r="AP93" s="70"/>
      <c r="AQ93" s="70"/>
      <c r="AR93" s="76" t="s">
        <v>400</v>
      </c>
      <c r="AS93" s="76"/>
      <c r="AT93" s="5"/>
      <c r="AU93" s="5"/>
      <c r="AV93" s="5"/>
    </row>
    <row r="94" spans="1:48" ht="123.75" x14ac:dyDescent="0.2">
      <c r="A94" s="5"/>
      <c r="B94" s="81" t="s">
        <v>401</v>
      </c>
      <c r="C94" s="81" t="str">
        <f t="shared" si="8"/>
        <v>08L20-E09-300B</v>
      </c>
      <c r="D94" s="78" t="s">
        <v>402</v>
      </c>
      <c r="E94" s="78" t="s">
        <v>403</v>
      </c>
      <c r="F94" s="103" t="s">
        <v>404</v>
      </c>
      <c r="G94" s="79" t="s">
        <v>405</v>
      </c>
      <c r="H94" s="94">
        <v>0.2</v>
      </c>
      <c r="I94" s="81"/>
      <c r="J94" s="68">
        <f>VLOOKUP(B94,'[1]MASTER PART LIST'!$B:$C,2,FALSE)</f>
        <v>820</v>
      </c>
      <c r="K94" s="69">
        <f>VLOOKUP(B94,'[1]MASTER PART LIST'!$B:$D,3,FALSE)</f>
        <v>1367</v>
      </c>
      <c r="L94" s="69">
        <f t="shared" si="7"/>
        <v>1403.2</v>
      </c>
      <c r="M94" s="70"/>
      <c r="N94" s="70"/>
      <c r="O94" s="70"/>
      <c r="P94" s="70" t="s">
        <v>62</v>
      </c>
      <c r="Q94" s="70" t="s">
        <v>62</v>
      </c>
      <c r="R94" s="70"/>
      <c r="S94" s="70" t="s">
        <v>62</v>
      </c>
      <c r="T94" s="70" t="s">
        <v>62</v>
      </c>
      <c r="U94" s="72"/>
      <c r="V94" s="72"/>
      <c r="W94" s="73" t="s">
        <v>3</v>
      </c>
      <c r="X94" s="73"/>
      <c r="Y94" s="73"/>
      <c r="Z94" s="73"/>
      <c r="AA94" s="73"/>
      <c r="AB94" s="73"/>
      <c r="AC94" s="73"/>
      <c r="AD94" s="73"/>
      <c r="AE94" s="73"/>
      <c r="AF94" s="82">
        <v>67</v>
      </c>
      <c r="AG94" s="70"/>
      <c r="AH94" s="70"/>
      <c r="AI94" s="70"/>
      <c r="AJ94" s="70"/>
      <c r="AK94" s="70"/>
      <c r="AL94" s="70"/>
      <c r="AM94" s="70" t="s">
        <v>62</v>
      </c>
      <c r="AN94" s="70"/>
      <c r="AO94" s="70"/>
      <c r="AP94" s="70"/>
      <c r="AQ94" s="70"/>
      <c r="AR94" s="76" t="s">
        <v>400</v>
      </c>
      <c r="AS94" s="76"/>
      <c r="AT94" s="5"/>
      <c r="AU94" s="5"/>
      <c r="AV94" s="5"/>
    </row>
    <row r="95" spans="1:48" ht="78.75" x14ac:dyDescent="0.2">
      <c r="A95" s="5"/>
      <c r="B95" s="81" t="s">
        <v>406</v>
      </c>
      <c r="C95" s="81" t="str">
        <f t="shared" si="8"/>
        <v>08L07-E09-101</v>
      </c>
      <c r="D95" s="78" t="s">
        <v>407</v>
      </c>
      <c r="E95" s="78" t="s">
        <v>408</v>
      </c>
      <c r="F95" s="103" t="s">
        <v>409</v>
      </c>
      <c r="G95" s="79" t="s">
        <v>410</v>
      </c>
      <c r="H95" s="94">
        <v>0.6</v>
      </c>
      <c r="I95" s="81"/>
      <c r="J95" s="68">
        <f>VLOOKUP(B95,'[1]MASTER PART LIST'!$B:$C,2,FALSE)</f>
        <v>393</v>
      </c>
      <c r="K95" s="69">
        <f>VLOOKUP(B95,'[1]MASTER PART LIST'!$B:$D,3,FALSE)</f>
        <v>561</v>
      </c>
      <c r="L95" s="69">
        <f t="shared" si="7"/>
        <v>669.6</v>
      </c>
      <c r="M95" s="70"/>
      <c r="N95" s="70"/>
      <c r="O95" s="70"/>
      <c r="P95" s="70" t="s">
        <v>62</v>
      </c>
      <c r="Q95" s="70" t="s">
        <v>62</v>
      </c>
      <c r="R95" s="70"/>
      <c r="S95" s="70" t="s">
        <v>62</v>
      </c>
      <c r="T95" s="70" t="s">
        <v>62</v>
      </c>
      <c r="U95" s="72" t="s">
        <v>411</v>
      </c>
      <c r="V95" s="72" t="s">
        <v>412</v>
      </c>
      <c r="W95" s="73" t="s">
        <v>3</v>
      </c>
      <c r="X95" s="73"/>
      <c r="Y95" s="73"/>
      <c r="Z95" s="73"/>
      <c r="AA95" s="73"/>
      <c r="AB95" s="73"/>
      <c r="AC95" s="73"/>
      <c r="AD95" s="73"/>
      <c r="AE95" s="73"/>
      <c r="AF95" s="82">
        <v>62</v>
      </c>
      <c r="AG95" s="70"/>
      <c r="AH95" s="70"/>
      <c r="AI95" s="70"/>
      <c r="AJ95" s="70"/>
      <c r="AK95" s="70"/>
      <c r="AL95" s="70"/>
      <c r="AM95" s="70" t="s">
        <v>62</v>
      </c>
      <c r="AN95" s="70"/>
      <c r="AO95" s="70"/>
      <c r="AP95" s="70"/>
      <c r="AQ95" s="70"/>
      <c r="AR95" s="76" t="s">
        <v>400</v>
      </c>
      <c r="AS95" s="76"/>
      <c r="AT95" s="5"/>
      <c r="AU95" s="5"/>
      <c r="AV95" s="5"/>
    </row>
    <row r="96" spans="1:48" ht="112.5" x14ac:dyDescent="0.2">
      <c r="A96" s="5"/>
      <c r="B96" s="81" t="s">
        <v>413</v>
      </c>
      <c r="C96" s="81" t="str">
        <f t="shared" si="8"/>
        <v>08L09-E09-101</v>
      </c>
      <c r="D96" s="78" t="s">
        <v>414</v>
      </c>
      <c r="E96" s="78" t="s">
        <v>415</v>
      </c>
      <c r="F96" s="103" t="s">
        <v>416</v>
      </c>
      <c r="G96" s="79" t="s">
        <v>417</v>
      </c>
      <c r="H96" s="94">
        <v>0.2</v>
      </c>
      <c r="I96" s="81"/>
      <c r="J96" s="68">
        <f>VLOOKUP(B96,'[1]MASTER PART LIST'!$B:$C,2,FALSE)</f>
        <v>442</v>
      </c>
      <c r="K96" s="69">
        <f>VLOOKUP(B96,'[1]MASTER PART LIST'!$B:$D,3,FALSE)</f>
        <v>737</v>
      </c>
      <c r="L96" s="69">
        <f t="shared" si="7"/>
        <v>773.2</v>
      </c>
      <c r="M96" s="70"/>
      <c r="N96" s="70"/>
      <c r="O96" s="70"/>
      <c r="P96" s="70" t="s">
        <v>62</v>
      </c>
      <c r="Q96" s="70" t="s">
        <v>62</v>
      </c>
      <c r="R96" s="70"/>
      <c r="S96" s="70" t="s">
        <v>62</v>
      </c>
      <c r="T96" s="70" t="s">
        <v>62</v>
      </c>
      <c r="U96" s="72"/>
      <c r="V96" s="72"/>
      <c r="W96" s="73" t="s">
        <v>3</v>
      </c>
      <c r="X96" s="73"/>
      <c r="Y96" s="73"/>
      <c r="Z96" s="73"/>
      <c r="AA96" s="73"/>
      <c r="AB96" s="73"/>
      <c r="AC96" s="73"/>
      <c r="AD96" s="73"/>
      <c r="AE96" s="73"/>
      <c r="AF96" s="82">
        <v>65</v>
      </c>
      <c r="AG96" s="70"/>
      <c r="AH96" s="70"/>
      <c r="AI96" s="70"/>
      <c r="AJ96" s="70"/>
      <c r="AK96" s="70"/>
      <c r="AL96" s="70"/>
      <c r="AM96" s="70" t="s">
        <v>62</v>
      </c>
      <c r="AN96" s="70"/>
      <c r="AO96" s="70"/>
      <c r="AP96" s="70"/>
      <c r="AQ96" s="70"/>
      <c r="AR96" s="76" t="s">
        <v>400</v>
      </c>
      <c r="AS96" s="76"/>
      <c r="AT96" s="5"/>
      <c r="AU96" s="5"/>
      <c r="AV96" s="5"/>
    </row>
    <row r="97" spans="1:48" ht="56.25" x14ac:dyDescent="0.2">
      <c r="A97" s="5"/>
      <c r="B97" s="81" t="s">
        <v>418</v>
      </c>
      <c r="C97" s="81" t="str">
        <f t="shared" si="8"/>
        <v>08L03-E09-300C</v>
      </c>
      <c r="D97" s="78" t="s">
        <v>419</v>
      </c>
      <c r="E97" s="78" t="s">
        <v>420</v>
      </c>
      <c r="F97" s="103" t="s">
        <v>421</v>
      </c>
      <c r="G97" s="103" t="s">
        <v>422</v>
      </c>
      <c r="H97" s="94">
        <v>0.2</v>
      </c>
      <c r="I97" s="81"/>
      <c r="J97" s="68">
        <f>VLOOKUP(B97,'[1]MASTER PART LIST'!$B:$C,2,FALSE)</f>
        <v>426</v>
      </c>
      <c r="K97" s="69">
        <f>VLOOKUP(B97,'[1]MASTER PART LIST'!$B:$D,3,FALSE)</f>
        <v>710</v>
      </c>
      <c r="L97" s="69">
        <f t="shared" si="7"/>
        <v>746.2</v>
      </c>
      <c r="M97" s="70"/>
      <c r="N97" s="70"/>
      <c r="O97" s="70"/>
      <c r="P97" s="70" t="s">
        <v>62</v>
      </c>
      <c r="Q97" s="70" t="s">
        <v>62</v>
      </c>
      <c r="R97" s="70"/>
      <c r="S97" s="70" t="s">
        <v>62</v>
      </c>
      <c r="T97" s="70" t="s">
        <v>62</v>
      </c>
      <c r="U97" s="72"/>
      <c r="V97" s="72"/>
      <c r="W97" s="73" t="s">
        <v>3</v>
      </c>
      <c r="X97" s="73"/>
      <c r="Y97" s="73"/>
      <c r="Z97" s="73"/>
      <c r="AA97" s="73"/>
      <c r="AB97" s="73"/>
      <c r="AC97" s="73"/>
      <c r="AD97" s="73"/>
      <c r="AE97" s="73"/>
      <c r="AF97" s="82">
        <v>63</v>
      </c>
      <c r="AG97" s="70"/>
      <c r="AH97" s="70"/>
      <c r="AI97" s="70"/>
      <c r="AJ97" s="70"/>
      <c r="AK97" s="70"/>
      <c r="AL97" s="70"/>
      <c r="AM97" s="70" t="s">
        <v>62</v>
      </c>
      <c r="AN97" s="70"/>
      <c r="AO97" s="70"/>
      <c r="AP97" s="70"/>
      <c r="AQ97" s="70"/>
      <c r="AR97" s="76" t="s">
        <v>400</v>
      </c>
      <c r="AS97" s="76"/>
      <c r="AT97" s="5"/>
      <c r="AU97" s="5"/>
      <c r="AV97" s="5"/>
    </row>
    <row r="98" spans="1:48" ht="135" x14ac:dyDescent="0.2">
      <c r="A98" s="5"/>
      <c r="B98" s="81" t="s">
        <v>423</v>
      </c>
      <c r="C98" s="81" t="str">
        <f t="shared" si="8"/>
        <v>08L05-E09-100</v>
      </c>
      <c r="D98" s="78" t="s">
        <v>424</v>
      </c>
      <c r="E98" s="78" t="s">
        <v>425</v>
      </c>
      <c r="F98" s="103" t="s">
        <v>426</v>
      </c>
      <c r="G98" s="79" t="s">
        <v>427</v>
      </c>
      <c r="H98" s="94">
        <v>0.2</v>
      </c>
      <c r="I98" s="81"/>
      <c r="J98" s="68">
        <f>VLOOKUP(B98,'[1]MASTER PART LIST'!$B:$C,2,FALSE)</f>
        <v>213</v>
      </c>
      <c r="K98" s="69">
        <f>VLOOKUP(B98,'[1]MASTER PART LIST'!$B:$D,3,FALSE)</f>
        <v>355</v>
      </c>
      <c r="L98" s="69">
        <f t="shared" si="7"/>
        <v>391.2</v>
      </c>
      <c r="M98" s="70"/>
      <c r="N98" s="70"/>
      <c r="O98" s="70"/>
      <c r="P98" s="70" t="s">
        <v>62</v>
      </c>
      <c r="Q98" s="70" t="s">
        <v>62</v>
      </c>
      <c r="R98" s="70"/>
      <c r="S98" s="70" t="s">
        <v>62</v>
      </c>
      <c r="T98" s="70" t="s">
        <v>62</v>
      </c>
      <c r="U98" s="72"/>
      <c r="V98" s="72"/>
      <c r="W98" s="73" t="s">
        <v>3</v>
      </c>
      <c r="X98" s="73"/>
      <c r="Y98" s="73"/>
      <c r="Z98" s="73"/>
      <c r="AA98" s="73"/>
      <c r="AB98" s="73"/>
      <c r="AC98" s="73"/>
      <c r="AD98" s="73"/>
      <c r="AE98" s="73"/>
      <c r="AF98" s="82">
        <v>64</v>
      </c>
      <c r="AG98" s="70"/>
      <c r="AH98" s="70"/>
      <c r="AI98" s="70"/>
      <c r="AJ98" s="70"/>
      <c r="AK98" s="70"/>
      <c r="AL98" s="70"/>
      <c r="AM98" s="70" t="s">
        <v>62</v>
      </c>
      <c r="AN98" s="70"/>
      <c r="AO98" s="70"/>
      <c r="AP98" s="70"/>
      <c r="AQ98" s="70"/>
      <c r="AR98" s="76" t="s">
        <v>400</v>
      </c>
      <c r="AS98" s="76"/>
      <c r="AT98" s="5"/>
      <c r="AU98" s="5"/>
      <c r="AV98" s="5"/>
    </row>
    <row r="99" spans="1:48" ht="157.5" x14ac:dyDescent="0.2">
      <c r="A99" s="5"/>
      <c r="B99" s="62" t="s">
        <v>428</v>
      </c>
      <c r="C99" s="63" t="s">
        <v>429</v>
      </c>
      <c r="D99" s="78" t="str">
        <f>D100</f>
        <v>Roof Basket</v>
      </c>
      <c r="E99" s="78" t="str">
        <f>E100</f>
        <v>Panier de toit</v>
      </c>
      <c r="F99" s="79" t="str">
        <f>F100</f>
        <v>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Depending on applied model the roof basket requires roof carrier or roof rails and crossbars.</v>
      </c>
      <c r="G99" s="79" t="str">
        <f>G100</f>
        <v>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Selon le modèle sur lequel il est utilisé, le panier de toit requiert un porte-bagages, ou des longerons de toit et des barres transversales.</v>
      </c>
      <c r="H99" s="94">
        <f>H100+H101</f>
        <v>0.4</v>
      </c>
      <c r="I99" s="81"/>
      <c r="J99" s="68">
        <f>J100</f>
        <v>586</v>
      </c>
      <c r="K99" s="68">
        <f>K100</f>
        <v>977</v>
      </c>
      <c r="L99" s="69">
        <f t="shared" si="7"/>
        <v>1049.4000000000001</v>
      </c>
      <c r="M99" s="70"/>
      <c r="N99" s="70"/>
      <c r="O99" s="70"/>
      <c r="P99" s="70" t="str">
        <f>P100</f>
        <v>•</v>
      </c>
      <c r="Q99" s="70" t="str">
        <f>Q100</f>
        <v>•</v>
      </c>
      <c r="R99" s="70"/>
      <c r="S99" s="70" t="str">
        <f>S100</f>
        <v>•</v>
      </c>
      <c r="T99" s="70" t="s">
        <v>62</v>
      </c>
      <c r="U99" s="72" t="str">
        <f>U100</f>
        <v>Roof Basket Attachment Kit (hardware) and Roof Rack required.</v>
      </c>
      <c r="V99" s="72" t="str">
        <f>V100</f>
        <v>Ensemble de fixation de panier de toit (nécessaire de montage) et porte-bagages de toit requis.</v>
      </c>
      <c r="W99" s="73" t="s">
        <v>3</v>
      </c>
      <c r="X99" s="73"/>
      <c r="Y99" s="73"/>
      <c r="Z99" s="73"/>
      <c r="AA99" s="73"/>
      <c r="AB99" s="73"/>
      <c r="AC99" s="73"/>
      <c r="AD99" s="73"/>
      <c r="AE99" s="73"/>
      <c r="AF99" s="82">
        <v>61</v>
      </c>
      <c r="AG99" s="70"/>
      <c r="AH99" s="70"/>
      <c r="AI99" s="70"/>
      <c r="AJ99" s="70"/>
      <c r="AK99" s="70"/>
      <c r="AL99" s="70"/>
      <c r="AM99" s="70" t="s">
        <v>62</v>
      </c>
      <c r="AN99" s="70"/>
      <c r="AO99" s="70"/>
      <c r="AP99" s="70"/>
      <c r="AQ99" s="70"/>
      <c r="AR99" s="76" t="s">
        <v>400</v>
      </c>
      <c r="AS99" s="76"/>
      <c r="AT99" s="5"/>
      <c r="AU99" s="5"/>
      <c r="AV99" s="5"/>
    </row>
    <row r="100" spans="1:48" ht="157.5" hidden="1" outlineLevel="1" x14ac:dyDescent="0.2">
      <c r="A100" s="5"/>
      <c r="B100" s="81" t="s">
        <v>430</v>
      </c>
      <c r="C100" s="62" t="s">
        <v>431</v>
      </c>
      <c r="D100" s="78" t="s">
        <v>432</v>
      </c>
      <c r="E100" s="78" t="s">
        <v>433</v>
      </c>
      <c r="F100" s="79" t="s">
        <v>434</v>
      </c>
      <c r="G100" s="79" t="s">
        <v>435</v>
      </c>
      <c r="H100" s="94">
        <v>0.4</v>
      </c>
      <c r="I100" s="81"/>
      <c r="J100" s="68">
        <f>VLOOKUP(B100,'[1]MASTER PART LIST'!$B:$C,2,FALSE)</f>
        <v>586</v>
      </c>
      <c r="K100" s="69">
        <f>VLOOKUP(B100,'[1]MASTER PART LIST'!$B:$D,3,FALSE)</f>
        <v>977</v>
      </c>
      <c r="L100" s="69">
        <f t="shared" si="7"/>
        <v>1049.4000000000001</v>
      </c>
      <c r="M100" s="70"/>
      <c r="N100" s="70"/>
      <c r="O100" s="70"/>
      <c r="P100" s="70" t="s">
        <v>62</v>
      </c>
      <c r="Q100" s="70" t="s">
        <v>62</v>
      </c>
      <c r="R100" s="70"/>
      <c r="S100" s="70" t="s">
        <v>62</v>
      </c>
      <c r="T100" s="70" t="s">
        <v>62</v>
      </c>
      <c r="U100" s="72" t="s">
        <v>436</v>
      </c>
      <c r="V100" s="72" t="s">
        <v>437</v>
      </c>
      <c r="W100" s="73" t="s">
        <v>3</v>
      </c>
      <c r="X100" s="85"/>
      <c r="Y100" s="85"/>
      <c r="Z100" s="85"/>
      <c r="AA100" s="85"/>
      <c r="AB100" s="85"/>
      <c r="AC100" s="85"/>
      <c r="AD100" s="85"/>
      <c r="AE100" s="85"/>
      <c r="AF100" s="86"/>
      <c r="AG100" s="70"/>
      <c r="AH100" s="70"/>
      <c r="AI100" s="70"/>
      <c r="AJ100" s="70"/>
      <c r="AK100" s="70"/>
      <c r="AL100" s="70"/>
      <c r="AM100" s="70"/>
      <c r="AN100" s="70"/>
      <c r="AO100" s="70"/>
      <c r="AP100" s="70"/>
      <c r="AQ100" s="87"/>
      <c r="AR100" s="88"/>
      <c r="AS100" s="88"/>
      <c r="AT100" s="5"/>
      <c r="AU100" s="5"/>
      <c r="AV100" s="5"/>
    </row>
    <row r="101" spans="1:48" ht="25.5" hidden="1" outlineLevel="1" x14ac:dyDescent="0.2">
      <c r="A101" s="5"/>
      <c r="B101" s="81" t="s">
        <v>438</v>
      </c>
      <c r="C101" s="62" t="s">
        <v>431</v>
      </c>
      <c r="D101" s="78" t="s">
        <v>439</v>
      </c>
      <c r="E101" s="78" t="s">
        <v>440</v>
      </c>
      <c r="F101" s="79"/>
      <c r="G101" s="79"/>
      <c r="H101" s="94"/>
      <c r="I101" s="81"/>
      <c r="J101" s="68">
        <f>VLOOKUP(B101,'[1]MASTER PART LIST'!$B:$C,2,FALSE)</f>
        <v>17</v>
      </c>
      <c r="K101" s="69">
        <f>VLOOKUP(B101,'[1]MASTER PART LIST'!$B:$D,3,FALSE)</f>
        <v>28</v>
      </c>
      <c r="L101" s="69">
        <f t="shared" si="7"/>
        <v>28</v>
      </c>
      <c r="M101" s="70"/>
      <c r="N101" s="70"/>
      <c r="O101" s="70"/>
      <c r="P101" s="70" t="s">
        <v>62</v>
      </c>
      <c r="Q101" s="70" t="s">
        <v>62</v>
      </c>
      <c r="R101" s="70"/>
      <c r="S101" s="70" t="s">
        <v>62</v>
      </c>
      <c r="T101" s="70" t="s">
        <v>62</v>
      </c>
      <c r="U101" s="72"/>
      <c r="V101" s="72"/>
      <c r="W101" s="73" t="s">
        <v>3</v>
      </c>
      <c r="X101" s="85"/>
      <c r="Y101" s="85"/>
      <c r="Z101" s="85"/>
      <c r="AA101" s="85"/>
      <c r="AB101" s="85"/>
      <c r="AC101" s="85"/>
      <c r="AD101" s="85"/>
      <c r="AE101" s="85"/>
      <c r="AF101" s="86"/>
      <c r="AG101" s="70"/>
      <c r="AH101" s="70"/>
      <c r="AI101" s="70"/>
      <c r="AJ101" s="70"/>
      <c r="AK101" s="70"/>
      <c r="AL101" s="70" t="s">
        <v>62</v>
      </c>
      <c r="AM101" s="70"/>
      <c r="AN101" s="70"/>
      <c r="AO101" s="70"/>
      <c r="AP101" s="70"/>
      <c r="AQ101" s="87"/>
      <c r="AR101" s="88"/>
      <c r="AS101" s="88"/>
      <c r="AT101" s="5"/>
      <c r="AU101" s="5"/>
      <c r="AV101" s="5"/>
    </row>
    <row r="102" spans="1:48" ht="20.100000000000001" customHeight="1" collapsed="1" x14ac:dyDescent="0.2">
      <c r="A102" s="5" t="s">
        <v>441</v>
      </c>
      <c r="B102" s="81" t="s">
        <v>442</v>
      </c>
      <c r="C102" s="81" t="s">
        <v>442</v>
      </c>
      <c r="D102" s="78" t="s">
        <v>443</v>
      </c>
      <c r="E102" s="78" t="s">
        <v>444</v>
      </c>
      <c r="F102" s="79" t="s">
        <v>375</v>
      </c>
      <c r="G102" s="79" t="s">
        <v>376</v>
      </c>
      <c r="H102" s="94">
        <v>1.4</v>
      </c>
      <c r="I102" s="81"/>
      <c r="J102" s="68">
        <f>VLOOKUP(B102,'[1]MASTER PART LIST'!$B:$C,2,FALSE)</f>
        <v>199</v>
      </c>
      <c r="K102" s="69">
        <f>VLOOKUP(B102,'[1]MASTER PART LIST'!$B:$D,3,FALSE)</f>
        <v>332</v>
      </c>
      <c r="L102" s="69">
        <f t="shared" si="7"/>
        <v>585.4</v>
      </c>
      <c r="M102" s="70"/>
      <c r="N102" s="70"/>
      <c r="O102" s="70"/>
      <c r="P102" s="71" t="s">
        <v>11</v>
      </c>
      <c r="Q102" s="71" t="s">
        <v>11</v>
      </c>
      <c r="R102" s="71"/>
      <c r="S102" s="71" t="s">
        <v>11</v>
      </c>
      <c r="T102" s="70" t="s">
        <v>62</v>
      </c>
      <c r="U102" s="72"/>
      <c r="V102" s="72"/>
      <c r="W102" s="73" t="s">
        <v>3</v>
      </c>
      <c r="X102" s="73"/>
      <c r="Y102" s="73"/>
      <c r="Z102" s="73"/>
      <c r="AA102" s="73"/>
      <c r="AB102" s="73"/>
      <c r="AC102" s="73"/>
      <c r="AD102" s="73"/>
      <c r="AE102" s="73"/>
      <c r="AF102" s="82">
        <v>54</v>
      </c>
      <c r="AG102" s="70"/>
      <c r="AH102" s="70"/>
      <c r="AI102" s="70"/>
      <c r="AJ102" s="70"/>
      <c r="AK102" s="70"/>
      <c r="AL102" s="70" t="s">
        <v>62</v>
      </c>
      <c r="AM102" s="70"/>
      <c r="AN102" s="70"/>
      <c r="AO102" s="70"/>
      <c r="AP102" s="70"/>
      <c r="AQ102" s="70"/>
      <c r="AR102" s="76"/>
      <c r="AS102" s="76" t="s">
        <v>445</v>
      </c>
      <c r="AT102" s="5"/>
      <c r="AU102" s="5"/>
      <c r="AV102" s="5"/>
    </row>
    <row r="103" spans="1:48" ht="45" x14ac:dyDescent="0.2">
      <c r="A103" s="5" t="s">
        <v>441</v>
      </c>
      <c r="B103" s="81" t="s">
        <v>446</v>
      </c>
      <c r="C103" s="81" t="s">
        <v>446</v>
      </c>
      <c r="D103" s="78" t="s">
        <v>447</v>
      </c>
      <c r="E103" s="78" t="s">
        <v>448</v>
      </c>
      <c r="F103" s="79" t="s">
        <v>449</v>
      </c>
      <c r="G103" s="79" t="s">
        <v>450</v>
      </c>
      <c r="H103" s="94">
        <v>1</v>
      </c>
      <c r="I103" s="81"/>
      <c r="J103" s="68">
        <f>VLOOKUP(B103,'[1]MASTER PART LIST'!$B:$C,2,FALSE)</f>
        <v>169</v>
      </c>
      <c r="K103" s="69">
        <f>VLOOKUP(B103,'[1]MASTER PART LIST'!$B:$D,3,FALSE)</f>
        <v>282</v>
      </c>
      <c r="L103" s="69">
        <f t="shared" si="7"/>
        <v>463</v>
      </c>
      <c r="M103" s="70"/>
      <c r="N103" s="70"/>
      <c r="O103" s="70"/>
      <c r="P103" s="71" t="s">
        <v>11</v>
      </c>
      <c r="Q103" s="71" t="s">
        <v>11</v>
      </c>
      <c r="R103" s="71"/>
      <c r="S103" s="71" t="s">
        <v>11</v>
      </c>
      <c r="T103" s="70" t="s">
        <v>62</v>
      </c>
      <c r="U103" s="72" t="s">
        <v>449</v>
      </c>
      <c r="V103" s="72" t="s">
        <v>451</v>
      </c>
      <c r="W103" s="73" t="s">
        <v>3</v>
      </c>
      <c r="X103" s="73"/>
      <c r="Y103" s="73"/>
      <c r="Z103" s="73"/>
      <c r="AA103" s="73"/>
      <c r="AB103" s="73"/>
      <c r="AC103" s="73"/>
      <c r="AD103" s="73"/>
      <c r="AE103" s="73"/>
      <c r="AF103" s="82">
        <v>49</v>
      </c>
      <c r="AG103" s="70"/>
      <c r="AH103" s="70"/>
      <c r="AI103" s="70"/>
      <c r="AJ103" s="70"/>
      <c r="AK103" s="70" t="s">
        <v>62</v>
      </c>
      <c r="AL103" s="70"/>
      <c r="AM103" s="70"/>
      <c r="AN103" s="70"/>
      <c r="AO103" s="70"/>
      <c r="AP103" s="70"/>
      <c r="AQ103" s="70"/>
      <c r="AR103" s="76"/>
      <c r="AS103" s="76"/>
      <c r="AT103" s="5"/>
      <c r="AU103" s="5"/>
      <c r="AV103" s="5"/>
    </row>
    <row r="104" spans="1:48" ht="90" x14ac:dyDescent="0.2">
      <c r="A104" s="5" t="s">
        <v>441</v>
      </c>
      <c r="B104" s="81" t="s">
        <v>452</v>
      </c>
      <c r="C104" s="81" t="s">
        <v>452</v>
      </c>
      <c r="D104" s="78" t="s">
        <v>453</v>
      </c>
      <c r="E104" s="78" t="s">
        <v>454</v>
      </c>
      <c r="F104" s="79" t="s">
        <v>455</v>
      </c>
      <c r="G104" s="79" t="s">
        <v>456</v>
      </c>
      <c r="H104" s="94">
        <v>0</v>
      </c>
      <c r="I104" s="81"/>
      <c r="J104" s="68">
        <f>VLOOKUP(B104,'[1]MASTER PART LIST'!$B:$C,2,FALSE)</f>
        <v>450</v>
      </c>
      <c r="K104" s="69">
        <f>VLOOKUP(B104,'[1]MASTER PART LIST'!$B:$D,3,FALSE)</f>
        <v>750</v>
      </c>
      <c r="L104" s="69">
        <f t="shared" si="7"/>
        <v>750</v>
      </c>
      <c r="M104" s="70"/>
      <c r="N104" s="70"/>
      <c r="O104" s="70"/>
      <c r="P104" s="71" t="s">
        <v>11</v>
      </c>
      <c r="Q104" s="71" t="s">
        <v>11</v>
      </c>
      <c r="R104" s="71"/>
      <c r="S104" s="71" t="s">
        <v>11</v>
      </c>
      <c r="T104" s="70" t="s">
        <v>62</v>
      </c>
      <c r="U104" s="72" t="s">
        <v>457</v>
      </c>
      <c r="V104" s="72"/>
      <c r="W104" s="73" t="s">
        <v>3</v>
      </c>
      <c r="X104" s="73"/>
      <c r="Y104" s="73"/>
      <c r="Z104" s="73"/>
      <c r="AA104" s="73"/>
      <c r="AB104" s="73"/>
      <c r="AC104" s="73"/>
      <c r="AD104" s="73"/>
      <c r="AE104" s="73"/>
      <c r="AF104" s="82">
        <v>68</v>
      </c>
      <c r="AG104" s="70"/>
      <c r="AH104" s="70"/>
      <c r="AI104" s="70"/>
      <c r="AJ104" s="70"/>
      <c r="AK104" s="70" t="s">
        <v>62</v>
      </c>
      <c r="AL104" s="70"/>
      <c r="AM104" s="70"/>
      <c r="AN104" s="70"/>
      <c r="AO104" s="70"/>
      <c r="AP104" s="70"/>
      <c r="AQ104" s="70"/>
      <c r="AR104" s="76"/>
      <c r="AS104" s="76"/>
      <c r="AT104" s="5"/>
      <c r="AU104" s="5"/>
      <c r="AV104" s="5"/>
    </row>
    <row r="105" spans="1:48" ht="101.25" x14ac:dyDescent="0.2">
      <c r="A105" s="5" t="s">
        <v>441</v>
      </c>
      <c r="B105" s="81" t="s">
        <v>458</v>
      </c>
      <c r="C105" s="81" t="s">
        <v>458</v>
      </c>
      <c r="D105" s="78" t="s">
        <v>459</v>
      </c>
      <c r="E105" s="78" t="s">
        <v>460</v>
      </c>
      <c r="F105" s="79" t="s">
        <v>461</v>
      </c>
      <c r="G105" s="79" t="s">
        <v>462</v>
      </c>
      <c r="H105" s="94">
        <v>0.2</v>
      </c>
      <c r="I105" s="81"/>
      <c r="J105" s="68">
        <f>VLOOKUP(B105,'[1]MASTER PART LIST'!$B:$C,2,FALSE)</f>
        <v>3022</v>
      </c>
      <c r="K105" s="69">
        <f>VLOOKUP(B105,'[1]MASTER PART LIST'!$B:$D,3,FALSE)</f>
        <v>5037</v>
      </c>
      <c r="L105" s="69">
        <f t="shared" si="7"/>
        <v>5073.2</v>
      </c>
      <c r="M105" s="70"/>
      <c r="N105" s="70"/>
      <c r="O105" s="70"/>
      <c r="P105" s="71" t="s">
        <v>11</v>
      </c>
      <c r="Q105" s="71" t="s">
        <v>11</v>
      </c>
      <c r="R105" s="71"/>
      <c r="S105" s="71" t="s">
        <v>11</v>
      </c>
      <c r="T105" s="70" t="s">
        <v>62</v>
      </c>
      <c r="U105" s="72" t="s">
        <v>463</v>
      </c>
      <c r="V105" s="72"/>
      <c r="W105" s="73" t="s">
        <v>3</v>
      </c>
      <c r="X105" s="73"/>
      <c r="Y105" s="73"/>
      <c r="Z105" s="73"/>
      <c r="AA105" s="73"/>
      <c r="AB105" s="73"/>
      <c r="AC105" s="73"/>
      <c r="AD105" s="73"/>
      <c r="AE105" s="73"/>
      <c r="AF105" s="82">
        <v>27</v>
      </c>
      <c r="AG105" s="70"/>
      <c r="AH105" s="70"/>
      <c r="AI105" s="70"/>
      <c r="AJ105" s="70"/>
      <c r="AK105" s="70"/>
      <c r="AL105" s="70"/>
      <c r="AM105" s="70"/>
      <c r="AN105" s="70"/>
      <c r="AO105" s="70" t="s">
        <v>62</v>
      </c>
      <c r="AP105" s="70"/>
      <c r="AQ105" s="70"/>
      <c r="AR105" s="76"/>
      <c r="AS105" s="76"/>
      <c r="AT105" s="5"/>
      <c r="AU105" s="5"/>
      <c r="AV105" s="5"/>
    </row>
    <row r="106" spans="1:48" ht="90" x14ac:dyDescent="0.2">
      <c r="A106" s="5" t="s">
        <v>441</v>
      </c>
      <c r="B106" s="81" t="s">
        <v>464</v>
      </c>
      <c r="C106" s="81" t="s">
        <v>464</v>
      </c>
      <c r="D106" s="78" t="s">
        <v>465</v>
      </c>
      <c r="E106" s="78" t="s">
        <v>466</v>
      </c>
      <c r="F106" s="79" t="s">
        <v>467</v>
      </c>
      <c r="G106" s="79" t="s">
        <v>468</v>
      </c>
      <c r="H106" s="94">
        <v>1.1000000000000001</v>
      </c>
      <c r="I106" s="81"/>
      <c r="J106" s="68">
        <f>VLOOKUP(B106,'[1]MASTER PART LIST'!$B:$C,2,FALSE)</f>
        <v>288</v>
      </c>
      <c r="K106" s="69">
        <f>VLOOKUP(B106,'[1]MASTER PART LIST'!$B:$D,3,FALSE)</f>
        <v>480</v>
      </c>
      <c r="L106" s="69">
        <f t="shared" si="7"/>
        <v>679.1</v>
      </c>
      <c r="M106" s="70"/>
      <c r="N106" s="70"/>
      <c r="O106" s="70"/>
      <c r="P106" s="71" t="s">
        <v>11</v>
      </c>
      <c r="Q106" s="71" t="s">
        <v>11</v>
      </c>
      <c r="R106" s="71"/>
      <c r="S106" s="71" t="s">
        <v>11</v>
      </c>
      <c r="T106" s="70" t="s">
        <v>62</v>
      </c>
      <c r="U106" s="72" t="s">
        <v>469</v>
      </c>
      <c r="V106" s="72"/>
      <c r="W106" s="73" t="s">
        <v>3</v>
      </c>
      <c r="X106" s="73"/>
      <c r="Y106" s="73"/>
      <c r="Z106" s="73"/>
      <c r="AA106" s="73"/>
      <c r="AB106" s="73"/>
      <c r="AC106" s="73"/>
      <c r="AD106" s="73"/>
      <c r="AE106" s="73"/>
      <c r="AF106" s="82">
        <v>33</v>
      </c>
      <c r="AG106" s="70"/>
      <c r="AH106" s="70"/>
      <c r="AI106" s="70"/>
      <c r="AJ106" s="70"/>
      <c r="AK106" s="70"/>
      <c r="AL106" s="70"/>
      <c r="AM106" s="70"/>
      <c r="AN106" s="70" t="s">
        <v>62</v>
      </c>
      <c r="AO106" s="70"/>
      <c r="AP106" s="70"/>
      <c r="AQ106" s="70"/>
      <c r="AR106" s="76"/>
      <c r="AS106" s="76"/>
      <c r="AT106" s="5"/>
      <c r="AU106" s="5"/>
      <c r="AV106" s="5"/>
    </row>
    <row r="107" spans="1:48" ht="78.75" x14ac:dyDescent="0.2">
      <c r="A107" s="5" t="s">
        <v>441</v>
      </c>
      <c r="B107" s="81" t="s">
        <v>470</v>
      </c>
      <c r="C107" s="81" t="s">
        <v>470</v>
      </c>
      <c r="D107" s="78" t="s">
        <v>471</v>
      </c>
      <c r="E107" s="78" t="s">
        <v>472</v>
      </c>
      <c r="F107" s="79" t="s">
        <v>473</v>
      </c>
      <c r="G107" s="79" t="s">
        <v>474</v>
      </c>
      <c r="H107" s="94">
        <v>0.1</v>
      </c>
      <c r="I107" s="81"/>
      <c r="J107" s="68">
        <f>VLOOKUP(B107,'[1]MASTER PART LIST'!$B:$C,2,FALSE)</f>
        <v>321</v>
      </c>
      <c r="K107" s="69">
        <f>VLOOKUP(B107,'[1]MASTER PART LIST'!$B:$D,3,FALSE)</f>
        <v>535</v>
      </c>
      <c r="L107" s="69">
        <f t="shared" si="7"/>
        <v>553.1</v>
      </c>
      <c r="M107" s="70"/>
      <c r="N107" s="70"/>
      <c r="O107" s="70"/>
      <c r="P107" s="71" t="s">
        <v>11</v>
      </c>
      <c r="Q107" s="71" t="s">
        <v>11</v>
      </c>
      <c r="R107" s="71"/>
      <c r="S107" s="71" t="s">
        <v>11</v>
      </c>
      <c r="T107" s="70" t="s">
        <v>62</v>
      </c>
      <c r="U107" s="72" t="s">
        <v>475</v>
      </c>
      <c r="V107" s="72" t="s">
        <v>476</v>
      </c>
      <c r="W107" s="73" t="s">
        <v>3</v>
      </c>
      <c r="X107" s="73"/>
      <c r="Y107" s="73"/>
      <c r="Z107" s="73"/>
      <c r="AA107" s="73"/>
      <c r="AB107" s="73"/>
      <c r="AC107" s="73"/>
      <c r="AD107" s="73"/>
      <c r="AE107" s="73"/>
      <c r="AF107" s="82">
        <v>40</v>
      </c>
      <c r="AG107" s="70"/>
      <c r="AH107" s="70"/>
      <c r="AI107" s="70"/>
      <c r="AJ107" s="70"/>
      <c r="AK107" s="70"/>
      <c r="AL107" s="70"/>
      <c r="AM107" s="70" t="s">
        <v>62</v>
      </c>
      <c r="AN107" s="70"/>
      <c r="AO107" s="70"/>
      <c r="AP107" s="70"/>
      <c r="AQ107" s="70"/>
      <c r="AR107" s="76"/>
      <c r="AS107" s="76"/>
      <c r="AT107" s="5"/>
      <c r="AU107" s="5"/>
      <c r="AV107" s="5"/>
    </row>
    <row r="108" spans="1:48" ht="67.5" x14ac:dyDescent="0.2">
      <c r="A108" s="5" t="s">
        <v>441</v>
      </c>
      <c r="B108" s="81" t="s">
        <v>477</v>
      </c>
      <c r="C108" s="81" t="s">
        <v>477</v>
      </c>
      <c r="D108" s="78" t="s">
        <v>478</v>
      </c>
      <c r="E108" s="78" t="s">
        <v>479</v>
      </c>
      <c r="F108" s="79" t="s">
        <v>480</v>
      </c>
      <c r="G108" s="79" t="s">
        <v>348</v>
      </c>
      <c r="H108" s="94">
        <v>0.1</v>
      </c>
      <c r="I108" s="81"/>
      <c r="J108" s="68">
        <f>VLOOKUP(B108,'[1]MASTER PART LIST'!$B:$C,2,FALSE)</f>
        <v>124</v>
      </c>
      <c r="K108" s="69">
        <f>VLOOKUP(B108,'[1]MASTER PART LIST'!$B:$D,3,FALSE)</f>
        <v>207</v>
      </c>
      <c r="L108" s="69">
        <f t="shared" si="7"/>
        <v>225.1</v>
      </c>
      <c r="M108" s="70"/>
      <c r="N108" s="70"/>
      <c r="O108" s="70"/>
      <c r="P108" s="71" t="s">
        <v>11</v>
      </c>
      <c r="Q108" s="71" t="s">
        <v>11</v>
      </c>
      <c r="R108" s="71"/>
      <c r="S108" s="71" t="s">
        <v>11</v>
      </c>
      <c r="T108" s="70" t="s">
        <v>62</v>
      </c>
      <c r="U108" s="72" t="s">
        <v>475</v>
      </c>
      <c r="V108" s="72" t="s">
        <v>476</v>
      </c>
      <c r="W108" s="73" t="s">
        <v>3</v>
      </c>
      <c r="X108" s="73"/>
      <c r="Y108" s="73"/>
      <c r="Z108" s="73"/>
      <c r="AA108" s="73"/>
      <c r="AB108" s="73"/>
      <c r="AC108" s="73"/>
      <c r="AD108" s="73"/>
      <c r="AE108" s="73"/>
      <c r="AF108" s="82">
        <v>38</v>
      </c>
      <c r="AG108" s="70"/>
      <c r="AH108" s="70"/>
      <c r="AI108" s="70"/>
      <c r="AJ108" s="70"/>
      <c r="AK108" s="70"/>
      <c r="AL108" s="70"/>
      <c r="AM108" s="70" t="s">
        <v>62</v>
      </c>
      <c r="AN108" s="70"/>
      <c r="AO108" s="70"/>
      <c r="AP108" s="70"/>
      <c r="AQ108" s="70"/>
      <c r="AR108" s="76"/>
      <c r="AS108" s="76" t="s">
        <v>481</v>
      </c>
      <c r="AT108" s="5"/>
      <c r="AU108" s="5"/>
      <c r="AV108" s="5"/>
    </row>
    <row r="109" spans="1:48" ht="56.25" x14ac:dyDescent="0.2">
      <c r="A109" s="5" t="s">
        <v>441</v>
      </c>
      <c r="B109" s="81" t="s">
        <v>482</v>
      </c>
      <c r="C109" s="81" t="s">
        <v>482</v>
      </c>
      <c r="D109" s="78" t="s">
        <v>483</v>
      </c>
      <c r="E109" s="78" t="s">
        <v>484</v>
      </c>
      <c r="F109" s="79" t="s">
        <v>485</v>
      </c>
      <c r="G109" s="79" t="s">
        <v>486</v>
      </c>
      <c r="H109" s="94">
        <v>0.7</v>
      </c>
      <c r="I109" s="81"/>
      <c r="J109" s="68">
        <f>VLOOKUP(B109,'[1]MASTER PART LIST'!$B:$C,2,FALSE)</f>
        <v>563</v>
      </c>
      <c r="K109" s="69">
        <f>VLOOKUP(B109,'[1]MASTER PART LIST'!$B:$D,3,FALSE)</f>
        <v>866</v>
      </c>
      <c r="L109" s="69">
        <f t="shared" si="7"/>
        <v>992.7</v>
      </c>
      <c r="M109" s="70"/>
      <c r="N109" s="70"/>
      <c r="O109" s="70"/>
      <c r="P109" s="71" t="s">
        <v>11</v>
      </c>
      <c r="Q109" s="71" t="s">
        <v>11</v>
      </c>
      <c r="R109" s="71"/>
      <c r="S109" s="71" t="s">
        <v>11</v>
      </c>
      <c r="T109" s="70" t="s">
        <v>62</v>
      </c>
      <c r="U109" s="72"/>
      <c r="V109" s="72"/>
      <c r="W109" s="73" t="s">
        <v>3</v>
      </c>
      <c r="X109" s="73"/>
      <c r="Y109" s="73"/>
      <c r="Z109" s="73"/>
      <c r="AA109" s="73"/>
      <c r="AB109" s="73"/>
      <c r="AC109" s="73"/>
      <c r="AD109" s="73"/>
      <c r="AE109" s="73"/>
      <c r="AF109" s="82">
        <v>44</v>
      </c>
      <c r="AG109" s="70"/>
      <c r="AH109" s="70"/>
      <c r="AI109" s="70"/>
      <c r="AJ109" s="70"/>
      <c r="AK109" s="70"/>
      <c r="AL109" s="70"/>
      <c r="AM109" s="70"/>
      <c r="AN109" s="70" t="s">
        <v>62</v>
      </c>
      <c r="AO109" s="70"/>
      <c r="AP109" s="70"/>
      <c r="AQ109" s="70"/>
      <c r="AR109" s="76"/>
      <c r="AS109" s="76"/>
      <c r="AT109" s="5"/>
      <c r="AU109" s="5"/>
      <c r="AV109" s="5"/>
    </row>
    <row r="110" spans="1:48" ht="78.75" x14ac:dyDescent="0.2">
      <c r="A110" s="5" t="s">
        <v>441</v>
      </c>
      <c r="B110" s="81" t="s">
        <v>487</v>
      </c>
      <c r="C110" s="81" t="s">
        <v>487</v>
      </c>
      <c r="D110" s="78" t="s">
        <v>488</v>
      </c>
      <c r="E110" s="78" t="s">
        <v>489</v>
      </c>
      <c r="F110" s="79" t="s">
        <v>490</v>
      </c>
      <c r="G110" s="79" t="s">
        <v>491</v>
      </c>
      <c r="H110" s="94">
        <v>0.1</v>
      </c>
      <c r="I110" s="81"/>
      <c r="J110" s="68">
        <f>VLOOKUP(B110,'[1]MASTER PART LIST'!$B:$C,2,FALSE)</f>
        <v>343</v>
      </c>
      <c r="K110" s="69">
        <f>VLOOKUP(B110,'[1]MASTER PART LIST'!$B:$D,3,FALSE)</f>
        <v>528</v>
      </c>
      <c r="L110" s="69">
        <f t="shared" si="7"/>
        <v>546.1</v>
      </c>
      <c r="M110" s="70"/>
      <c r="N110" s="70"/>
      <c r="O110" s="70"/>
      <c r="P110" s="71" t="s">
        <v>11</v>
      </c>
      <c r="Q110" s="71" t="s">
        <v>11</v>
      </c>
      <c r="R110" s="71"/>
      <c r="S110" s="71" t="s">
        <v>11</v>
      </c>
      <c r="T110" s="70" t="s">
        <v>62</v>
      </c>
      <c r="U110" s="72" t="s">
        <v>492</v>
      </c>
      <c r="V110" s="72"/>
      <c r="W110" s="73" t="s">
        <v>3</v>
      </c>
      <c r="X110" s="73"/>
      <c r="Y110" s="73"/>
      <c r="Z110" s="73"/>
      <c r="AA110" s="73"/>
      <c r="AB110" s="73"/>
      <c r="AC110" s="73"/>
      <c r="AD110" s="73"/>
      <c r="AE110" s="73"/>
      <c r="AF110" s="82">
        <v>45</v>
      </c>
      <c r="AG110" s="70"/>
      <c r="AH110" s="70"/>
      <c r="AI110" s="70"/>
      <c r="AJ110" s="70"/>
      <c r="AK110" s="70"/>
      <c r="AL110" s="70"/>
      <c r="AM110" s="70"/>
      <c r="AN110" s="70" t="s">
        <v>62</v>
      </c>
      <c r="AO110" s="70"/>
      <c r="AP110" s="70"/>
      <c r="AQ110" s="70"/>
      <c r="AR110" s="76"/>
      <c r="AS110" s="76"/>
      <c r="AT110" s="5"/>
      <c r="AU110" s="5"/>
      <c r="AV110" s="5"/>
    </row>
    <row r="111" spans="1:48" ht="56.25" x14ac:dyDescent="0.2">
      <c r="A111" s="5"/>
      <c r="B111" s="62" t="s">
        <v>493</v>
      </c>
      <c r="C111" s="62" t="s">
        <v>494</v>
      </c>
      <c r="D111" s="78" t="s">
        <v>495</v>
      </c>
      <c r="E111" s="78" t="s">
        <v>496</v>
      </c>
      <c r="F111" s="79" t="s">
        <v>497</v>
      </c>
      <c r="G111" s="79" t="s">
        <v>498</v>
      </c>
      <c r="H111" s="94">
        <f>H112</f>
        <v>0</v>
      </c>
      <c r="I111" s="81"/>
      <c r="J111" s="68">
        <f>J112</f>
        <v>13.25</v>
      </c>
      <c r="K111" s="68">
        <f>K112</f>
        <v>22</v>
      </c>
      <c r="L111" s="69">
        <f t="shared" si="7"/>
        <v>22</v>
      </c>
      <c r="M111" s="70"/>
      <c r="N111" s="70"/>
      <c r="O111" s="70"/>
      <c r="P111" s="70" t="s">
        <v>62</v>
      </c>
      <c r="Q111" s="70" t="s">
        <v>62</v>
      </c>
      <c r="R111" s="70"/>
      <c r="S111" s="70" t="s">
        <v>62</v>
      </c>
      <c r="T111" s="70" t="s">
        <v>62</v>
      </c>
      <c r="U111" s="72"/>
      <c r="V111" s="72"/>
      <c r="W111" s="73" t="s">
        <v>3</v>
      </c>
      <c r="X111" s="73"/>
      <c r="Y111" s="73"/>
      <c r="Z111" s="73"/>
      <c r="AA111" s="73"/>
      <c r="AB111" s="73"/>
      <c r="AC111" s="73"/>
      <c r="AD111" s="73"/>
      <c r="AE111" s="73"/>
      <c r="AF111" s="82">
        <v>249</v>
      </c>
      <c r="AG111" s="70"/>
      <c r="AH111" s="70"/>
      <c r="AI111" s="70"/>
      <c r="AJ111" s="70"/>
      <c r="AK111" s="70"/>
      <c r="AL111" s="70"/>
      <c r="AM111" s="70"/>
      <c r="AN111" s="70"/>
      <c r="AO111" s="70" t="s">
        <v>62</v>
      </c>
      <c r="AP111" s="70"/>
      <c r="AQ111" s="70"/>
      <c r="AR111" s="76"/>
      <c r="AS111" s="76"/>
      <c r="AT111" s="5"/>
      <c r="AU111" s="5"/>
      <c r="AV111" s="5"/>
    </row>
    <row r="112" spans="1:48" ht="25.5" hidden="1" outlineLevel="1" x14ac:dyDescent="0.2">
      <c r="A112" s="5"/>
      <c r="B112" s="106" t="s">
        <v>494</v>
      </c>
      <c r="C112" s="106" t="s">
        <v>11</v>
      </c>
      <c r="D112" s="107" t="s">
        <v>87</v>
      </c>
      <c r="E112" s="107" t="s">
        <v>88</v>
      </c>
      <c r="F112" s="84"/>
      <c r="G112" s="84"/>
      <c r="H112" s="108">
        <v>0</v>
      </c>
      <c r="I112" s="109"/>
      <c r="J112" s="110">
        <f>VLOOKUP(B112,'[1]MASTER PART LIST'!$B:$C,2,FALSE)</f>
        <v>13.25</v>
      </c>
      <c r="K112" s="111">
        <f>VLOOKUP(B112,'[1]MASTER PART LIST'!$B:$D,3,FALSE)</f>
        <v>22</v>
      </c>
      <c r="L112" s="111">
        <f t="shared" si="7"/>
        <v>22</v>
      </c>
      <c r="M112" s="70"/>
      <c r="N112" s="70"/>
      <c r="O112" s="70"/>
      <c r="P112" s="70" t="s">
        <v>62</v>
      </c>
      <c r="Q112" s="70" t="s">
        <v>62</v>
      </c>
      <c r="R112" s="70"/>
      <c r="S112" s="70" t="s">
        <v>62</v>
      </c>
      <c r="T112" s="71" t="s">
        <v>11</v>
      </c>
      <c r="U112" s="72"/>
      <c r="V112" s="72"/>
      <c r="W112" s="84"/>
      <c r="X112" s="73"/>
      <c r="Y112" s="73"/>
      <c r="Z112" s="73"/>
      <c r="AA112" s="73"/>
      <c r="AB112" s="73"/>
      <c r="AC112" s="73"/>
      <c r="AD112" s="73"/>
      <c r="AE112" s="73"/>
      <c r="AF112" s="84"/>
      <c r="AG112" s="87"/>
      <c r="AH112" s="87"/>
      <c r="AI112" s="87"/>
      <c r="AJ112" s="87"/>
      <c r="AK112" s="87"/>
      <c r="AL112" s="87"/>
      <c r="AM112" s="87"/>
      <c r="AN112" s="87"/>
      <c r="AO112" s="87"/>
      <c r="AP112" s="87"/>
      <c r="AQ112" s="87"/>
      <c r="AR112" s="88"/>
      <c r="AS112" s="88"/>
      <c r="AT112" s="5"/>
      <c r="AU112" s="5"/>
      <c r="AV112" s="5"/>
    </row>
    <row r="113" spans="1:48" ht="25.5" hidden="1" outlineLevel="1" x14ac:dyDescent="0.2">
      <c r="A113" s="5"/>
      <c r="B113" s="106" t="s">
        <v>499</v>
      </c>
      <c r="C113" s="106" t="s">
        <v>11</v>
      </c>
      <c r="D113" s="107" t="s">
        <v>90</v>
      </c>
      <c r="E113" s="109" t="s">
        <v>91</v>
      </c>
      <c r="F113" s="84"/>
      <c r="G113" s="84"/>
      <c r="H113" s="108">
        <v>0</v>
      </c>
      <c r="I113" s="109"/>
      <c r="J113" s="110">
        <f>VLOOKUP(B113,'[1]MASTER PART LIST'!$B:$C,2,FALSE)</f>
        <v>13.25</v>
      </c>
      <c r="K113" s="111">
        <f>VLOOKUP(B113,'[1]MASTER PART LIST'!$B:$D,3,FALSE)</f>
        <v>22</v>
      </c>
      <c r="L113" s="111">
        <f t="shared" si="7"/>
        <v>22</v>
      </c>
      <c r="M113" s="70"/>
      <c r="N113" s="70"/>
      <c r="O113" s="70"/>
      <c r="P113" s="70" t="s">
        <v>62</v>
      </c>
      <c r="Q113" s="71" t="s">
        <v>11</v>
      </c>
      <c r="R113" s="70"/>
      <c r="S113" s="71" t="s">
        <v>11</v>
      </c>
      <c r="T113" s="71" t="s">
        <v>11</v>
      </c>
      <c r="U113" s="72"/>
      <c r="V113" s="72"/>
      <c r="W113" s="84"/>
      <c r="X113" s="73"/>
      <c r="Y113" s="73"/>
      <c r="Z113" s="73"/>
      <c r="AA113" s="73"/>
      <c r="AB113" s="73"/>
      <c r="AC113" s="73"/>
      <c r="AD113" s="73"/>
      <c r="AE113" s="73"/>
      <c r="AF113" s="84"/>
      <c r="AG113" s="87"/>
      <c r="AH113" s="87"/>
      <c r="AI113" s="87"/>
      <c r="AJ113" s="87"/>
      <c r="AK113" s="87"/>
      <c r="AL113" s="87"/>
      <c r="AM113" s="87"/>
      <c r="AN113" s="87"/>
      <c r="AO113" s="87"/>
      <c r="AP113" s="87"/>
      <c r="AQ113" s="87"/>
      <c r="AR113" s="88"/>
      <c r="AS113" s="88"/>
      <c r="AT113" s="5"/>
      <c r="AU113" s="5"/>
      <c r="AV113" s="5"/>
    </row>
    <row r="114" spans="1:48" ht="25.5" hidden="1" outlineLevel="1" x14ac:dyDescent="0.2">
      <c r="A114" s="5"/>
      <c r="B114" s="106" t="s">
        <v>500</v>
      </c>
      <c r="C114" s="106" t="s">
        <v>11</v>
      </c>
      <c r="D114" s="107" t="s">
        <v>93</v>
      </c>
      <c r="E114" s="107" t="s">
        <v>94</v>
      </c>
      <c r="F114" s="84"/>
      <c r="G114" s="84"/>
      <c r="H114" s="108">
        <v>0</v>
      </c>
      <c r="I114" s="109"/>
      <c r="J114" s="110">
        <f>VLOOKUP(B114,'[1]MASTER PART LIST'!$B:$C,2,FALSE)</f>
        <v>13.25</v>
      </c>
      <c r="K114" s="111">
        <f>VLOOKUP(B114,'[1]MASTER PART LIST'!$B:$D,3,FALSE)</f>
        <v>22</v>
      </c>
      <c r="L114" s="111">
        <f t="shared" si="7"/>
        <v>22</v>
      </c>
      <c r="M114" s="71"/>
      <c r="N114" s="71"/>
      <c r="O114" s="70"/>
      <c r="P114" s="71" t="s">
        <v>11</v>
      </c>
      <c r="Q114" s="70" t="s">
        <v>62</v>
      </c>
      <c r="R114" s="70"/>
      <c r="S114" s="71" t="s">
        <v>11</v>
      </c>
      <c r="T114" s="71" t="s">
        <v>11</v>
      </c>
      <c r="U114" s="72"/>
      <c r="V114" s="72"/>
      <c r="W114" s="84"/>
      <c r="X114" s="73"/>
      <c r="Y114" s="73"/>
      <c r="Z114" s="73"/>
      <c r="AA114" s="73"/>
      <c r="AB114" s="73"/>
      <c r="AC114" s="73"/>
      <c r="AD114" s="73"/>
      <c r="AE114" s="73"/>
      <c r="AF114" s="84"/>
      <c r="AG114" s="87"/>
      <c r="AH114" s="87"/>
      <c r="AI114" s="87"/>
      <c r="AJ114" s="87"/>
      <c r="AK114" s="87"/>
      <c r="AL114" s="87"/>
      <c r="AM114" s="87"/>
      <c r="AN114" s="87"/>
      <c r="AO114" s="87"/>
      <c r="AP114" s="87"/>
      <c r="AQ114" s="87"/>
      <c r="AR114" s="88"/>
      <c r="AS114" s="88"/>
      <c r="AT114" s="5"/>
      <c r="AU114" s="5"/>
      <c r="AV114" s="5"/>
    </row>
    <row r="115" spans="1:48" ht="25.5" hidden="1" outlineLevel="1" x14ac:dyDescent="0.2">
      <c r="A115" s="5"/>
      <c r="B115" s="106" t="s">
        <v>501</v>
      </c>
      <c r="C115" s="106" t="s">
        <v>11</v>
      </c>
      <c r="D115" s="107" t="s">
        <v>99</v>
      </c>
      <c r="E115" s="107" t="s">
        <v>100</v>
      </c>
      <c r="F115" s="84"/>
      <c r="G115" s="84"/>
      <c r="H115" s="108">
        <v>0</v>
      </c>
      <c r="I115" s="109"/>
      <c r="J115" s="110">
        <f>VLOOKUP(B115,'[1]MASTER PART LIST'!$B:$C,2,FALSE)</f>
        <v>13.25</v>
      </c>
      <c r="K115" s="111">
        <f>VLOOKUP(B115,'[1]MASTER PART LIST'!$B:$D,3,FALSE)</f>
        <v>22</v>
      </c>
      <c r="L115" s="111">
        <f t="shared" si="7"/>
        <v>22</v>
      </c>
      <c r="M115" s="70"/>
      <c r="N115" s="70"/>
      <c r="O115" s="70"/>
      <c r="P115" s="70" t="s">
        <v>62</v>
      </c>
      <c r="Q115" s="70" t="s">
        <v>62</v>
      </c>
      <c r="R115" s="70"/>
      <c r="S115" s="70" t="s">
        <v>62</v>
      </c>
      <c r="T115" s="71" t="s">
        <v>11</v>
      </c>
      <c r="U115" s="72"/>
      <c r="V115" s="72"/>
      <c r="W115" s="84"/>
      <c r="X115" s="73"/>
      <c r="Y115" s="73"/>
      <c r="Z115" s="73"/>
      <c r="AA115" s="73"/>
      <c r="AB115" s="73"/>
      <c r="AC115" s="73"/>
      <c r="AD115" s="73"/>
      <c r="AE115" s="73"/>
      <c r="AF115" s="84"/>
      <c r="AG115" s="87"/>
      <c r="AH115" s="87"/>
      <c r="AI115" s="87"/>
      <c r="AJ115" s="87"/>
      <c r="AK115" s="87"/>
      <c r="AL115" s="87"/>
      <c r="AM115" s="87"/>
      <c r="AN115" s="87"/>
      <c r="AO115" s="87"/>
      <c r="AP115" s="87"/>
      <c r="AQ115" s="87"/>
      <c r="AR115" s="88"/>
      <c r="AS115" s="88"/>
      <c r="AT115" s="5"/>
      <c r="AU115" s="5"/>
      <c r="AV115" s="5"/>
    </row>
    <row r="116" spans="1:48" ht="15.75" hidden="1" outlineLevel="1" x14ac:dyDescent="0.2">
      <c r="A116" s="5"/>
      <c r="B116" s="106" t="s">
        <v>502</v>
      </c>
      <c r="C116" s="106" t="s">
        <v>11</v>
      </c>
      <c r="D116" s="107" t="s">
        <v>102</v>
      </c>
      <c r="E116" s="107" t="s">
        <v>103</v>
      </c>
      <c r="F116" s="84"/>
      <c r="G116" s="84"/>
      <c r="H116" s="108">
        <v>0</v>
      </c>
      <c r="I116" s="109"/>
      <c r="J116" s="110">
        <f>VLOOKUP(B116,'[1]MASTER PART LIST'!$B:$C,2,FALSE)</f>
        <v>13.25</v>
      </c>
      <c r="K116" s="111">
        <f>VLOOKUP(B116,'[1]MASTER PART LIST'!$B:$D,3,FALSE)</f>
        <v>22</v>
      </c>
      <c r="L116" s="111">
        <f t="shared" si="7"/>
        <v>22</v>
      </c>
      <c r="M116" s="70"/>
      <c r="N116" s="70"/>
      <c r="O116" s="71"/>
      <c r="P116" s="71" t="s">
        <v>11</v>
      </c>
      <c r="Q116" s="70" t="s">
        <v>62</v>
      </c>
      <c r="R116" s="70"/>
      <c r="S116" s="70" t="s">
        <v>62</v>
      </c>
      <c r="T116" s="70" t="s">
        <v>62</v>
      </c>
      <c r="U116" s="72"/>
      <c r="V116" s="72"/>
      <c r="W116" s="84"/>
      <c r="X116" s="73"/>
      <c r="Y116" s="73"/>
      <c r="Z116" s="73"/>
      <c r="AA116" s="73"/>
      <c r="AB116" s="73"/>
      <c r="AC116" s="73"/>
      <c r="AD116" s="73"/>
      <c r="AE116" s="73"/>
      <c r="AF116" s="84"/>
      <c r="AG116" s="87"/>
      <c r="AH116" s="87"/>
      <c r="AI116" s="87"/>
      <c r="AJ116" s="87"/>
      <c r="AK116" s="87"/>
      <c r="AL116" s="87"/>
      <c r="AM116" s="87"/>
      <c r="AN116" s="87"/>
      <c r="AO116" s="87"/>
      <c r="AP116" s="87"/>
      <c r="AQ116" s="87"/>
      <c r="AR116" s="88"/>
      <c r="AS116" s="88"/>
      <c r="AT116" s="5"/>
      <c r="AU116" s="5"/>
      <c r="AV116" s="5"/>
    </row>
    <row r="117" spans="1:48" ht="15.75" hidden="1" outlineLevel="1" x14ac:dyDescent="0.2">
      <c r="A117" s="5"/>
      <c r="B117" s="106" t="s">
        <v>503</v>
      </c>
      <c r="C117" s="106" t="s">
        <v>11</v>
      </c>
      <c r="D117" s="107" t="s">
        <v>105</v>
      </c>
      <c r="E117" s="5" t="s">
        <v>504</v>
      </c>
      <c r="F117" s="84"/>
      <c r="G117" s="84"/>
      <c r="H117" s="108">
        <v>0</v>
      </c>
      <c r="I117" s="109"/>
      <c r="J117" s="110" t="e">
        <f>VLOOKUP(B117,'[1]MASTER PART LIST'!$B:$C,2,FALSE)</f>
        <v>#N/A</v>
      </c>
      <c r="K117" s="111" t="e">
        <f>VLOOKUP(B117,'[1]MASTER PART LIST'!$B:$D,3,FALSE)</f>
        <v>#N/A</v>
      </c>
      <c r="L117" s="111" t="e">
        <f t="shared" si="7"/>
        <v>#N/A</v>
      </c>
      <c r="M117" s="70"/>
      <c r="N117" s="70"/>
      <c r="O117" s="71"/>
      <c r="P117" s="71" t="s">
        <v>11</v>
      </c>
      <c r="Q117" s="71" t="s">
        <v>11</v>
      </c>
      <c r="R117" s="71"/>
      <c r="S117" s="70" t="s">
        <v>62</v>
      </c>
      <c r="T117" s="70" t="s">
        <v>62</v>
      </c>
      <c r="U117" s="72"/>
      <c r="V117" s="72"/>
      <c r="W117" s="84"/>
      <c r="X117" s="73"/>
      <c r="Y117" s="73"/>
      <c r="Z117" s="73"/>
      <c r="AA117" s="73"/>
      <c r="AB117" s="73"/>
      <c r="AC117" s="73"/>
      <c r="AD117" s="73"/>
      <c r="AE117" s="73"/>
      <c r="AF117" s="84"/>
      <c r="AG117" s="87"/>
      <c r="AH117" s="87"/>
      <c r="AI117" s="87"/>
      <c r="AJ117" s="87"/>
      <c r="AK117" s="87"/>
      <c r="AL117" s="87"/>
      <c r="AM117" s="87"/>
      <c r="AN117" s="87"/>
      <c r="AO117" s="87"/>
      <c r="AP117" s="87"/>
      <c r="AQ117" s="87"/>
      <c r="AR117" s="88"/>
      <c r="AS117" s="88"/>
      <c r="AT117" s="5"/>
      <c r="AU117" s="5"/>
      <c r="AV117" s="5"/>
    </row>
    <row r="118" spans="1:48" ht="25.5" hidden="1" outlineLevel="1" x14ac:dyDescent="0.2">
      <c r="A118" s="5" t="s">
        <v>441</v>
      </c>
      <c r="B118" s="106" t="s">
        <v>505</v>
      </c>
      <c r="C118" s="106" t="s">
        <v>11</v>
      </c>
      <c r="D118" s="107" t="s">
        <v>506</v>
      </c>
      <c r="E118" s="107" t="s">
        <v>507</v>
      </c>
      <c r="F118" s="84"/>
      <c r="G118" s="84"/>
      <c r="H118" s="108">
        <v>0</v>
      </c>
      <c r="I118" s="109"/>
      <c r="J118" s="110">
        <f>VLOOKUP(B118,'[1]MASTER PART LIST'!$B:$C,2,FALSE)</f>
        <v>13.25</v>
      </c>
      <c r="K118" s="111">
        <f>VLOOKUP(B118,'[1]MASTER PART LIST'!$B:$D,3,FALSE)</f>
        <v>22</v>
      </c>
      <c r="L118" s="111">
        <f t="shared" si="7"/>
        <v>22</v>
      </c>
      <c r="M118" s="70"/>
      <c r="N118" s="70"/>
      <c r="O118" s="71"/>
      <c r="P118" s="71" t="s">
        <v>11</v>
      </c>
      <c r="Q118" s="71" t="s">
        <v>11</v>
      </c>
      <c r="R118" s="71"/>
      <c r="S118" s="71" t="s">
        <v>11</v>
      </c>
      <c r="T118" s="70" t="s">
        <v>62</v>
      </c>
      <c r="U118" s="72"/>
      <c r="V118" s="72"/>
      <c r="W118" s="84"/>
      <c r="X118" s="73"/>
      <c r="Y118" s="73"/>
      <c r="Z118" s="73"/>
      <c r="AA118" s="73"/>
      <c r="AB118" s="73"/>
      <c r="AC118" s="73"/>
      <c r="AD118" s="73"/>
      <c r="AE118" s="73"/>
      <c r="AF118" s="84"/>
      <c r="AG118" s="87"/>
      <c r="AH118" s="87"/>
      <c r="AI118" s="87"/>
      <c r="AJ118" s="87"/>
      <c r="AK118" s="87"/>
      <c r="AL118" s="87"/>
      <c r="AM118" s="87"/>
      <c r="AN118" s="87"/>
      <c r="AO118" s="87"/>
      <c r="AP118" s="87"/>
      <c r="AQ118" s="87"/>
      <c r="AR118" s="88"/>
      <c r="AS118" s="88"/>
      <c r="AT118" s="5"/>
      <c r="AU118" s="5"/>
      <c r="AV118" s="5"/>
    </row>
    <row r="119" spans="1:48" ht="15.75" hidden="1" outlineLevel="1" x14ac:dyDescent="0.2">
      <c r="A119" s="5" t="s">
        <v>441</v>
      </c>
      <c r="B119" s="106" t="s">
        <v>508</v>
      </c>
      <c r="C119" s="106" t="s">
        <v>11</v>
      </c>
      <c r="D119" s="107" t="s">
        <v>509</v>
      </c>
      <c r="E119" s="107" t="s">
        <v>510</v>
      </c>
      <c r="F119" s="84"/>
      <c r="G119" s="84"/>
      <c r="H119" s="108">
        <v>0</v>
      </c>
      <c r="I119" s="109"/>
      <c r="J119" s="110">
        <f>VLOOKUP(B119,'[1]MASTER PART LIST'!$B:$C,2,FALSE)</f>
        <v>13.25</v>
      </c>
      <c r="K119" s="111">
        <f>VLOOKUP(B119,'[1]MASTER PART LIST'!$B:$D,3,FALSE)</f>
        <v>22</v>
      </c>
      <c r="L119" s="111">
        <f t="shared" si="7"/>
        <v>22</v>
      </c>
      <c r="M119" s="70"/>
      <c r="N119" s="70"/>
      <c r="O119" s="71"/>
      <c r="P119" s="71" t="s">
        <v>11</v>
      </c>
      <c r="Q119" s="71" t="s">
        <v>11</v>
      </c>
      <c r="R119" s="71"/>
      <c r="S119" s="71" t="s">
        <v>11</v>
      </c>
      <c r="T119" s="70" t="s">
        <v>62</v>
      </c>
      <c r="U119" s="72"/>
      <c r="V119" s="72"/>
      <c r="W119" s="84"/>
      <c r="X119" s="73"/>
      <c r="Y119" s="73"/>
      <c r="Z119" s="73"/>
      <c r="AA119" s="73"/>
      <c r="AB119" s="73"/>
      <c r="AC119" s="73"/>
      <c r="AD119" s="73"/>
      <c r="AE119" s="73"/>
      <c r="AF119" s="84"/>
      <c r="AG119" s="87"/>
      <c r="AH119" s="87"/>
      <c r="AI119" s="87"/>
      <c r="AJ119" s="87"/>
      <c r="AK119" s="87"/>
      <c r="AL119" s="87"/>
      <c r="AM119" s="87"/>
      <c r="AN119" s="87"/>
      <c r="AO119" s="87"/>
      <c r="AP119" s="87"/>
      <c r="AQ119" s="87"/>
      <c r="AR119" s="88"/>
      <c r="AS119" s="88"/>
      <c r="AT119" s="5"/>
      <c r="AU119" s="5"/>
      <c r="AV119" s="5"/>
    </row>
    <row r="120" spans="1:48" ht="15.75" collapsed="1" x14ac:dyDescent="0.2">
      <c r="A120" s="5"/>
      <c r="B120" s="109" t="s">
        <v>511</v>
      </c>
      <c r="C120" s="109" t="s">
        <v>511</v>
      </c>
      <c r="D120" s="107" t="s">
        <v>512</v>
      </c>
      <c r="E120" s="107" t="s">
        <v>513</v>
      </c>
      <c r="F120" s="72"/>
      <c r="G120" s="72"/>
      <c r="H120" s="108">
        <v>0</v>
      </c>
      <c r="I120" s="109"/>
      <c r="J120" s="110">
        <f>VLOOKUP(B120,'[1]MASTER PART LIST'!$B:$C,2,FALSE)</f>
        <v>9.5</v>
      </c>
      <c r="K120" s="111">
        <f>VLOOKUP(B120,'[1]MASTER PART LIST'!$B:$D,3,FALSE)</f>
        <v>15.75</v>
      </c>
      <c r="L120" s="111">
        <f t="shared" si="7"/>
        <v>15.75</v>
      </c>
      <c r="M120" s="70"/>
      <c r="N120" s="70"/>
      <c r="O120" s="70"/>
      <c r="P120" s="70" t="s">
        <v>62</v>
      </c>
      <c r="Q120" s="70" t="s">
        <v>62</v>
      </c>
      <c r="R120" s="70"/>
      <c r="S120" s="70" t="s">
        <v>62</v>
      </c>
      <c r="T120" s="70" t="s">
        <v>62</v>
      </c>
      <c r="U120" s="72" t="s">
        <v>514</v>
      </c>
      <c r="V120" s="72" t="s">
        <v>515</v>
      </c>
      <c r="W120" s="73"/>
      <c r="X120" s="73"/>
      <c r="Y120" s="73"/>
      <c r="Z120" s="73"/>
      <c r="AA120" s="73"/>
      <c r="AB120" s="73"/>
      <c r="AC120" s="73"/>
      <c r="AD120" s="73"/>
      <c r="AE120" s="73"/>
      <c r="AF120" s="82">
        <v>401</v>
      </c>
      <c r="AG120" s="70"/>
      <c r="AH120" s="70"/>
      <c r="AI120" s="70"/>
      <c r="AJ120" s="70"/>
      <c r="AK120" s="70"/>
      <c r="AL120" s="70"/>
      <c r="AM120" s="70"/>
      <c r="AN120" s="70"/>
      <c r="AO120" s="70"/>
      <c r="AP120" s="70"/>
      <c r="AQ120" s="70"/>
      <c r="AR120" s="76"/>
      <c r="AS120" s="76"/>
      <c r="AT120" s="5"/>
      <c r="AU120" s="5"/>
      <c r="AV120" s="5"/>
    </row>
    <row r="121" spans="1:48" ht="15.75" x14ac:dyDescent="0.2">
      <c r="A121" s="5"/>
      <c r="B121" s="112" t="s">
        <v>516</v>
      </c>
      <c r="C121" s="112" t="s">
        <v>516</v>
      </c>
      <c r="D121" s="113" t="s">
        <v>517</v>
      </c>
      <c r="E121" s="113" t="s">
        <v>518</v>
      </c>
      <c r="F121" s="114"/>
      <c r="G121" s="114"/>
      <c r="H121" s="115">
        <v>0</v>
      </c>
      <c r="I121" s="112"/>
      <c r="J121" s="110">
        <f>VLOOKUP(B121,'[1]MASTER PART LIST'!$B:$C,2,FALSE)</f>
        <v>2.4500000000000002</v>
      </c>
      <c r="K121" s="111">
        <f>VLOOKUP(B121,'[1]MASTER PART LIST'!$B:$D,3,FALSE)</f>
        <v>4</v>
      </c>
      <c r="L121" s="111">
        <f t="shared" si="7"/>
        <v>4</v>
      </c>
      <c r="M121" s="70"/>
      <c r="N121" s="70"/>
      <c r="O121" s="70"/>
      <c r="P121" s="70" t="s">
        <v>62</v>
      </c>
      <c r="Q121" s="70" t="s">
        <v>62</v>
      </c>
      <c r="R121" s="70"/>
      <c r="S121" s="70" t="s">
        <v>62</v>
      </c>
      <c r="T121" s="70" t="s">
        <v>62</v>
      </c>
      <c r="U121" s="114" t="s">
        <v>514</v>
      </c>
      <c r="V121" s="114" t="s">
        <v>515</v>
      </c>
      <c r="W121" s="73"/>
      <c r="X121" s="73"/>
      <c r="Y121" s="73"/>
      <c r="Z121" s="73"/>
      <c r="AA121" s="73"/>
      <c r="AB121" s="73"/>
      <c r="AC121" s="73"/>
      <c r="AD121" s="73"/>
      <c r="AE121" s="73"/>
      <c r="AF121" s="116">
        <v>402</v>
      </c>
      <c r="AG121" s="70"/>
      <c r="AH121" s="70"/>
      <c r="AI121" s="70"/>
      <c r="AJ121" s="70"/>
      <c r="AK121" s="70"/>
      <c r="AL121" s="70"/>
      <c r="AM121" s="70"/>
      <c r="AN121" s="70"/>
      <c r="AO121" s="70"/>
      <c r="AP121" s="70"/>
      <c r="AQ121" s="70"/>
      <c r="AR121" s="117"/>
      <c r="AS121" s="117"/>
      <c r="AT121" s="5"/>
      <c r="AU121" s="5"/>
      <c r="AV121" s="5"/>
    </row>
    <row r="122" spans="1:48" ht="25.5" x14ac:dyDescent="0.2">
      <c r="A122" s="5"/>
      <c r="B122" s="118" t="s">
        <v>519</v>
      </c>
      <c r="C122" s="118" t="s">
        <v>519</v>
      </c>
      <c r="D122" s="119" t="s">
        <v>520</v>
      </c>
      <c r="E122" s="119" t="s">
        <v>521</v>
      </c>
      <c r="F122" s="120"/>
      <c r="G122" s="120"/>
      <c r="H122" s="121">
        <v>0</v>
      </c>
      <c r="I122" s="118"/>
      <c r="J122" s="110">
        <f>VLOOKUP(B122,'[1]MASTER PART LIST'!$B:$C,2,FALSE)</f>
        <v>6.25</v>
      </c>
      <c r="K122" s="111">
        <f>VLOOKUP(B122,'[1]MASTER PART LIST'!$B:$D,3,FALSE)</f>
        <v>13.75</v>
      </c>
      <c r="L122" s="111">
        <f t="shared" si="7"/>
        <v>13.75</v>
      </c>
      <c r="M122" s="70"/>
      <c r="N122" s="70"/>
      <c r="O122" s="70"/>
      <c r="P122" s="70" t="s">
        <v>62</v>
      </c>
      <c r="Q122" s="70" t="s">
        <v>62</v>
      </c>
      <c r="R122" s="70"/>
      <c r="S122" s="70" t="s">
        <v>62</v>
      </c>
      <c r="T122" s="70" t="s">
        <v>62</v>
      </c>
      <c r="U122" s="120" t="s">
        <v>522</v>
      </c>
      <c r="V122" s="120" t="s">
        <v>523</v>
      </c>
      <c r="W122" s="73"/>
      <c r="X122" s="73"/>
      <c r="Y122" s="73"/>
      <c r="Z122" s="73"/>
      <c r="AA122" s="73"/>
      <c r="AB122" s="73"/>
      <c r="AC122" s="73"/>
      <c r="AD122" s="73"/>
      <c r="AE122" s="73"/>
      <c r="AF122" s="122">
        <v>403</v>
      </c>
      <c r="AG122" s="70"/>
      <c r="AH122" s="70"/>
      <c r="AI122" s="70"/>
      <c r="AJ122" s="70"/>
      <c r="AK122" s="70"/>
      <c r="AL122" s="70"/>
      <c r="AM122" s="70"/>
      <c r="AN122" s="70"/>
      <c r="AO122" s="70"/>
      <c r="AP122" s="70"/>
      <c r="AQ122" s="70"/>
      <c r="AR122" s="123"/>
      <c r="AS122" s="123"/>
      <c r="AT122" s="5"/>
      <c r="AU122" s="5"/>
      <c r="AV122" s="5"/>
    </row>
    <row r="123" spans="1:48" ht="15.75" x14ac:dyDescent="0.2">
      <c r="A123" s="5"/>
      <c r="B123" s="5"/>
      <c r="C123" s="5"/>
      <c r="D123" s="93"/>
      <c r="E123" s="93"/>
      <c r="F123" s="93"/>
      <c r="G123" s="93"/>
      <c r="H123" s="124"/>
      <c r="I123" s="5"/>
      <c r="J123" s="125"/>
      <c r="K123" s="126"/>
      <c r="L123" s="126"/>
      <c r="M123" s="127"/>
      <c r="N123" s="127"/>
      <c r="O123" s="127"/>
      <c r="P123" s="127"/>
      <c r="Q123" s="127"/>
      <c r="R123" s="127"/>
      <c r="S123" s="127"/>
      <c r="T123" s="127"/>
      <c r="U123" s="36"/>
      <c r="V123" s="36"/>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5"/>
      <c r="AU123" s="5"/>
      <c r="AV123" s="5"/>
    </row>
    <row r="124" spans="1:48" ht="63.75" hidden="1" outlineLevel="1" x14ac:dyDescent="0.2">
      <c r="A124" s="93"/>
      <c r="B124" s="118" t="s">
        <v>524</v>
      </c>
      <c r="C124" s="118" t="s">
        <v>524</v>
      </c>
      <c r="D124" s="119" t="s">
        <v>525</v>
      </c>
      <c r="E124" s="119" t="s">
        <v>525</v>
      </c>
      <c r="F124" s="119" t="s">
        <v>525</v>
      </c>
      <c r="G124" s="119" t="s">
        <v>525</v>
      </c>
      <c r="H124" s="122">
        <v>1.6</v>
      </c>
      <c r="I124" s="118"/>
      <c r="J124" s="128" t="e">
        <f>VLOOKUP(#REF!,'[1]MASTER PART LIST'!$B:$C,2,FALSE)*4</f>
        <v>#REF!</v>
      </c>
      <c r="K124" s="129" t="e">
        <f>VLOOKUP(#REF!,'[1]MASTER PART LIST'!$B:$D,3,FALSE)*4</f>
        <v>#REF!</v>
      </c>
      <c r="L124" s="129" t="e">
        <f t="shared" ref="L124:L127" si="9">K124+(H124*VLOOKUP(prov_cd,rate_table,2,FALSE))</f>
        <v>#REF!</v>
      </c>
      <c r="M124" s="122"/>
      <c r="N124" s="122"/>
      <c r="O124" s="122"/>
      <c r="P124" s="122" t="s">
        <v>176</v>
      </c>
      <c r="Q124" s="122" t="s">
        <v>176</v>
      </c>
      <c r="R124" s="122"/>
      <c r="S124" s="122" t="s">
        <v>176</v>
      </c>
      <c r="T124" s="106" t="s">
        <v>11</v>
      </c>
      <c r="U124" s="120" t="s">
        <v>526</v>
      </c>
      <c r="V124" s="120" t="s">
        <v>527</v>
      </c>
      <c r="W124" s="119" t="s">
        <v>525</v>
      </c>
      <c r="X124" s="119" t="s">
        <v>525</v>
      </c>
      <c r="Y124" s="119" t="s">
        <v>525</v>
      </c>
      <c r="Z124" s="119" t="s">
        <v>525</v>
      </c>
      <c r="AA124" s="119" t="s">
        <v>525</v>
      </c>
      <c r="AB124" s="119" t="s">
        <v>525</v>
      </c>
      <c r="AC124" s="119" t="s">
        <v>525</v>
      </c>
      <c r="AD124" s="119" t="s">
        <v>525</v>
      </c>
      <c r="AE124" s="119" t="s">
        <v>525</v>
      </c>
      <c r="AF124" s="119" t="s">
        <v>525</v>
      </c>
      <c r="AG124" s="119" t="s">
        <v>525</v>
      </c>
      <c r="AH124" s="119" t="s">
        <v>525</v>
      </c>
      <c r="AI124" s="119" t="s">
        <v>525</v>
      </c>
      <c r="AJ124" s="119" t="s">
        <v>525</v>
      </c>
      <c r="AK124" s="119" t="s">
        <v>525</v>
      </c>
      <c r="AL124" s="119" t="s">
        <v>525</v>
      </c>
      <c r="AM124" s="119" t="s">
        <v>525</v>
      </c>
      <c r="AN124" s="119" t="s">
        <v>525</v>
      </c>
      <c r="AO124" s="119" t="s">
        <v>525</v>
      </c>
      <c r="AP124" s="119" t="s">
        <v>525</v>
      </c>
      <c r="AQ124" s="119" t="s">
        <v>525</v>
      </c>
      <c r="AR124" s="119" t="s">
        <v>525</v>
      </c>
      <c r="AS124" s="119" t="s">
        <v>525</v>
      </c>
      <c r="AT124" s="5"/>
      <c r="AU124" s="5"/>
      <c r="AV124" s="5"/>
    </row>
    <row r="125" spans="1:48" ht="38.25" hidden="1" outlineLevel="1" x14ac:dyDescent="0.2">
      <c r="A125" s="93"/>
      <c r="B125" s="118" t="s">
        <v>528</v>
      </c>
      <c r="C125" s="118" t="s">
        <v>528</v>
      </c>
      <c r="D125" s="119" t="s">
        <v>529</v>
      </c>
      <c r="E125" s="119" t="s">
        <v>529</v>
      </c>
      <c r="F125" s="119" t="s">
        <v>529</v>
      </c>
      <c r="G125" s="119" t="s">
        <v>529</v>
      </c>
      <c r="H125" s="122">
        <v>0.4</v>
      </c>
      <c r="I125" s="118"/>
      <c r="J125" s="128" t="e">
        <f>VLOOKUP(#REF!,'[1]MASTER PART LIST'!$B:$C,2,FALSE)</f>
        <v>#REF!</v>
      </c>
      <c r="K125" s="129" t="e">
        <f>VLOOKUP(#REF!,'[1]MASTER PART LIST'!$B:$D,3,FALSE)</f>
        <v>#REF!</v>
      </c>
      <c r="L125" s="129" t="e">
        <f t="shared" si="9"/>
        <v>#REF!</v>
      </c>
      <c r="M125" s="130"/>
      <c r="N125" s="130"/>
      <c r="O125" s="130"/>
      <c r="P125" s="130" t="s">
        <v>62</v>
      </c>
      <c r="Q125" s="130" t="s">
        <v>62</v>
      </c>
      <c r="R125" s="130"/>
      <c r="S125" s="130" t="s">
        <v>62</v>
      </c>
      <c r="T125" s="106" t="s">
        <v>11</v>
      </c>
      <c r="U125" s="120"/>
      <c r="V125" s="120"/>
      <c r="W125" s="119" t="s">
        <v>529</v>
      </c>
      <c r="X125" s="119" t="s">
        <v>529</v>
      </c>
      <c r="Y125" s="119" t="s">
        <v>529</v>
      </c>
      <c r="Z125" s="119" t="s">
        <v>529</v>
      </c>
      <c r="AA125" s="119" t="s">
        <v>529</v>
      </c>
      <c r="AB125" s="119" t="s">
        <v>529</v>
      </c>
      <c r="AC125" s="119" t="s">
        <v>529</v>
      </c>
      <c r="AD125" s="119" t="s">
        <v>529</v>
      </c>
      <c r="AE125" s="119" t="s">
        <v>529</v>
      </c>
      <c r="AF125" s="119" t="s">
        <v>529</v>
      </c>
      <c r="AG125" s="119" t="s">
        <v>529</v>
      </c>
      <c r="AH125" s="119" t="s">
        <v>529</v>
      </c>
      <c r="AI125" s="119" t="s">
        <v>529</v>
      </c>
      <c r="AJ125" s="119" t="s">
        <v>529</v>
      </c>
      <c r="AK125" s="119" t="s">
        <v>529</v>
      </c>
      <c r="AL125" s="119" t="s">
        <v>529</v>
      </c>
      <c r="AM125" s="119" t="s">
        <v>529</v>
      </c>
      <c r="AN125" s="119" t="s">
        <v>529</v>
      </c>
      <c r="AO125" s="119" t="s">
        <v>529</v>
      </c>
      <c r="AP125" s="119" t="s">
        <v>529</v>
      </c>
      <c r="AQ125" s="119" t="s">
        <v>529</v>
      </c>
      <c r="AR125" s="119" t="s">
        <v>529</v>
      </c>
      <c r="AS125" s="119" t="s">
        <v>529</v>
      </c>
      <c r="AT125" s="5"/>
      <c r="AU125" s="5"/>
      <c r="AV125" s="5"/>
    </row>
    <row r="126" spans="1:48" ht="38.25" hidden="1" outlineLevel="1" x14ac:dyDescent="0.2">
      <c r="A126" s="93"/>
      <c r="B126" s="118" t="s">
        <v>530</v>
      </c>
      <c r="C126" s="118" t="s">
        <v>530</v>
      </c>
      <c r="D126" s="119" t="s">
        <v>531</v>
      </c>
      <c r="E126" s="119" t="s">
        <v>531</v>
      </c>
      <c r="F126" s="119" t="s">
        <v>531</v>
      </c>
      <c r="G126" s="119" t="s">
        <v>531</v>
      </c>
      <c r="H126" s="122">
        <v>0.1</v>
      </c>
      <c r="I126" s="118"/>
      <c r="J126" s="128" t="e">
        <f>VLOOKUP(#REF!,'[1]MASTER PART LIST'!$B:$C,2,FALSE)</f>
        <v>#REF!</v>
      </c>
      <c r="K126" s="129" t="e">
        <f>VLOOKUP(#REF!,'[1]MASTER PART LIST'!$B:$D,3,FALSE)</f>
        <v>#REF!</v>
      </c>
      <c r="L126" s="129" t="e">
        <f t="shared" si="9"/>
        <v>#REF!</v>
      </c>
      <c r="M126" s="130"/>
      <c r="N126" s="130"/>
      <c r="O126" s="130"/>
      <c r="P126" s="130" t="s">
        <v>62</v>
      </c>
      <c r="Q126" s="130" t="s">
        <v>62</v>
      </c>
      <c r="R126" s="130"/>
      <c r="S126" s="130" t="s">
        <v>62</v>
      </c>
      <c r="T126" s="106" t="s">
        <v>11</v>
      </c>
      <c r="U126" s="120"/>
      <c r="V126" s="120"/>
      <c r="W126" s="119" t="s">
        <v>531</v>
      </c>
      <c r="X126" s="119" t="s">
        <v>531</v>
      </c>
      <c r="Y126" s="119" t="s">
        <v>531</v>
      </c>
      <c r="Z126" s="119" t="s">
        <v>531</v>
      </c>
      <c r="AA126" s="119" t="s">
        <v>531</v>
      </c>
      <c r="AB126" s="119" t="s">
        <v>531</v>
      </c>
      <c r="AC126" s="119" t="s">
        <v>531</v>
      </c>
      <c r="AD126" s="119" t="s">
        <v>531</v>
      </c>
      <c r="AE126" s="119" t="s">
        <v>531</v>
      </c>
      <c r="AF126" s="119" t="s">
        <v>531</v>
      </c>
      <c r="AG126" s="119" t="s">
        <v>531</v>
      </c>
      <c r="AH126" s="119" t="s">
        <v>531</v>
      </c>
      <c r="AI126" s="119" t="s">
        <v>531</v>
      </c>
      <c r="AJ126" s="119" t="s">
        <v>531</v>
      </c>
      <c r="AK126" s="119" t="s">
        <v>531</v>
      </c>
      <c r="AL126" s="119" t="s">
        <v>531</v>
      </c>
      <c r="AM126" s="119" t="s">
        <v>531</v>
      </c>
      <c r="AN126" s="119" t="s">
        <v>531</v>
      </c>
      <c r="AO126" s="119" t="s">
        <v>531</v>
      </c>
      <c r="AP126" s="119" t="s">
        <v>531</v>
      </c>
      <c r="AQ126" s="119" t="s">
        <v>531</v>
      </c>
      <c r="AR126" s="119" t="s">
        <v>531</v>
      </c>
      <c r="AS126" s="119" t="s">
        <v>531</v>
      </c>
      <c r="AT126" s="5"/>
      <c r="AU126" s="5"/>
      <c r="AV126" s="5"/>
    </row>
    <row r="127" spans="1:48" ht="63.75" hidden="1" outlineLevel="1" x14ac:dyDescent="0.2">
      <c r="A127" s="93"/>
      <c r="B127" s="118" t="s">
        <v>532</v>
      </c>
      <c r="C127" s="118" t="s">
        <v>532</v>
      </c>
      <c r="D127" s="119" t="s">
        <v>533</v>
      </c>
      <c r="E127" s="119" t="s">
        <v>533</v>
      </c>
      <c r="F127" s="119" t="s">
        <v>533</v>
      </c>
      <c r="G127" s="119" t="s">
        <v>533</v>
      </c>
      <c r="H127" s="121">
        <v>1</v>
      </c>
      <c r="I127" s="118"/>
      <c r="J127" s="128" t="e">
        <f>VLOOKUP(#REF!,'[1]MASTER PART LIST'!$B:$C,2,FALSE)</f>
        <v>#REF!</v>
      </c>
      <c r="K127" s="129" t="e">
        <f>VLOOKUP(#REF!,'[1]MASTER PART LIST'!$B:$D,3,FALSE)</f>
        <v>#REF!</v>
      </c>
      <c r="L127" s="129" t="e">
        <f t="shared" si="9"/>
        <v>#REF!</v>
      </c>
      <c r="M127" s="130"/>
      <c r="N127" s="130"/>
      <c r="O127" s="130"/>
      <c r="P127" s="130" t="s">
        <v>62</v>
      </c>
      <c r="Q127" s="130" t="s">
        <v>62</v>
      </c>
      <c r="R127" s="130"/>
      <c r="S127" s="130" t="s">
        <v>62</v>
      </c>
      <c r="T127" s="106" t="s">
        <v>11</v>
      </c>
      <c r="U127" s="120" t="s">
        <v>534</v>
      </c>
      <c r="V127" s="120" t="s">
        <v>535</v>
      </c>
      <c r="W127" s="119" t="s">
        <v>533</v>
      </c>
      <c r="X127" s="119" t="s">
        <v>533</v>
      </c>
      <c r="Y127" s="119" t="s">
        <v>533</v>
      </c>
      <c r="Z127" s="119" t="s">
        <v>533</v>
      </c>
      <c r="AA127" s="119" t="s">
        <v>533</v>
      </c>
      <c r="AB127" s="119" t="s">
        <v>533</v>
      </c>
      <c r="AC127" s="119" t="s">
        <v>533</v>
      </c>
      <c r="AD127" s="119" t="s">
        <v>533</v>
      </c>
      <c r="AE127" s="119" t="s">
        <v>533</v>
      </c>
      <c r="AF127" s="119" t="s">
        <v>533</v>
      </c>
      <c r="AG127" s="119" t="s">
        <v>533</v>
      </c>
      <c r="AH127" s="119" t="s">
        <v>533</v>
      </c>
      <c r="AI127" s="119" t="s">
        <v>533</v>
      </c>
      <c r="AJ127" s="119" t="s">
        <v>533</v>
      </c>
      <c r="AK127" s="119" t="s">
        <v>533</v>
      </c>
      <c r="AL127" s="119" t="s">
        <v>533</v>
      </c>
      <c r="AM127" s="119" t="s">
        <v>533</v>
      </c>
      <c r="AN127" s="119" t="s">
        <v>533</v>
      </c>
      <c r="AO127" s="119" t="s">
        <v>533</v>
      </c>
      <c r="AP127" s="119" t="s">
        <v>533</v>
      </c>
      <c r="AQ127" s="119" t="s">
        <v>533</v>
      </c>
      <c r="AR127" s="119" t="s">
        <v>533</v>
      </c>
      <c r="AS127" s="119" t="s">
        <v>533</v>
      </c>
      <c r="AT127" s="5"/>
      <c r="AU127" s="5"/>
      <c r="AV127" s="5"/>
    </row>
    <row r="128" spans="1:48" ht="63.75" hidden="1" outlineLevel="1" collapsed="1" x14ac:dyDescent="0.2">
      <c r="A128" s="93"/>
      <c r="B128" s="118" t="s">
        <v>536</v>
      </c>
      <c r="C128" s="118" t="s">
        <v>536</v>
      </c>
      <c r="D128" s="119" t="s">
        <v>537</v>
      </c>
      <c r="E128" s="119" t="s">
        <v>537</v>
      </c>
      <c r="F128" s="119" t="s">
        <v>537</v>
      </c>
      <c r="G128" s="119" t="s">
        <v>537</v>
      </c>
      <c r="H128" s="121">
        <v>1</v>
      </c>
      <c r="I128" s="118"/>
      <c r="J128" s="128" t="e">
        <f>VLOOKUP(#REF!,'[1]MASTER PART LIST'!$B:$C,2,FALSE)</f>
        <v>#REF!</v>
      </c>
      <c r="K128" s="129" t="e">
        <f>VLOOKUP(#REF!,'[1]MASTER PART LIST'!$B:$D,3,FALSE)</f>
        <v>#REF!</v>
      </c>
      <c r="L128" s="129" t="e">
        <f t="shared" ref="L128:L140" si="10">K128+(H128*VLOOKUP(prov_cd,rate_table,2,FALSE))</f>
        <v>#REF!</v>
      </c>
      <c r="M128" s="130"/>
      <c r="N128" s="130"/>
      <c r="O128" s="130"/>
      <c r="P128" s="130" t="s">
        <v>62</v>
      </c>
      <c r="Q128" s="130" t="s">
        <v>62</v>
      </c>
      <c r="R128" s="130"/>
      <c r="S128" s="130" t="s">
        <v>62</v>
      </c>
      <c r="T128" s="106" t="s">
        <v>11</v>
      </c>
      <c r="U128" s="120" t="s">
        <v>534</v>
      </c>
      <c r="V128" s="120" t="s">
        <v>535</v>
      </c>
      <c r="W128" s="119" t="s">
        <v>537</v>
      </c>
      <c r="X128" s="119" t="s">
        <v>537</v>
      </c>
      <c r="Y128" s="119" t="s">
        <v>537</v>
      </c>
      <c r="Z128" s="119" t="s">
        <v>537</v>
      </c>
      <c r="AA128" s="119" t="s">
        <v>537</v>
      </c>
      <c r="AB128" s="119" t="s">
        <v>537</v>
      </c>
      <c r="AC128" s="119" t="s">
        <v>537</v>
      </c>
      <c r="AD128" s="119" t="s">
        <v>537</v>
      </c>
      <c r="AE128" s="119" t="s">
        <v>537</v>
      </c>
      <c r="AF128" s="119" t="s">
        <v>537</v>
      </c>
      <c r="AG128" s="119" t="s">
        <v>537</v>
      </c>
      <c r="AH128" s="119" t="s">
        <v>537</v>
      </c>
      <c r="AI128" s="119" t="s">
        <v>537</v>
      </c>
      <c r="AJ128" s="119" t="s">
        <v>537</v>
      </c>
      <c r="AK128" s="119" t="s">
        <v>537</v>
      </c>
      <c r="AL128" s="119" t="s">
        <v>537</v>
      </c>
      <c r="AM128" s="119" t="s">
        <v>537</v>
      </c>
      <c r="AN128" s="119" t="s">
        <v>537</v>
      </c>
      <c r="AO128" s="119" t="s">
        <v>537</v>
      </c>
      <c r="AP128" s="119" t="s">
        <v>537</v>
      </c>
      <c r="AQ128" s="119" t="s">
        <v>537</v>
      </c>
      <c r="AR128" s="119" t="s">
        <v>537</v>
      </c>
      <c r="AS128" s="119" t="s">
        <v>537</v>
      </c>
      <c r="AT128" s="5"/>
      <c r="AU128" s="5"/>
      <c r="AV128" s="5"/>
    </row>
    <row r="129" spans="1:48" ht="63.75" hidden="1" outlineLevel="1" x14ac:dyDescent="0.2">
      <c r="A129" s="93"/>
      <c r="B129" s="118" t="s">
        <v>538</v>
      </c>
      <c r="C129" s="118" t="s">
        <v>538</v>
      </c>
      <c r="D129" s="119" t="s">
        <v>539</v>
      </c>
      <c r="E129" s="119" t="s">
        <v>539</v>
      </c>
      <c r="F129" s="119" t="s">
        <v>539</v>
      </c>
      <c r="G129" s="119" t="s">
        <v>539</v>
      </c>
      <c r="H129" s="121">
        <v>1</v>
      </c>
      <c r="I129" s="118"/>
      <c r="J129" s="128" t="e">
        <f>VLOOKUP(#REF!,'[1]MASTER PART LIST'!$B:$C,2,FALSE)</f>
        <v>#REF!</v>
      </c>
      <c r="K129" s="129" t="e">
        <f>VLOOKUP(#REF!,'[1]MASTER PART LIST'!$B:$D,3,FALSE)</f>
        <v>#REF!</v>
      </c>
      <c r="L129" s="129" t="e">
        <f t="shared" si="10"/>
        <v>#REF!</v>
      </c>
      <c r="M129" s="130"/>
      <c r="N129" s="130"/>
      <c r="O129" s="130"/>
      <c r="P129" s="130" t="s">
        <v>62</v>
      </c>
      <c r="Q129" s="130" t="s">
        <v>62</v>
      </c>
      <c r="R129" s="130"/>
      <c r="S129" s="130" t="s">
        <v>62</v>
      </c>
      <c r="T129" s="106" t="s">
        <v>11</v>
      </c>
      <c r="U129" s="120" t="s">
        <v>534</v>
      </c>
      <c r="V129" s="120" t="s">
        <v>535</v>
      </c>
      <c r="W129" s="119" t="s">
        <v>539</v>
      </c>
      <c r="X129" s="119" t="s">
        <v>539</v>
      </c>
      <c r="Y129" s="119" t="s">
        <v>539</v>
      </c>
      <c r="Z129" s="119" t="s">
        <v>539</v>
      </c>
      <c r="AA129" s="119" t="s">
        <v>539</v>
      </c>
      <c r="AB129" s="119" t="s">
        <v>539</v>
      </c>
      <c r="AC129" s="119" t="s">
        <v>539</v>
      </c>
      <c r="AD129" s="119" t="s">
        <v>539</v>
      </c>
      <c r="AE129" s="119" t="s">
        <v>539</v>
      </c>
      <c r="AF129" s="119" t="s">
        <v>539</v>
      </c>
      <c r="AG129" s="119" t="s">
        <v>539</v>
      </c>
      <c r="AH129" s="119" t="s">
        <v>539</v>
      </c>
      <c r="AI129" s="119" t="s">
        <v>539</v>
      </c>
      <c r="AJ129" s="119" t="s">
        <v>539</v>
      </c>
      <c r="AK129" s="119" t="s">
        <v>539</v>
      </c>
      <c r="AL129" s="119" t="s">
        <v>539</v>
      </c>
      <c r="AM129" s="119" t="s">
        <v>539</v>
      </c>
      <c r="AN129" s="119" t="s">
        <v>539</v>
      </c>
      <c r="AO129" s="119" t="s">
        <v>539</v>
      </c>
      <c r="AP129" s="119" t="s">
        <v>539</v>
      </c>
      <c r="AQ129" s="119" t="s">
        <v>539</v>
      </c>
      <c r="AR129" s="119" t="s">
        <v>539</v>
      </c>
      <c r="AS129" s="119" t="s">
        <v>539</v>
      </c>
      <c r="AT129" s="5"/>
      <c r="AU129" s="5"/>
      <c r="AV129" s="5"/>
    </row>
    <row r="130" spans="1:48" ht="38.25" hidden="1" outlineLevel="1" x14ac:dyDescent="0.2">
      <c r="A130" s="5"/>
      <c r="B130" s="109" t="s">
        <v>540</v>
      </c>
      <c r="C130" s="109" t="s">
        <v>540</v>
      </c>
      <c r="D130" s="107" t="s">
        <v>541</v>
      </c>
      <c r="E130" s="107" t="s">
        <v>542</v>
      </c>
      <c r="F130" s="72" t="s">
        <v>543</v>
      </c>
      <c r="G130" s="72" t="s">
        <v>544</v>
      </c>
      <c r="H130" s="131">
        <f>(H132+H133)</f>
        <v>1.1000000000000001</v>
      </c>
      <c r="I130" s="109"/>
      <c r="J130" s="110">
        <f>(J132+J133)*0.9</f>
        <v>119.7</v>
      </c>
      <c r="K130" s="110">
        <f>(K132+K133)*0.9</f>
        <v>180</v>
      </c>
      <c r="L130" s="111">
        <f t="shared" si="10"/>
        <v>379.1</v>
      </c>
      <c r="M130" s="71"/>
      <c r="N130" s="71"/>
      <c r="O130" s="71"/>
      <c r="P130" s="70" t="s">
        <v>62</v>
      </c>
      <c r="Q130" s="71" t="s">
        <v>11</v>
      </c>
      <c r="R130" s="71"/>
      <c r="S130" s="71" t="s">
        <v>11</v>
      </c>
      <c r="T130" s="71" t="s">
        <v>11</v>
      </c>
      <c r="U130" s="72" t="s">
        <v>545</v>
      </c>
      <c r="V130" s="72" t="s">
        <v>546</v>
      </c>
      <c r="W130" s="73"/>
      <c r="X130" s="73"/>
      <c r="Y130" s="73"/>
      <c r="Z130" s="73"/>
      <c r="AA130" s="73"/>
      <c r="AB130" s="73"/>
      <c r="AC130" s="73"/>
      <c r="AD130" s="73"/>
      <c r="AE130" s="73"/>
      <c r="AF130" s="82">
        <v>111</v>
      </c>
      <c r="AG130" s="70"/>
      <c r="AH130" s="70"/>
      <c r="AI130" s="70" t="s">
        <v>62</v>
      </c>
      <c r="AJ130" s="70"/>
      <c r="AK130" s="70"/>
      <c r="AL130" s="70"/>
      <c r="AM130" s="70"/>
      <c r="AN130" s="70"/>
      <c r="AO130" s="70" t="s">
        <v>62</v>
      </c>
      <c r="AP130" s="70"/>
      <c r="AQ130" s="70"/>
      <c r="AR130" s="76"/>
      <c r="AS130" s="91" t="s">
        <v>547</v>
      </c>
      <c r="AT130" s="5"/>
      <c r="AU130" s="5"/>
      <c r="AV130" s="5"/>
    </row>
    <row r="131" spans="1:48" ht="51" hidden="1" outlineLevel="1" x14ac:dyDescent="0.2">
      <c r="A131" s="5"/>
      <c r="B131" s="109" t="s">
        <v>548</v>
      </c>
      <c r="C131" s="109" t="s">
        <v>548</v>
      </c>
      <c r="D131" s="107" t="s">
        <v>549</v>
      </c>
      <c r="E131" s="107" t="s">
        <v>550</v>
      </c>
      <c r="F131" s="72" t="s">
        <v>551</v>
      </c>
      <c r="G131" s="72" t="s">
        <v>552</v>
      </c>
      <c r="H131" s="131">
        <f>(H132+H133+H134)</f>
        <v>1.3</v>
      </c>
      <c r="I131" s="109"/>
      <c r="J131" s="110">
        <f>(J132+J133+J134)*0.9</f>
        <v>161.1</v>
      </c>
      <c r="K131" s="110">
        <f>(K132+K133+K134)*0.9</f>
        <v>249.3</v>
      </c>
      <c r="L131" s="111">
        <f t="shared" si="10"/>
        <v>484.6</v>
      </c>
      <c r="M131" s="71"/>
      <c r="N131" s="71"/>
      <c r="O131" s="71"/>
      <c r="P131" s="71" t="s">
        <v>11</v>
      </c>
      <c r="Q131" s="70" t="s">
        <v>62</v>
      </c>
      <c r="R131" s="70"/>
      <c r="S131" s="70" t="s">
        <v>62</v>
      </c>
      <c r="T131" s="71" t="s">
        <v>11</v>
      </c>
      <c r="U131" s="72" t="s">
        <v>545</v>
      </c>
      <c r="V131" s="72" t="s">
        <v>546</v>
      </c>
      <c r="W131" s="73"/>
      <c r="X131" s="73"/>
      <c r="Y131" s="73"/>
      <c r="Z131" s="73"/>
      <c r="AA131" s="73"/>
      <c r="AB131" s="73"/>
      <c r="AC131" s="73"/>
      <c r="AD131" s="73"/>
      <c r="AE131" s="73"/>
      <c r="AF131" s="82">
        <v>112</v>
      </c>
      <c r="AG131" s="70"/>
      <c r="AH131" s="70"/>
      <c r="AI131" s="70" t="s">
        <v>62</v>
      </c>
      <c r="AJ131" s="70"/>
      <c r="AK131" s="70"/>
      <c r="AL131" s="70"/>
      <c r="AM131" s="70"/>
      <c r="AN131" s="70"/>
      <c r="AO131" s="70" t="s">
        <v>62</v>
      </c>
      <c r="AP131" s="70"/>
      <c r="AQ131" s="70"/>
      <c r="AR131" s="76"/>
      <c r="AS131" s="91" t="s">
        <v>553</v>
      </c>
      <c r="AT131" s="5"/>
      <c r="AU131" s="5"/>
      <c r="AV131" s="5"/>
    </row>
    <row r="132" spans="1:48" ht="67.5" hidden="1" outlineLevel="1" x14ac:dyDescent="0.2">
      <c r="A132" s="5"/>
      <c r="B132" s="109" t="s">
        <v>554</v>
      </c>
      <c r="C132" s="109" t="s">
        <v>554</v>
      </c>
      <c r="D132" s="107" t="s">
        <v>555</v>
      </c>
      <c r="E132" s="107" t="s">
        <v>556</v>
      </c>
      <c r="F132" s="72" t="s">
        <v>557</v>
      </c>
      <c r="G132" s="72" t="s">
        <v>558</v>
      </c>
      <c r="H132" s="106">
        <v>0.9</v>
      </c>
      <c r="I132" s="109"/>
      <c r="J132" s="110">
        <f>VLOOKUP(B132,'[1]MASTER PART LIST'!$B:$C,2,FALSE)</f>
        <v>89</v>
      </c>
      <c r="K132" s="111">
        <f>VLOOKUP(B132,'[1]MASTER PART LIST'!$B:$D,3,FALSE)</f>
        <v>127</v>
      </c>
      <c r="L132" s="111">
        <f t="shared" si="10"/>
        <v>289.89999999999998</v>
      </c>
      <c r="M132" s="70"/>
      <c r="N132" s="70"/>
      <c r="O132" s="70"/>
      <c r="P132" s="70" t="s">
        <v>62</v>
      </c>
      <c r="Q132" s="70" t="s">
        <v>62</v>
      </c>
      <c r="R132" s="70"/>
      <c r="S132" s="70" t="s">
        <v>62</v>
      </c>
      <c r="T132" s="71" t="s">
        <v>11</v>
      </c>
      <c r="U132" s="72" t="s">
        <v>230</v>
      </c>
      <c r="V132" s="72" t="s">
        <v>231</v>
      </c>
      <c r="W132" s="73"/>
      <c r="X132" s="73"/>
      <c r="Y132" s="73"/>
      <c r="Z132" s="73"/>
      <c r="AA132" s="73"/>
      <c r="AB132" s="73"/>
      <c r="AC132" s="73"/>
      <c r="AD132" s="73"/>
      <c r="AE132" s="73"/>
      <c r="AF132" s="82">
        <v>240</v>
      </c>
      <c r="AG132" s="70"/>
      <c r="AH132" s="70"/>
      <c r="AI132" s="70"/>
      <c r="AJ132" s="70"/>
      <c r="AK132" s="70"/>
      <c r="AL132" s="70"/>
      <c r="AM132" s="70"/>
      <c r="AN132" s="70"/>
      <c r="AO132" s="70" t="s">
        <v>62</v>
      </c>
      <c r="AP132" s="70"/>
      <c r="AQ132" s="70"/>
      <c r="AR132" s="76"/>
      <c r="AS132" s="91" t="s">
        <v>232</v>
      </c>
      <c r="AT132" s="5"/>
      <c r="AU132" s="5"/>
      <c r="AV132" s="5"/>
    </row>
    <row r="133" spans="1:48" ht="56.25" hidden="1" outlineLevel="1" x14ac:dyDescent="0.2">
      <c r="A133" s="5"/>
      <c r="B133" s="109" t="s">
        <v>559</v>
      </c>
      <c r="C133" s="109" t="s">
        <v>560</v>
      </c>
      <c r="D133" s="107" t="s">
        <v>561</v>
      </c>
      <c r="E133" s="107" t="s">
        <v>562</v>
      </c>
      <c r="F133" s="72" t="s">
        <v>563</v>
      </c>
      <c r="G133" s="72" t="s">
        <v>564</v>
      </c>
      <c r="H133" s="106">
        <v>0.2</v>
      </c>
      <c r="I133" s="109"/>
      <c r="J133" s="110">
        <f>VLOOKUP(B133,'[1]MASTER PART LIST'!$B:$C,2,FALSE)</f>
        <v>44</v>
      </c>
      <c r="K133" s="111">
        <f>VLOOKUP(B133,'[1]MASTER PART LIST'!$B:$D,3,FALSE)</f>
        <v>73</v>
      </c>
      <c r="L133" s="111">
        <f t="shared" si="10"/>
        <v>109.2</v>
      </c>
      <c r="M133" s="71"/>
      <c r="N133" s="71"/>
      <c r="O133" s="71"/>
      <c r="P133" s="70" t="s">
        <v>62</v>
      </c>
      <c r="Q133" s="70" t="s">
        <v>62</v>
      </c>
      <c r="R133" s="70"/>
      <c r="S133" s="70" t="s">
        <v>62</v>
      </c>
      <c r="T133" s="71" t="s">
        <v>11</v>
      </c>
      <c r="U133" s="72"/>
      <c r="V133" s="72"/>
      <c r="W133" s="73"/>
      <c r="X133" s="73"/>
      <c r="Y133" s="73"/>
      <c r="Z133" s="73"/>
      <c r="AA133" s="73"/>
      <c r="AB133" s="73"/>
      <c r="AC133" s="73"/>
      <c r="AD133" s="73"/>
      <c r="AE133" s="73"/>
      <c r="AF133" s="82">
        <v>241</v>
      </c>
      <c r="AG133" s="70"/>
      <c r="AH133" s="70"/>
      <c r="AI133" s="70"/>
      <c r="AJ133" s="70"/>
      <c r="AK133" s="70"/>
      <c r="AL133" s="70"/>
      <c r="AM133" s="70"/>
      <c r="AN133" s="70"/>
      <c r="AO133" s="70" t="s">
        <v>62</v>
      </c>
      <c r="AP133" s="70"/>
      <c r="AQ133" s="70"/>
      <c r="AR133" s="76"/>
      <c r="AS133" s="91" t="s">
        <v>232</v>
      </c>
      <c r="AT133" s="5"/>
      <c r="AU133" s="5"/>
      <c r="AV133" s="5"/>
    </row>
    <row r="134" spans="1:48" ht="56.25" hidden="1" outlineLevel="1" x14ac:dyDescent="0.2">
      <c r="A134" s="5"/>
      <c r="B134" s="109" t="s">
        <v>565</v>
      </c>
      <c r="C134" s="109" t="s">
        <v>565</v>
      </c>
      <c r="D134" s="107" t="s">
        <v>566</v>
      </c>
      <c r="E134" s="107" t="s">
        <v>567</v>
      </c>
      <c r="F134" s="72" t="s">
        <v>568</v>
      </c>
      <c r="G134" s="72" t="s">
        <v>569</v>
      </c>
      <c r="H134" s="106">
        <v>0.2</v>
      </c>
      <c r="I134" s="109"/>
      <c r="J134" s="110">
        <f>VLOOKUP(B134,'[1]MASTER PART LIST'!$B:$C,2,FALSE)</f>
        <v>46</v>
      </c>
      <c r="K134" s="111">
        <f>VLOOKUP(B134,'[1]MASTER PART LIST'!$B:$D,3,FALSE)</f>
        <v>77</v>
      </c>
      <c r="L134" s="111">
        <f t="shared" si="10"/>
        <v>113.2</v>
      </c>
      <c r="M134" s="71"/>
      <c r="N134" s="71"/>
      <c r="O134" s="71"/>
      <c r="P134" s="71" t="s">
        <v>11</v>
      </c>
      <c r="Q134" s="70" t="s">
        <v>62</v>
      </c>
      <c r="R134" s="70"/>
      <c r="S134" s="70" t="s">
        <v>62</v>
      </c>
      <c r="T134" s="71" t="s">
        <v>11</v>
      </c>
      <c r="U134" s="72"/>
      <c r="V134" s="72"/>
      <c r="W134" s="73"/>
      <c r="X134" s="73"/>
      <c r="Y134" s="73"/>
      <c r="Z134" s="73"/>
      <c r="AA134" s="73"/>
      <c r="AB134" s="73"/>
      <c r="AC134" s="73"/>
      <c r="AD134" s="73"/>
      <c r="AE134" s="73"/>
      <c r="AF134" s="82">
        <v>242</v>
      </c>
      <c r="AG134" s="70"/>
      <c r="AH134" s="70"/>
      <c r="AI134" s="70"/>
      <c r="AJ134" s="70"/>
      <c r="AK134" s="70"/>
      <c r="AL134" s="70"/>
      <c r="AM134" s="70" t="s">
        <v>62</v>
      </c>
      <c r="AN134" s="70"/>
      <c r="AO134" s="70"/>
      <c r="AP134" s="70"/>
      <c r="AQ134" s="70"/>
      <c r="AR134" s="76"/>
      <c r="AS134" s="91" t="s">
        <v>232</v>
      </c>
      <c r="AT134" s="5"/>
      <c r="AU134" s="5"/>
      <c r="AV134" s="5"/>
    </row>
    <row r="135" spans="1:48" ht="25.5" hidden="1" outlineLevel="1" x14ac:dyDescent="0.2">
      <c r="A135" s="5"/>
      <c r="B135" s="132" t="s">
        <v>570</v>
      </c>
      <c r="C135" s="106" t="s">
        <v>11</v>
      </c>
      <c r="D135" s="107" t="s">
        <v>96</v>
      </c>
      <c r="E135" s="109" t="s">
        <v>97</v>
      </c>
      <c r="F135" s="72"/>
      <c r="G135" s="72"/>
      <c r="H135" s="106">
        <v>0.4</v>
      </c>
      <c r="I135" s="109"/>
      <c r="J135" s="110">
        <f>VLOOKUP(B135,'[1]MASTER PART LIST'!$B:$C,2,FALSE)</f>
        <v>215</v>
      </c>
      <c r="K135" s="111">
        <f>VLOOKUP(B135,'[1]MASTER PART LIST'!$B:$D,3,FALSE)</f>
        <v>358</v>
      </c>
      <c r="L135" s="111">
        <f t="shared" si="10"/>
        <v>430.4</v>
      </c>
      <c r="M135" s="70"/>
      <c r="N135" s="70"/>
      <c r="O135" s="71"/>
      <c r="P135" s="71" t="s">
        <v>11</v>
      </c>
      <c r="Q135" s="71" t="s">
        <v>11</v>
      </c>
      <c r="R135" s="71"/>
      <c r="S135" s="70" t="s">
        <v>62</v>
      </c>
      <c r="T135" s="71" t="s">
        <v>11</v>
      </c>
      <c r="U135" s="72"/>
      <c r="V135" s="72"/>
      <c r="W135" s="102"/>
      <c r="X135" s="102"/>
      <c r="Y135" s="102"/>
      <c r="Z135" s="102"/>
      <c r="AA135" s="102"/>
      <c r="AB135" s="102"/>
      <c r="AC135" s="102"/>
      <c r="AD135" s="102"/>
      <c r="AE135" s="102"/>
      <c r="AF135" s="72"/>
      <c r="AG135" s="70"/>
      <c r="AH135" s="70"/>
      <c r="AI135" s="70"/>
      <c r="AJ135" s="70"/>
      <c r="AK135" s="70"/>
      <c r="AL135" s="70"/>
      <c r="AM135" s="70"/>
      <c r="AN135" s="70"/>
      <c r="AO135" s="70"/>
      <c r="AP135" s="70"/>
      <c r="AQ135" s="70"/>
      <c r="AR135" s="76"/>
      <c r="AS135" s="76"/>
      <c r="AT135" s="5"/>
      <c r="AU135" s="5"/>
      <c r="AV135" s="5"/>
    </row>
    <row r="136" spans="1:48" ht="25.5" hidden="1" outlineLevel="1" x14ac:dyDescent="0.2">
      <c r="A136" s="5"/>
      <c r="B136" s="109"/>
      <c r="C136" s="106" t="s">
        <v>11</v>
      </c>
      <c r="D136" s="107" t="s">
        <v>571</v>
      </c>
      <c r="E136" s="107"/>
      <c r="F136" s="72"/>
      <c r="G136" s="72"/>
      <c r="H136" s="106">
        <v>0.4</v>
      </c>
      <c r="I136" s="109"/>
      <c r="J136" s="110" t="e">
        <f>VLOOKUP(B136,'[1]MASTER PART LIST'!$B:$C,2,FALSE)</f>
        <v>#N/A</v>
      </c>
      <c r="K136" s="111" t="e">
        <f>VLOOKUP(B136,'[1]MASTER PART LIST'!$B:$D,3,FALSE)</f>
        <v>#N/A</v>
      </c>
      <c r="L136" s="111" t="e">
        <f t="shared" si="10"/>
        <v>#N/A</v>
      </c>
      <c r="M136" s="71"/>
      <c r="N136" s="71"/>
      <c r="O136" s="71"/>
      <c r="P136" s="71"/>
      <c r="Q136" s="71"/>
      <c r="R136" s="71"/>
      <c r="S136" s="70"/>
      <c r="T136" s="71" t="s">
        <v>11</v>
      </c>
      <c r="U136" s="72"/>
      <c r="V136" s="72"/>
      <c r="W136" s="102"/>
      <c r="X136" s="102"/>
      <c r="Y136" s="102"/>
      <c r="Z136" s="102"/>
      <c r="AA136" s="102"/>
      <c r="AB136" s="102"/>
      <c r="AC136" s="102"/>
      <c r="AD136" s="102"/>
      <c r="AE136" s="102"/>
      <c r="AF136" s="72"/>
      <c r="AG136" s="70"/>
      <c r="AH136" s="70"/>
      <c r="AI136" s="70"/>
      <c r="AJ136" s="70"/>
      <c r="AK136" s="70"/>
      <c r="AL136" s="70"/>
      <c r="AM136" s="70"/>
      <c r="AN136" s="70"/>
      <c r="AO136" s="70"/>
      <c r="AP136" s="70"/>
      <c r="AQ136" s="70"/>
      <c r="AR136" s="76"/>
      <c r="AS136" s="76"/>
      <c r="AT136" s="5"/>
      <c r="AU136" s="5"/>
      <c r="AV136" s="5"/>
    </row>
    <row r="137" spans="1:48" ht="25.5" hidden="1" outlineLevel="1" x14ac:dyDescent="0.2">
      <c r="A137" s="5"/>
      <c r="B137" s="109" t="s">
        <v>572</v>
      </c>
      <c r="C137" s="106" t="s">
        <v>11</v>
      </c>
      <c r="D137" s="107" t="s">
        <v>96</v>
      </c>
      <c r="E137" s="109" t="s">
        <v>97</v>
      </c>
      <c r="F137" s="72"/>
      <c r="G137" s="72"/>
      <c r="H137" s="108">
        <v>1</v>
      </c>
      <c r="I137" s="109"/>
      <c r="J137" s="110">
        <f>VLOOKUP(B137,'[1]MASTER PART LIST'!$B:$C,2,FALSE)</f>
        <v>262</v>
      </c>
      <c r="K137" s="111">
        <f>VLOOKUP(B137,'[1]MASTER PART LIST'!$B:$D,3,FALSE)</f>
        <v>437</v>
      </c>
      <c r="L137" s="111">
        <f t="shared" si="10"/>
        <v>618</v>
      </c>
      <c r="M137" s="70"/>
      <c r="N137" s="70"/>
      <c r="O137" s="71"/>
      <c r="P137" s="71" t="s">
        <v>11</v>
      </c>
      <c r="Q137" s="71" t="s">
        <v>11</v>
      </c>
      <c r="R137" s="71"/>
      <c r="S137" s="70" t="s">
        <v>62</v>
      </c>
      <c r="T137" s="71" t="s">
        <v>11</v>
      </c>
      <c r="U137" s="72"/>
      <c r="V137" s="72"/>
      <c r="W137" s="102"/>
      <c r="X137" s="102"/>
      <c r="Y137" s="102"/>
      <c r="Z137" s="102"/>
      <c r="AA137" s="102"/>
      <c r="AB137" s="102"/>
      <c r="AC137" s="102"/>
      <c r="AD137" s="102"/>
      <c r="AE137" s="102"/>
      <c r="AF137" s="72"/>
      <c r="AG137" s="70"/>
      <c r="AH137" s="70"/>
      <c r="AI137" s="70"/>
      <c r="AJ137" s="70"/>
      <c r="AK137" s="70"/>
      <c r="AL137" s="70"/>
      <c r="AM137" s="70"/>
      <c r="AN137" s="70"/>
      <c r="AO137" s="70"/>
      <c r="AP137" s="70"/>
      <c r="AQ137" s="70"/>
      <c r="AR137" s="76"/>
      <c r="AS137" s="76"/>
      <c r="AT137" s="5"/>
      <c r="AU137" s="5"/>
      <c r="AV137" s="5"/>
    </row>
    <row r="138" spans="1:48" ht="25.5" hidden="1" outlineLevel="1" x14ac:dyDescent="0.2">
      <c r="A138" s="5"/>
      <c r="B138" s="109" t="s">
        <v>573</v>
      </c>
      <c r="C138" s="106" t="s">
        <v>11</v>
      </c>
      <c r="D138" s="107" t="s">
        <v>571</v>
      </c>
      <c r="E138" s="107"/>
      <c r="F138" s="72"/>
      <c r="G138" s="72"/>
      <c r="H138" s="108">
        <v>1</v>
      </c>
      <c r="I138" s="109"/>
      <c r="J138" s="110">
        <f>VLOOKUP(B138,'[1]MASTER PART LIST'!$B:$C,2,FALSE)</f>
        <v>262</v>
      </c>
      <c r="K138" s="111">
        <f>VLOOKUP(B138,'[1]MASTER PART LIST'!$B:$D,3,FALSE)</f>
        <v>437</v>
      </c>
      <c r="L138" s="111">
        <f t="shared" si="10"/>
        <v>618</v>
      </c>
      <c r="M138" s="71"/>
      <c r="N138" s="71"/>
      <c r="O138" s="71"/>
      <c r="P138" s="71"/>
      <c r="Q138" s="71"/>
      <c r="R138" s="71"/>
      <c r="S138" s="70"/>
      <c r="T138" s="71" t="s">
        <v>11</v>
      </c>
      <c r="U138" s="72"/>
      <c r="V138" s="72"/>
      <c r="W138" s="102"/>
      <c r="X138" s="102"/>
      <c r="Y138" s="102"/>
      <c r="Z138" s="102"/>
      <c r="AA138" s="102"/>
      <c r="AB138" s="102"/>
      <c r="AC138" s="102"/>
      <c r="AD138" s="102"/>
      <c r="AE138" s="102"/>
      <c r="AF138" s="72"/>
      <c r="AG138" s="70"/>
      <c r="AH138" s="70"/>
      <c r="AI138" s="70"/>
      <c r="AJ138" s="70"/>
      <c r="AK138" s="70"/>
      <c r="AL138" s="70"/>
      <c r="AM138" s="70"/>
      <c r="AN138" s="70"/>
      <c r="AO138" s="70"/>
      <c r="AP138" s="70"/>
      <c r="AQ138" s="70"/>
      <c r="AR138" s="76"/>
      <c r="AS138" s="76"/>
      <c r="AT138" s="5"/>
      <c r="AU138" s="5"/>
      <c r="AV138" s="5"/>
    </row>
    <row r="139" spans="1:48" ht="25.5" hidden="1" outlineLevel="1" x14ac:dyDescent="0.2">
      <c r="A139" s="5"/>
      <c r="B139" s="109" t="s">
        <v>574</v>
      </c>
      <c r="C139" s="109" t="s">
        <v>11</v>
      </c>
      <c r="D139" s="107" t="s">
        <v>96</v>
      </c>
      <c r="E139" s="109" t="s">
        <v>97</v>
      </c>
      <c r="F139" s="72"/>
      <c r="G139" s="72"/>
      <c r="H139" s="108">
        <v>1.2</v>
      </c>
      <c r="I139" s="109"/>
      <c r="J139" s="110">
        <f>VLOOKUP(B139,'[1]MASTER PART LIST'!$B:$C,2,FALSE)</f>
        <v>472</v>
      </c>
      <c r="K139" s="111">
        <f>VLOOKUP(B139,'[1]MASTER PART LIST'!$B:$D,3,FALSE)</f>
        <v>787</v>
      </c>
      <c r="L139" s="111">
        <f t="shared" si="10"/>
        <v>1004.2</v>
      </c>
      <c r="M139" s="70"/>
      <c r="N139" s="70"/>
      <c r="O139" s="70"/>
      <c r="P139" s="71" t="s">
        <v>11</v>
      </c>
      <c r="Q139" s="71" t="s">
        <v>11</v>
      </c>
      <c r="R139" s="71"/>
      <c r="S139" s="70" t="s">
        <v>62</v>
      </c>
      <c r="T139" s="71" t="s">
        <v>11</v>
      </c>
      <c r="U139" s="72"/>
      <c r="V139" s="72"/>
      <c r="W139" s="73"/>
      <c r="X139" s="73"/>
      <c r="Y139" s="73"/>
      <c r="Z139" s="73"/>
      <c r="AA139" s="73"/>
      <c r="AB139" s="73"/>
      <c r="AC139" s="73"/>
      <c r="AD139" s="73"/>
      <c r="AE139" s="73"/>
      <c r="AF139" s="82"/>
      <c r="AG139" s="70"/>
      <c r="AH139" s="70"/>
      <c r="AI139" s="70"/>
      <c r="AJ139" s="70"/>
      <c r="AK139" s="70"/>
      <c r="AL139" s="70"/>
      <c r="AM139" s="70"/>
      <c r="AN139" s="70"/>
      <c r="AO139" s="70"/>
      <c r="AP139" s="70"/>
      <c r="AQ139" s="70"/>
      <c r="AR139" s="76"/>
      <c r="AS139" s="76"/>
      <c r="AT139" s="5"/>
      <c r="AU139" s="5"/>
      <c r="AV139" s="5"/>
    </row>
    <row r="140" spans="1:48" ht="25.5" hidden="1" outlineLevel="1" x14ac:dyDescent="0.2">
      <c r="A140" s="5"/>
      <c r="B140" s="109" t="s">
        <v>575</v>
      </c>
      <c r="C140" s="106" t="s">
        <v>11</v>
      </c>
      <c r="D140" s="107" t="s">
        <v>96</v>
      </c>
      <c r="E140" s="109" t="s">
        <v>97</v>
      </c>
      <c r="F140" s="72"/>
      <c r="G140" s="72"/>
      <c r="H140" s="106">
        <v>0.4</v>
      </c>
      <c r="I140" s="109"/>
      <c r="J140" s="110">
        <f>VLOOKUP(B140,'[1]MASTER PART LIST'!$B:$C,2,FALSE)</f>
        <v>140</v>
      </c>
      <c r="K140" s="111">
        <f>VLOOKUP(B140,'[1]MASTER PART LIST'!$B:$D,3,FALSE)</f>
        <v>200</v>
      </c>
      <c r="L140" s="111">
        <f t="shared" si="10"/>
        <v>272.39999999999998</v>
      </c>
      <c r="M140" s="70"/>
      <c r="N140" s="70"/>
      <c r="O140" s="71"/>
      <c r="P140" s="71" t="s">
        <v>11</v>
      </c>
      <c r="Q140" s="71" t="s">
        <v>11</v>
      </c>
      <c r="R140" s="71"/>
      <c r="S140" s="70" t="s">
        <v>62</v>
      </c>
      <c r="T140" s="71" t="s">
        <v>11</v>
      </c>
      <c r="U140" s="72"/>
      <c r="V140" s="72"/>
      <c r="W140" s="102"/>
      <c r="X140" s="102"/>
      <c r="Y140" s="102"/>
      <c r="Z140" s="102"/>
      <c r="AA140" s="102"/>
      <c r="AB140" s="102"/>
      <c r="AC140" s="102"/>
      <c r="AD140" s="102"/>
      <c r="AE140" s="102"/>
      <c r="AF140" s="72"/>
      <c r="AG140" s="70"/>
      <c r="AH140" s="70"/>
      <c r="AI140" s="70"/>
      <c r="AJ140" s="70"/>
      <c r="AK140" s="70"/>
      <c r="AL140" s="70"/>
      <c r="AM140" s="70"/>
      <c r="AN140" s="70"/>
      <c r="AO140" s="70"/>
      <c r="AP140" s="70"/>
      <c r="AQ140" s="70"/>
      <c r="AR140" s="76"/>
      <c r="AS140" s="76"/>
      <c r="AT140" s="5"/>
      <c r="AU140" s="5"/>
      <c r="AV140" s="5"/>
    </row>
    <row r="141" spans="1:48" ht="12.75" collapsed="1" x14ac:dyDescent="0.2">
      <c r="A141" s="5"/>
      <c r="B141" s="5"/>
      <c r="C141" s="5"/>
      <c r="D141" s="93"/>
      <c r="E141" s="93"/>
      <c r="F141" s="93"/>
      <c r="G141" s="93"/>
      <c r="H141" s="133"/>
      <c r="I141" s="5"/>
      <c r="J141" s="5"/>
      <c r="K141" s="5"/>
      <c r="L141" s="5"/>
      <c r="M141" s="5"/>
      <c r="N141" s="5"/>
      <c r="O141" s="5"/>
      <c r="P141" s="5"/>
      <c r="Q141" s="5"/>
      <c r="R141" s="5"/>
      <c r="S141" s="5"/>
      <c r="T141" s="5"/>
      <c r="U141" s="5"/>
      <c r="V141" s="5"/>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5"/>
      <c r="AU141" s="5"/>
      <c r="AV141" s="5"/>
    </row>
    <row r="142" spans="1:48" x14ac:dyDescent="0.2">
      <c r="A142" s="5" t="s">
        <v>576</v>
      </c>
      <c r="W142" s="134"/>
      <c r="X142" s="134"/>
      <c r="Y142" s="134"/>
      <c r="Z142" s="134"/>
      <c r="AA142" s="134"/>
      <c r="AB142" s="134"/>
      <c r="AC142" s="134"/>
      <c r="AD142" s="134"/>
      <c r="AE142" s="134"/>
      <c r="AF142" s="134"/>
      <c r="AG142" s="134"/>
      <c r="AH142" s="134"/>
      <c r="AI142" s="134"/>
      <c r="AJ142" s="134"/>
      <c r="AK142" s="134"/>
      <c r="AL142" s="134"/>
      <c r="AM142" s="134"/>
      <c r="AN142" s="134"/>
      <c r="AO142" s="134"/>
      <c r="AP142" s="134"/>
      <c r="AQ142" s="134"/>
      <c r="AR142" s="134"/>
    </row>
    <row r="143" spans="1:48" x14ac:dyDescent="0.2">
      <c r="W143" s="134"/>
      <c r="X143" s="134"/>
      <c r="Y143" s="134"/>
      <c r="Z143" s="134"/>
      <c r="AA143" s="134"/>
      <c r="AB143" s="134"/>
      <c r="AC143" s="134"/>
      <c r="AD143" s="134"/>
      <c r="AE143" s="134"/>
      <c r="AF143" s="134"/>
      <c r="AG143" s="134"/>
      <c r="AH143" s="134"/>
      <c r="AI143" s="134"/>
      <c r="AJ143" s="134"/>
      <c r="AK143" s="134"/>
      <c r="AL143" s="134"/>
      <c r="AM143" s="134"/>
      <c r="AN143" s="134"/>
      <c r="AO143" s="134"/>
      <c r="AP143" s="134"/>
      <c r="AQ143" s="134"/>
      <c r="AR143" s="134"/>
    </row>
    <row r="144" spans="1:48" x14ac:dyDescent="0.2">
      <c r="W144" s="134"/>
      <c r="X144" s="134"/>
      <c r="Y144" s="134"/>
      <c r="Z144" s="134"/>
      <c r="AA144" s="134"/>
      <c r="AB144" s="134"/>
      <c r="AC144" s="134"/>
      <c r="AD144" s="134"/>
      <c r="AE144" s="134"/>
      <c r="AF144" s="134"/>
      <c r="AG144" s="134"/>
      <c r="AH144" s="134"/>
      <c r="AI144" s="134"/>
      <c r="AJ144" s="134"/>
      <c r="AK144" s="134"/>
      <c r="AL144" s="134"/>
      <c r="AM144" s="134"/>
      <c r="AN144" s="134"/>
      <c r="AO144" s="134"/>
      <c r="AP144" s="134"/>
      <c r="AQ144" s="134"/>
      <c r="AR144" s="134"/>
    </row>
    <row r="145" spans="23:44" x14ac:dyDescent="0.2">
      <c r="W145" s="134"/>
      <c r="X145" s="134"/>
      <c r="Y145" s="134"/>
      <c r="Z145" s="134"/>
      <c r="AA145" s="134"/>
      <c r="AB145" s="134"/>
      <c r="AC145" s="134"/>
      <c r="AD145" s="134"/>
      <c r="AE145" s="134"/>
      <c r="AF145" s="134"/>
      <c r="AG145" s="134"/>
      <c r="AH145" s="134"/>
      <c r="AI145" s="134"/>
      <c r="AJ145" s="134"/>
      <c r="AK145" s="134"/>
      <c r="AL145" s="134"/>
      <c r="AM145" s="134"/>
      <c r="AN145" s="134"/>
      <c r="AO145" s="134"/>
      <c r="AP145" s="134"/>
      <c r="AQ145" s="134"/>
      <c r="AR145" s="134"/>
    </row>
    <row r="146" spans="23:44" x14ac:dyDescent="0.2">
      <c r="W146" s="134"/>
      <c r="X146" s="134"/>
      <c r="Y146" s="134"/>
      <c r="Z146" s="134"/>
      <c r="AA146" s="134"/>
      <c r="AB146" s="134"/>
      <c r="AC146" s="134"/>
      <c r="AD146" s="134"/>
      <c r="AE146" s="134"/>
      <c r="AF146" s="134"/>
      <c r="AG146" s="134"/>
      <c r="AH146" s="134"/>
      <c r="AI146" s="134"/>
      <c r="AJ146" s="134"/>
      <c r="AK146" s="134"/>
      <c r="AL146" s="134"/>
      <c r="AM146" s="134"/>
      <c r="AN146" s="134"/>
      <c r="AO146" s="134"/>
      <c r="AP146" s="134"/>
      <c r="AQ146" s="134"/>
      <c r="AR146" s="134"/>
    </row>
    <row r="147" spans="23:44" x14ac:dyDescent="0.2">
      <c r="W147" s="134"/>
      <c r="X147" s="134"/>
      <c r="Y147" s="134"/>
      <c r="Z147" s="134"/>
      <c r="AA147" s="134"/>
      <c r="AB147" s="134"/>
      <c r="AC147" s="134"/>
      <c r="AD147" s="134"/>
      <c r="AE147" s="134"/>
      <c r="AF147" s="134"/>
      <c r="AG147" s="134"/>
      <c r="AH147" s="134"/>
      <c r="AI147" s="134"/>
      <c r="AJ147" s="134"/>
      <c r="AK147" s="134"/>
      <c r="AL147" s="134"/>
      <c r="AM147" s="134"/>
      <c r="AN147" s="134"/>
      <c r="AO147" s="134"/>
      <c r="AP147" s="134"/>
      <c r="AQ147" s="134"/>
      <c r="AR147" s="134"/>
    </row>
    <row r="148" spans="23:44" x14ac:dyDescent="0.2">
      <c r="W148" s="134"/>
      <c r="X148" s="134"/>
      <c r="Y148" s="134"/>
      <c r="Z148" s="134"/>
      <c r="AA148" s="134"/>
      <c r="AB148" s="134"/>
      <c r="AC148" s="134"/>
      <c r="AD148" s="134"/>
      <c r="AE148" s="134"/>
      <c r="AF148" s="134"/>
      <c r="AG148" s="134"/>
      <c r="AH148" s="134"/>
      <c r="AI148" s="134"/>
      <c r="AJ148" s="134"/>
      <c r="AK148" s="134"/>
      <c r="AL148" s="134"/>
      <c r="AM148" s="134"/>
      <c r="AN148" s="134"/>
      <c r="AO148" s="134"/>
      <c r="AP148" s="134"/>
      <c r="AQ148" s="134"/>
      <c r="AR148" s="134"/>
    </row>
    <row r="149" spans="23:44" x14ac:dyDescent="0.2">
      <c r="W149" s="134"/>
      <c r="X149" s="134"/>
      <c r="Y149" s="134"/>
      <c r="Z149" s="134"/>
      <c r="AA149" s="134"/>
      <c r="AB149" s="134"/>
      <c r="AC149" s="134"/>
      <c r="AD149" s="134"/>
      <c r="AE149" s="134"/>
      <c r="AF149" s="134"/>
      <c r="AG149" s="134"/>
      <c r="AH149" s="134"/>
      <c r="AI149" s="134"/>
      <c r="AJ149" s="134"/>
      <c r="AK149" s="134"/>
      <c r="AL149" s="134"/>
      <c r="AM149" s="134"/>
      <c r="AN149" s="134"/>
      <c r="AO149" s="134"/>
      <c r="AP149" s="134"/>
      <c r="AQ149" s="134"/>
      <c r="AR149" s="134"/>
    </row>
    <row r="151" spans="23:44" x14ac:dyDescent="0.2">
      <c r="W151" s="134"/>
      <c r="X151" s="134"/>
      <c r="Y151" s="134"/>
      <c r="Z151" s="134"/>
      <c r="AA151" s="134"/>
      <c r="AB151" s="134"/>
      <c r="AC151" s="134"/>
      <c r="AD151" s="134"/>
      <c r="AE151" s="134"/>
      <c r="AF151" s="134"/>
      <c r="AG151" s="134"/>
      <c r="AH151" s="134"/>
      <c r="AI151" s="134"/>
      <c r="AJ151" s="134"/>
      <c r="AK151" s="134"/>
      <c r="AL151" s="134"/>
      <c r="AM151" s="134"/>
      <c r="AN151" s="134"/>
      <c r="AO151" s="134"/>
      <c r="AP151" s="134"/>
      <c r="AQ151" s="134"/>
      <c r="AR151" s="134"/>
    </row>
    <row r="152" spans="23:44" x14ac:dyDescent="0.2">
      <c r="W152" s="134"/>
      <c r="X152" s="134"/>
      <c r="Y152" s="134"/>
      <c r="Z152" s="134"/>
      <c r="AA152" s="134"/>
      <c r="AB152" s="134"/>
      <c r="AC152" s="134"/>
      <c r="AD152" s="134"/>
      <c r="AE152" s="134"/>
      <c r="AF152" s="134"/>
      <c r="AG152" s="134"/>
      <c r="AH152" s="134"/>
      <c r="AI152" s="134"/>
      <c r="AJ152" s="134"/>
      <c r="AK152" s="134"/>
      <c r="AL152" s="134"/>
      <c r="AM152" s="134"/>
      <c r="AN152" s="134"/>
      <c r="AO152" s="134"/>
      <c r="AP152" s="134"/>
      <c r="AQ152" s="134"/>
      <c r="AR152" s="134"/>
    </row>
    <row r="153" spans="23:44" x14ac:dyDescent="0.2">
      <c r="W153" s="134"/>
      <c r="X153" s="134"/>
      <c r="Y153" s="134"/>
      <c r="Z153" s="134"/>
      <c r="AA153" s="134"/>
      <c r="AB153" s="134"/>
      <c r="AC153" s="134"/>
      <c r="AD153" s="134"/>
      <c r="AE153" s="134"/>
      <c r="AF153" s="134"/>
      <c r="AG153" s="134"/>
      <c r="AH153" s="134"/>
      <c r="AI153" s="134"/>
      <c r="AJ153" s="134"/>
      <c r="AK153" s="134"/>
      <c r="AL153" s="134"/>
      <c r="AM153" s="134"/>
      <c r="AN153" s="134"/>
      <c r="AO153" s="134"/>
      <c r="AP153" s="134"/>
      <c r="AQ153" s="134"/>
      <c r="AR153" s="134"/>
    </row>
    <row r="154" spans="23:44" x14ac:dyDescent="0.2">
      <c r="W154" s="134"/>
      <c r="X154" s="134"/>
      <c r="Y154" s="134"/>
      <c r="Z154" s="134"/>
      <c r="AA154" s="134"/>
      <c r="AB154" s="134"/>
      <c r="AC154" s="134"/>
      <c r="AD154" s="134"/>
      <c r="AE154" s="134"/>
      <c r="AF154" s="134"/>
      <c r="AG154" s="134"/>
      <c r="AH154" s="134"/>
      <c r="AI154" s="134"/>
      <c r="AJ154" s="134"/>
      <c r="AK154" s="134"/>
      <c r="AL154" s="134"/>
      <c r="AM154" s="134"/>
      <c r="AN154" s="134"/>
      <c r="AO154" s="134"/>
      <c r="AP154" s="134"/>
      <c r="AQ154" s="134"/>
      <c r="AR154" s="134"/>
    </row>
    <row r="155" spans="23:44" x14ac:dyDescent="0.2">
      <c r="W155" s="134"/>
      <c r="X155" s="134"/>
      <c r="Y155" s="134"/>
      <c r="Z155" s="134"/>
      <c r="AA155" s="134"/>
      <c r="AB155" s="134"/>
      <c r="AC155" s="134"/>
      <c r="AD155" s="134"/>
      <c r="AE155" s="134"/>
      <c r="AF155" s="134"/>
      <c r="AG155" s="134"/>
      <c r="AH155" s="134"/>
      <c r="AI155" s="134"/>
      <c r="AJ155" s="134"/>
      <c r="AK155" s="134"/>
      <c r="AL155" s="134"/>
      <c r="AM155" s="134"/>
      <c r="AN155" s="134"/>
      <c r="AO155" s="134"/>
      <c r="AP155" s="134"/>
      <c r="AQ155" s="134"/>
      <c r="AR155" s="134"/>
    </row>
    <row r="156" spans="23:44" x14ac:dyDescent="0.2">
      <c r="W156" s="134"/>
      <c r="X156" s="134"/>
      <c r="Y156" s="134"/>
      <c r="Z156" s="134"/>
      <c r="AA156" s="134"/>
      <c r="AB156" s="134"/>
      <c r="AC156" s="134"/>
      <c r="AD156" s="134"/>
      <c r="AE156" s="134"/>
      <c r="AF156" s="134"/>
      <c r="AG156" s="134"/>
      <c r="AH156" s="134"/>
      <c r="AI156" s="134"/>
      <c r="AJ156" s="134"/>
      <c r="AK156" s="134"/>
      <c r="AL156" s="134"/>
      <c r="AM156" s="134"/>
      <c r="AN156" s="134"/>
      <c r="AO156" s="134"/>
      <c r="AP156" s="134"/>
      <c r="AQ156" s="134"/>
      <c r="AR156" s="134"/>
    </row>
    <row r="157" spans="23:44" x14ac:dyDescent="0.2">
      <c r="W157" s="134"/>
      <c r="X157" s="134"/>
      <c r="Y157" s="134"/>
      <c r="Z157" s="134"/>
      <c r="AA157" s="134"/>
      <c r="AB157" s="134"/>
      <c r="AC157" s="134"/>
      <c r="AD157" s="134"/>
      <c r="AE157" s="134"/>
      <c r="AF157" s="134"/>
      <c r="AG157" s="134"/>
      <c r="AH157" s="134"/>
      <c r="AI157" s="134"/>
      <c r="AJ157" s="134"/>
      <c r="AK157" s="134"/>
      <c r="AL157" s="134"/>
      <c r="AM157" s="134"/>
      <c r="AN157" s="134"/>
      <c r="AO157" s="134"/>
      <c r="AP157" s="134"/>
      <c r="AQ157" s="134"/>
      <c r="AR157" s="134"/>
    </row>
    <row r="158" spans="23:44" x14ac:dyDescent="0.2">
      <c r="W158" s="134"/>
      <c r="X158" s="134"/>
      <c r="Y158" s="134"/>
      <c r="Z158" s="134"/>
      <c r="AA158" s="134"/>
      <c r="AB158" s="134"/>
      <c r="AC158" s="134"/>
      <c r="AD158" s="134"/>
      <c r="AE158" s="134"/>
      <c r="AF158" s="134"/>
      <c r="AG158" s="134"/>
      <c r="AH158" s="134"/>
      <c r="AI158" s="134"/>
      <c r="AJ158" s="134"/>
      <c r="AK158" s="134"/>
      <c r="AL158" s="134"/>
      <c r="AM158" s="134"/>
      <c r="AN158" s="134"/>
      <c r="AO158" s="134"/>
      <c r="AP158" s="134"/>
      <c r="AQ158" s="134"/>
      <c r="AR158" s="134"/>
    </row>
    <row r="159" spans="23:44" x14ac:dyDescent="0.2">
      <c r="W159" s="134"/>
      <c r="X159" s="134"/>
      <c r="Y159" s="134"/>
      <c r="Z159" s="134"/>
      <c r="AA159" s="134"/>
      <c r="AB159" s="134"/>
      <c r="AC159" s="134"/>
      <c r="AD159" s="134"/>
      <c r="AE159" s="134"/>
      <c r="AF159" s="134"/>
      <c r="AG159" s="134"/>
      <c r="AH159" s="134"/>
      <c r="AI159" s="134"/>
      <c r="AJ159" s="134"/>
      <c r="AK159" s="134"/>
      <c r="AL159" s="134"/>
      <c r="AM159" s="134"/>
      <c r="AN159" s="134"/>
      <c r="AO159" s="134"/>
      <c r="AP159" s="134"/>
      <c r="AQ159" s="134"/>
      <c r="AR159" s="134"/>
    </row>
    <row r="160" spans="23:44" x14ac:dyDescent="0.2">
      <c r="W160" s="134"/>
      <c r="X160" s="134"/>
      <c r="Y160" s="134"/>
      <c r="Z160" s="134"/>
      <c r="AA160" s="134"/>
      <c r="AB160" s="134"/>
      <c r="AC160" s="134"/>
      <c r="AD160" s="134"/>
      <c r="AE160" s="134"/>
      <c r="AF160" s="134"/>
      <c r="AG160" s="134"/>
      <c r="AH160" s="134"/>
      <c r="AI160" s="134"/>
      <c r="AJ160" s="134"/>
      <c r="AK160" s="134"/>
      <c r="AL160" s="134"/>
      <c r="AM160" s="134"/>
      <c r="AN160" s="134"/>
      <c r="AO160" s="134"/>
      <c r="AP160" s="134"/>
      <c r="AQ160" s="134"/>
      <c r="AR160" s="134"/>
    </row>
    <row r="161" spans="23:44" x14ac:dyDescent="0.2">
      <c r="W161" s="134"/>
      <c r="X161" s="134"/>
      <c r="Y161" s="134"/>
      <c r="Z161" s="134"/>
      <c r="AA161" s="134"/>
      <c r="AB161" s="134"/>
      <c r="AC161" s="134"/>
      <c r="AD161" s="134"/>
      <c r="AE161" s="134"/>
      <c r="AF161" s="134"/>
      <c r="AG161" s="134"/>
      <c r="AH161" s="134"/>
      <c r="AI161" s="134"/>
      <c r="AJ161" s="134"/>
      <c r="AK161" s="134"/>
      <c r="AL161" s="134"/>
      <c r="AM161" s="134"/>
      <c r="AN161" s="134"/>
      <c r="AO161" s="134"/>
      <c r="AP161" s="134"/>
      <c r="AQ161" s="134"/>
      <c r="AR161" s="134"/>
    </row>
    <row r="162" spans="23:44" x14ac:dyDescent="0.2">
      <c r="W162" s="134"/>
      <c r="X162" s="134"/>
      <c r="Y162" s="134"/>
      <c r="Z162" s="134"/>
      <c r="AA162" s="134"/>
      <c r="AB162" s="134"/>
      <c r="AC162" s="134"/>
      <c r="AD162" s="134"/>
      <c r="AE162" s="134"/>
      <c r="AF162" s="134"/>
      <c r="AG162" s="134"/>
      <c r="AH162" s="134"/>
      <c r="AI162" s="134"/>
      <c r="AJ162" s="134"/>
      <c r="AK162" s="134"/>
      <c r="AL162" s="134"/>
      <c r="AM162" s="134"/>
      <c r="AN162" s="134"/>
      <c r="AO162" s="134"/>
      <c r="AP162" s="134"/>
      <c r="AQ162" s="134"/>
      <c r="AR162" s="134"/>
    </row>
    <row r="163" spans="23:44" x14ac:dyDescent="0.2">
      <c r="W163" s="134"/>
      <c r="X163" s="134"/>
      <c r="Y163" s="134"/>
      <c r="Z163" s="134"/>
      <c r="AA163" s="134"/>
      <c r="AB163" s="134"/>
      <c r="AC163" s="134"/>
      <c r="AD163" s="134"/>
      <c r="AE163" s="134"/>
      <c r="AF163" s="134"/>
      <c r="AG163" s="134"/>
      <c r="AH163" s="134"/>
      <c r="AI163" s="134"/>
      <c r="AJ163" s="134"/>
      <c r="AK163" s="134"/>
      <c r="AL163" s="134"/>
      <c r="AM163" s="134"/>
      <c r="AN163" s="134"/>
      <c r="AO163" s="134"/>
      <c r="AP163" s="134"/>
      <c r="AQ163" s="134"/>
      <c r="AR163" s="134"/>
    </row>
    <row r="164" spans="23:44" x14ac:dyDescent="0.2">
      <c r="W164" s="134"/>
      <c r="X164" s="134"/>
      <c r="Y164" s="134"/>
      <c r="Z164" s="134"/>
      <c r="AA164" s="134"/>
      <c r="AB164" s="134"/>
      <c r="AC164" s="134"/>
      <c r="AD164" s="134"/>
      <c r="AE164" s="134"/>
      <c r="AF164" s="134"/>
      <c r="AG164" s="134"/>
      <c r="AH164" s="134"/>
      <c r="AI164" s="134"/>
      <c r="AJ164" s="134"/>
      <c r="AK164" s="134"/>
      <c r="AL164" s="134"/>
      <c r="AM164" s="134"/>
      <c r="AN164" s="134"/>
      <c r="AO164" s="134"/>
      <c r="AP164" s="134"/>
      <c r="AQ164" s="134"/>
      <c r="AR164" s="134"/>
    </row>
    <row r="165" spans="23:44" x14ac:dyDescent="0.2">
      <c r="W165" s="134"/>
      <c r="X165" s="134"/>
      <c r="Y165" s="134"/>
      <c r="Z165" s="134"/>
      <c r="AA165" s="134"/>
      <c r="AB165" s="134"/>
      <c r="AC165" s="134"/>
      <c r="AD165" s="134"/>
      <c r="AE165" s="134"/>
      <c r="AF165" s="134"/>
      <c r="AG165" s="134"/>
      <c r="AH165" s="134"/>
      <c r="AI165" s="134"/>
      <c r="AJ165" s="134"/>
      <c r="AK165" s="134"/>
      <c r="AL165" s="134"/>
      <c r="AM165" s="134"/>
      <c r="AN165" s="134"/>
      <c r="AO165" s="134"/>
      <c r="AP165" s="134"/>
      <c r="AQ165" s="134"/>
      <c r="AR165" s="134"/>
    </row>
    <row r="166" spans="23:44" x14ac:dyDescent="0.2">
      <c r="W166" s="134"/>
      <c r="X166" s="134"/>
      <c r="Y166" s="134"/>
      <c r="Z166" s="134"/>
      <c r="AA166" s="134"/>
      <c r="AB166" s="134"/>
      <c r="AC166" s="134"/>
      <c r="AD166" s="134"/>
      <c r="AE166" s="134"/>
      <c r="AF166" s="134"/>
      <c r="AG166" s="134"/>
      <c r="AH166" s="134"/>
      <c r="AI166" s="134"/>
      <c r="AJ166" s="134"/>
      <c r="AK166" s="134"/>
      <c r="AL166" s="134"/>
      <c r="AM166" s="134"/>
      <c r="AN166" s="134"/>
      <c r="AO166" s="134"/>
      <c r="AP166" s="134"/>
      <c r="AQ166" s="134"/>
      <c r="AR166" s="134"/>
    </row>
    <row r="167" spans="23:44" x14ac:dyDescent="0.2">
      <c r="W167" s="134"/>
      <c r="X167" s="134"/>
      <c r="Y167" s="134"/>
      <c r="Z167" s="134"/>
      <c r="AA167" s="134"/>
      <c r="AB167" s="134"/>
      <c r="AC167" s="134"/>
      <c r="AD167" s="134"/>
      <c r="AE167" s="134"/>
      <c r="AF167" s="134"/>
      <c r="AG167" s="134"/>
      <c r="AH167" s="134"/>
      <c r="AI167" s="134"/>
      <c r="AJ167" s="134"/>
      <c r="AK167" s="134"/>
      <c r="AL167" s="134"/>
      <c r="AM167" s="134"/>
      <c r="AN167" s="134"/>
      <c r="AO167" s="134"/>
      <c r="AP167" s="134"/>
      <c r="AQ167" s="134"/>
      <c r="AR167" s="134"/>
    </row>
    <row r="168" spans="23:44" x14ac:dyDescent="0.2">
      <c r="W168" s="134"/>
      <c r="X168" s="134"/>
      <c r="Y168" s="134"/>
      <c r="Z168" s="134"/>
      <c r="AA168" s="134"/>
      <c r="AB168" s="134"/>
      <c r="AC168" s="134"/>
      <c r="AD168" s="134"/>
      <c r="AE168" s="134"/>
      <c r="AF168" s="134"/>
      <c r="AG168" s="134"/>
      <c r="AH168" s="134"/>
      <c r="AI168" s="134"/>
      <c r="AJ168" s="134"/>
      <c r="AK168" s="134"/>
      <c r="AL168" s="134"/>
      <c r="AM168" s="134"/>
      <c r="AN168" s="134"/>
      <c r="AO168" s="134"/>
      <c r="AP168" s="134"/>
      <c r="AQ168" s="134"/>
      <c r="AR168" s="134"/>
    </row>
    <row r="169" spans="23:44" x14ac:dyDescent="0.2">
      <c r="W169" s="134"/>
      <c r="X169" s="134"/>
      <c r="Y169" s="134"/>
      <c r="Z169" s="134"/>
      <c r="AA169" s="134"/>
      <c r="AB169" s="134"/>
      <c r="AC169" s="134"/>
      <c r="AD169" s="134"/>
      <c r="AE169" s="134"/>
      <c r="AF169" s="134"/>
      <c r="AG169" s="134"/>
      <c r="AH169" s="134"/>
      <c r="AI169" s="134"/>
      <c r="AJ169" s="134"/>
      <c r="AK169" s="134"/>
      <c r="AL169" s="134"/>
      <c r="AM169" s="134"/>
      <c r="AN169" s="134"/>
      <c r="AO169" s="134"/>
      <c r="AP169" s="134"/>
      <c r="AQ169" s="134"/>
      <c r="AR169" s="134"/>
    </row>
    <row r="170" spans="23:44" x14ac:dyDescent="0.2">
      <c r="W170" s="134"/>
      <c r="X170" s="134"/>
      <c r="Y170" s="134"/>
      <c r="Z170" s="134"/>
      <c r="AA170" s="134"/>
      <c r="AB170" s="134"/>
      <c r="AC170" s="134"/>
      <c r="AD170" s="134"/>
      <c r="AE170" s="134"/>
      <c r="AF170" s="134"/>
      <c r="AG170" s="134"/>
      <c r="AH170" s="134"/>
      <c r="AI170" s="134"/>
      <c r="AJ170" s="134"/>
      <c r="AK170" s="134"/>
      <c r="AL170" s="134"/>
      <c r="AM170" s="134"/>
      <c r="AN170" s="134"/>
      <c r="AO170" s="134"/>
      <c r="AP170" s="134"/>
      <c r="AQ170" s="134"/>
      <c r="AR170" s="134"/>
    </row>
    <row r="171" spans="23:44" x14ac:dyDescent="0.2">
      <c r="W171" s="134"/>
      <c r="X171" s="134"/>
      <c r="Y171" s="134"/>
      <c r="Z171" s="134"/>
      <c r="AA171" s="134"/>
      <c r="AB171" s="134"/>
      <c r="AC171" s="134"/>
      <c r="AD171" s="134"/>
      <c r="AE171" s="134"/>
      <c r="AF171" s="134"/>
      <c r="AG171" s="134"/>
      <c r="AH171" s="134"/>
      <c r="AI171" s="134"/>
      <c r="AJ171" s="134"/>
      <c r="AK171" s="134"/>
      <c r="AL171" s="134"/>
      <c r="AM171" s="134"/>
      <c r="AN171" s="134"/>
      <c r="AO171" s="134"/>
      <c r="AP171" s="134"/>
      <c r="AQ171" s="134"/>
      <c r="AR171" s="134"/>
    </row>
    <row r="172" spans="23:44" x14ac:dyDescent="0.2">
      <c r="W172" s="134"/>
      <c r="X172" s="134"/>
      <c r="Y172" s="134"/>
      <c r="Z172" s="134"/>
      <c r="AA172" s="134"/>
      <c r="AB172" s="134"/>
      <c r="AC172" s="134"/>
      <c r="AD172" s="134"/>
      <c r="AE172" s="134"/>
      <c r="AF172" s="134"/>
      <c r="AG172" s="134"/>
      <c r="AH172" s="134"/>
      <c r="AI172" s="134"/>
      <c r="AJ172" s="134"/>
      <c r="AK172" s="134"/>
      <c r="AL172" s="134"/>
      <c r="AM172" s="134"/>
      <c r="AN172" s="134"/>
      <c r="AO172" s="134"/>
      <c r="AP172" s="134"/>
      <c r="AQ172" s="134"/>
      <c r="AR172" s="134"/>
    </row>
    <row r="173" spans="23:44" x14ac:dyDescent="0.2">
      <c r="W173" s="134"/>
      <c r="X173" s="134"/>
      <c r="Y173" s="134"/>
      <c r="Z173" s="134"/>
      <c r="AA173" s="134"/>
      <c r="AB173" s="134"/>
      <c r="AC173" s="134"/>
      <c r="AD173" s="134"/>
      <c r="AE173" s="134"/>
      <c r="AF173" s="134"/>
      <c r="AG173" s="134"/>
      <c r="AH173" s="134"/>
      <c r="AI173" s="134"/>
      <c r="AJ173" s="134"/>
      <c r="AK173" s="134"/>
      <c r="AL173" s="134"/>
      <c r="AM173" s="134"/>
      <c r="AN173" s="134"/>
      <c r="AO173" s="134"/>
      <c r="AP173" s="134"/>
      <c r="AQ173" s="134"/>
      <c r="AR173" s="134"/>
    </row>
    <row r="174" spans="23:44" x14ac:dyDescent="0.2">
      <c r="W174" s="134"/>
      <c r="X174" s="134"/>
      <c r="Y174" s="134"/>
      <c r="Z174" s="134"/>
      <c r="AA174" s="134"/>
      <c r="AB174" s="134"/>
      <c r="AC174" s="134"/>
      <c r="AD174" s="134"/>
      <c r="AE174" s="134"/>
      <c r="AF174" s="134"/>
      <c r="AG174" s="134"/>
      <c r="AH174" s="134"/>
      <c r="AI174" s="134"/>
      <c r="AJ174" s="134"/>
      <c r="AK174" s="134"/>
      <c r="AL174" s="134"/>
      <c r="AM174" s="134"/>
      <c r="AN174" s="134"/>
      <c r="AO174" s="134"/>
      <c r="AP174" s="134"/>
      <c r="AQ174" s="134"/>
      <c r="AR174" s="134"/>
    </row>
    <row r="175" spans="23:44" x14ac:dyDescent="0.2">
      <c r="W175" s="134"/>
      <c r="X175" s="134"/>
      <c r="Y175" s="134"/>
      <c r="Z175" s="134"/>
      <c r="AA175" s="134"/>
      <c r="AB175" s="134"/>
      <c r="AC175" s="134"/>
      <c r="AD175" s="134"/>
      <c r="AE175" s="134"/>
      <c r="AF175" s="134"/>
      <c r="AG175" s="134"/>
      <c r="AH175" s="134"/>
      <c r="AI175" s="134"/>
      <c r="AJ175" s="134"/>
      <c r="AK175" s="134"/>
      <c r="AL175" s="134"/>
      <c r="AM175" s="134"/>
      <c r="AN175" s="134"/>
      <c r="AO175" s="134"/>
      <c r="AP175" s="134"/>
      <c r="AQ175" s="134"/>
      <c r="AR175" s="134"/>
    </row>
    <row r="176" spans="23:44" x14ac:dyDescent="0.2">
      <c r="W176" s="134"/>
      <c r="X176" s="134"/>
      <c r="Y176" s="134"/>
      <c r="Z176" s="134"/>
      <c r="AA176" s="134"/>
      <c r="AB176" s="134"/>
      <c r="AC176" s="134"/>
      <c r="AD176" s="134"/>
      <c r="AE176" s="134"/>
      <c r="AF176" s="134"/>
      <c r="AG176" s="134"/>
      <c r="AH176" s="134"/>
      <c r="AI176" s="134"/>
      <c r="AJ176" s="134"/>
      <c r="AK176" s="134"/>
      <c r="AL176" s="134"/>
      <c r="AM176" s="134"/>
      <c r="AN176" s="134"/>
      <c r="AO176" s="134"/>
      <c r="AP176" s="134"/>
      <c r="AQ176" s="134"/>
      <c r="AR176" s="134"/>
    </row>
    <row r="177" spans="23:44" x14ac:dyDescent="0.2">
      <c r="W177" s="134"/>
      <c r="X177" s="134"/>
      <c r="Y177" s="134"/>
      <c r="Z177" s="134"/>
      <c r="AA177" s="134"/>
      <c r="AB177" s="134"/>
      <c r="AC177" s="134"/>
      <c r="AD177" s="134"/>
      <c r="AE177" s="134"/>
      <c r="AF177" s="134"/>
      <c r="AG177" s="134"/>
      <c r="AH177" s="134"/>
      <c r="AI177" s="134"/>
      <c r="AJ177" s="134"/>
      <c r="AK177" s="134"/>
      <c r="AL177" s="134"/>
      <c r="AM177" s="134"/>
      <c r="AN177" s="134"/>
      <c r="AO177" s="134"/>
      <c r="AP177" s="134"/>
      <c r="AQ177" s="134"/>
      <c r="AR177" s="134"/>
    </row>
    <row r="178" spans="23:44" x14ac:dyDescent="0.2">
      <c r="W178" s="134"/>
      <c r="X178" s="134"/>
      <c r="Y178" s="134"/>
      <c r="Z178" s="134"/>
      <c r="AA178" s="134"/>
      <c r="AB178" s="134"/>
      <c r="AC178" s="134"/>
      <c r="AD178" s="134"/>
      <c r="AE178" s="134"/>
      <c r="AF178" s="134"/>
      <c r="AG178" s="134"/>
      <c r="AH178" s="134"/>
      <c r="AI178" s="134"/>
      <c r="AJ178" s="134"/>
      <c r="AK178" s="134"/>
      <c r="AL178" s="134"/>
      <c r="AM178" s="134"/>
      <c r="AN178" s="134"/>
      <c r="AO178" s="134"/>
      <c r="AP178" s="134"/>
      <c r="AQ178" s="134"/>
      <c r="AR178" s="134"/>
    </row>
    <row r="179" spans="23:44" x14ac:dyDescent="0.2">
      <c r="W179" s="134"/>
      <c r="X179" s="134"/>
      <c r="Y179" s="134"/>
      <c r="Z179" s="134"/>
      <c r="AA179" s="134"/>
      <c r="AB179" s="134"/>
      <c r="AC179" s="134"/>
      <c r="AD179" s="134"/>
      <c r="AE179" s="134"/>
      <c r="AF179" s="134"/>
      <c r="AG179" s="134"/>
      <c r="AH179" s="134"/>
      <c r="AI179" s="134"/>
      <c r="AJ179" s="134"/>
      <c r="AK179" s="134"/>
      <c r="AL179" s="134"/>
      <c r="AM179" s="134"/>
      <c r="AN179" s="134"/>
      <c r="AO179" s="134"/>
      <c r="AP179" s="134"/>
      <c r="AQ179" s="134"/>
      <c r="AR179" s="134"/>
    </row>
    <row r="180" spans="23:44" x14ac:dyDescent="0.2">
      <c r="W180" s="134"/>
      <c r="X180" s="134"/>
      <c r="Y180" s="134"/>
      <c r="Z180" s="134"/>
      <c r="AA180" s="134"/>
      <c r="AB180" s="134"/>
      <c r="AC180" s="134"/>
      <c r="AD180" s="134"/>
      <c r="AE180" s="134"/>
      <c r="AF180" s="134"/>
      <c r="AG180" s="134"/>
      <c r="AH180" s="134"/>
      <c r="AI180" s="134"/>
      <c r="AJ180" s="134"/>
      <c r="AK180" s="134"/>
      <c r="AL180" s="134"/>
      <c r="AM180" s="134"/>
      <c r="AN180" s="134"/>
      <c r="AO180" s="134"/>
      <c r="AP180" s="134"/>
      <c r="AQ180" s="134"/>
      <c r="AR180" s="134"/>
    </row>
    <row r="181" spans="23:44" x14ac:dyDescent="0.2">
      <c r="W181" s="134"/>
      <c r="X181" s="134"/>
      <c r="Y181" s="134"/>
      <c r="Z181" s="134"/>
      <c r="AA181" s="134"/>
      <c r="AB181" s="134"/>
      <c r="AC181" s="134"/>
      <c r="AD181" s="134"/>
      <c r="AE181" s="134"/>
      <c r="AF181" s="134"/>
      <c r="AG181" s="134"/>
      <c r="AH181" s="134"/>
      <c r="AI181" s="134"/>
      <c r="AJ181" s="134"/>
      <c r="AK181" s="134"/>
      <c r="AL181" s="134"/>
      <c r="AM181" s="134"/>
      <c r="AN181" s="134"/>
      <c r="AO181" s="134"/>
      <c r="AP181" s="134"/>
      <c r="AQ181" s="134"/>
      <c r="AR181" s="134"/>
    </row>
    <row r="182" spans="23:44" x14ac:dyDescent="0.2">
      <c r="W182" s="134"/>
      <c r="X182" s="134"/>
      <c r="Y182" s="134"/>
      <c r="Z182" s="134"/>
      <c r="AA182" s="134"/>
      <c r="AB182" s="134"/>
      <c r="AC182" s="134"/>
      <c r="AD182" s="134"/>
      <c r="AE182" s="134"/>
      <c r="AF182" s="134"/>
      <c r="AG182" s="134"/>
      <c r="AH182" s="134"/>
      <c r="AI182" s="134"/>
      <c r="AJ182" s="134"/>
      <c r="AK182" s="134"/>
      <c r="AL182" s="134"/>
      <c r="AM182" s="134"/>
      <c r="AN182" s="134"/>
      <c r="AO182" s="134"/>
      <c r="AP182" s="134"/>
      <c r="AQ182" s="134"/>
      <c r="AR182" s="134"/>
    </row>
    <row r="183" spans="23:44" x14ac:dyDescent="0.2">
      <c r="W183" s="134"/>
      <c r="X183" s="134"/>
      <c r="Y183" s="134"/>
      <c r="Z183" s="134"/>
      <c r="AA183" s="134"/>
      <c r="AB183" s="134"/>
      <c r="AC183" s="134"/>
      <c r="AD183" s="134"/>
      <c r="AE183" s="134"/>
      <c r="AF183" s="134"/>
      <c r="AG183" s="134"/>
      <c r="AH183" s="134"/>
      <c r="AI183" s="134"/>
      <c r="AJ183" s="134"/>
      <c r="AK183" s="134"/>
      <c r="AL183" s="134"/>
      <c r="AM183" s="134"/>
      <c r="AN183" s="134"/>
      <c r="AO183" s="134"/>
      <c r="AP183" s="134"/>
      <c r="AQ183" s="134"/>
      <c r="AR183" s="134"/>
    </row>
    <row r="184" spans="23:44" x14ac:dyDescent="0.2">
      <c r="W184" s="134"/>
      <c r="X184" s="134"/>
      <c r="Y184" s="134"/>
      <c r="Z184" s="134"/>
      <c r="AA184" s="134"/>
      <c r="AB184" s="134"/>
      <c r="AC184" s="134"/>
      <c r="AD184" s="134"/>
      <c r="AE184" s="134"/>
      <c r="AF184" s="134"/>
      <c r="AG184" s="134"/>
      <c r="AH184" s="134"/>
      <c r="AI184" s="134"/>
      <c r="AJ184" s="134"/>
      <c r="AK184" s="134"/>
      <c r="AL184" s="134"/>
      <c r="AM184" s="134"/>
      <c r="AN184" s="134"/>
      <c r="AO184" s="134"/>
      <c r="AP184" s="134"/>
      <c r="AQ184" s="134"/>
      <c r="AR184" s="134"/>
    </row>
    <row r="185" spans="23:44" x14ac:dyDescent="0.2">
      <c r="W185" s="134"/>
      <c r="X185" s="134"/>
      <c r="Y185" s="134"/>
      <c r="Z185" s="134"/>
      <c r="AA185" s="134"/>
      <c r="AB185" s="134"/>
      <c r="AC185" s="134"/>
      <c r="AD185" s="134"/>
      <c r="AE185" s="134"/>
      <c r="AF185" s="134"/>
      <c r="AG185" s="134"/>
      <c r="AH185" s="134"/>
      <c r="AI185" s="134"/>
      <c r="AJ185" s="134"/>
      <c r="AK185" s="134"/>
      <c r="AL185" s="134"/>
      <c r="AM185" s="134"/>
      <c r="AN185" s="134"/>
      <c r="AO185" s="134"/>
      <c r="AP185" s="134"/>
      <c r="AQ185" s="134"/>
      <c r="AR185" s="134"/>
    </row>
    <row r="186" spans="23:44" x14ac:dyDescent="0.2">
      <c r="W186" s="134"/>
      <c r="X186" s="134"/>
      <c r="Y186" s="134"/>
      <c r="Z186" s="134"/>
      <c r="AA186" s="134"/>
      <c r="AB186" s="134"/>
      <c r="AC186" s="134"/>
      <c r="AD186" s="134"/>
      <c r="AE186" s="134"/>
      <c r="AF186" s="134"/>
      <c r="AG186" s="134"/>
      <c r="AH186" s="134"/>
      <c r="AI186" s="134"/>
      <c r="AJ186" s="134"/>
      <c r="AK186" s="134"/>
      <c r="AL186" s="134"/>
      <c r="AM186" s="134"/>
      <c r="AN186" s="134"/>
      <c r="AO186" s="134"/>
      <c r="AP186" s="134"/>
      <c r="AQ186" s="134"/>
      <c r="AR186" s="134"/>
    </row>
    <row r="187" spans="23:44" x14ac:dyDescent="0.2">
      <c r="W187" s="134"/>
      <c r="X187" s="134"/>
      <c r="Y187" s="134"/>
      <c r="Z187" s="134"/>
      <c r="AA187" s="134"/>
      <c r="AB187" s="134"/>
      <c r="AC187" s="134"/>
      <c r="AD187" s="134"/>
      <c r="AE187" s="134"/>
      <c r="AF187" s="134"/>
      <c r="AG187" s="134"/>
      <c r="AH187" s="134"/>
      <c r="AI187" s="134"/>
      <c r="AJ187" s="134"/>
      <c r="AK187" s="134"/>
      <c r="AL187" s="134"/>
      <c r="AM187" s="134"/>
      <c r="AN187" s="134"/>
      <c r="AO187" s="134"/>
      <c r="AP187" s="134"/>
      <c r="AQ187" s="134"/>
      <c r="AR187" s="134"/>
    </row>
    <row r="188" spans="23:44" x14ac:dyDescent="0.2">
      <c r="W188" s="134"/>
      <c r="X188" s="134"/>
      <c r="Y188" s="134"/>
      <c r="Z188" s="134"/>
      <c r="AA188" s="134"/>
      <c r="AB188" s="134"/>
      <c r="AC188" s="134"/>
      <c r="AD188" s="134"/>
      <c r="AE188" s="134"/>
      <c r="AF188" s="134"/>
      <c r="AG188" s="134"/>
      <c r="AH188" s="134"/>
      <c r="AI188" s="134"/>
      <c r="AJ188" s="134"/>
      <c r="AK188" s="134"/>
      <c r="AL188" s="134"/>
      <c r="AM188" s="134"/>
      <c r="AN188" s="134"/>
      <c r="AO188" s="134"/>
      <c r="AP188" s="134"/>
      <c r="AQ188" s="134"/>
      <c r="AR188" s="134"/>
    </row>
    <row r="189" spans="23:44" x14ac:dyDescent="0.2">
      <c r="W189" s="134"/>
      <c r="X189" s="134"/>
      <c r="Y189" s="134"/>
      <c r="Z189" s="134"/>
      <c r="AA189" s="134"/>
      <c r="AB189" s="134"/>
      <c r="AC189" s="134"/>
      <c r="AD189" s="134"/>
      <c r="AE189" s="134"/>
      <c r="AF189" s="134"/>
      <c r="AG189" s="134"/>
      <c r="AH189" s="134"/>
      <c r="AI189" s="134"/>
      <c r="AJ189" s="134"/>
      <c r="AK189" s="134"/>
      <c r="AL189" s="134"/>
      <c r="AM189" s="134"/>
      <c r="AN189" s="134"/>
      <c r="AO189" s="134"/>
      <c r="AP189" s="134"/>
      <c r="AQ189" s="134"/>
      <c r="AR189" s="134"/>
    </row>
    <row r="190" spans="23:44" x14ac:dyDescent="0.2">
      <c r="W190" s="134"/>
      <c r="X190" s="134"/>
      <c r="Y190" s="134"/>
      <c r="Z190" s="134"/>
      <c r="AA190" s="134"/>
      <c r="AB190" s="134"/>
      <c r="AC190" s="134"/>
      <c r="AD190" s="134"/>
      <c r="AE190" s="134"/>
      <c r="AF190" s="134"/>
      <c r="AG190" s="134"/>
      <c r="AH190" s="134"/>
      <c r="AI190" s="134"/>
      <c r="AJ190" s="134"/>
      <c r="AK190" s="134"/>
      <c r="AL190" s="134"/>
      <c r="AM190" s="134"/>
      <c r="AN190" s="134"/>
      <c r="AO190" s="134"/>
      <c r="AP190" s="134"/>
      <c r="AQ190" s="134"/>
      <c r="AR190" s="134"/>
    </row>
    <row r="191" spans="23:44" x14ac:dyDescent="0.2">
      <c r="W191" s="134"/>
      <c r="X191" s="134"/>
      <c r="Y191" s="134"/>
      <c r="Z191" s="134"/>
      <c r="AA191" s="134"/>
      <c r="AB191" s="134"/>
      <c r="AC191" s="134"/>
      <c r="AD191" s="134"/>
      <c r="AE191" s="134"/>
      <c r="AF191" s="134"/>
      <c r="AG191" s="134"/>
      <c r="AH191" s="134"/>
      <c r="AI191" s="134"/>
      <c r="AJ191" s="134"/>
      <c r="AK191" s="134"/>
      <c r="AL191" s="134"/>
      <c r="AM191" s="134"/>
      <c r="AN191" s="134"/>
      <c r="AO191" s="134"/>
      <c r="AP191" s="134"/>
      <c r="AQ191" s="134"/>
      <c r="AR191" s="134"/>
    </row>
    <row r="192" spans="23:44" x14ac:dyDescent="0.2">
      <c r="W192" s="134"/>
      <c r="X192" s="134"/>
      <c r="Y192" s="134"/>
      <c r="Z192" s="134"/>
      <c r="AA192" s="134"/>
      <c r="AB192" s="134"/>
      <c r="AC192" s="134"/>
      <c r="AD192" s="134"/>
      <c r="AE192" s="134"/>
      <c r="AF192" s="134"/>
      <c r="AG192" s="134"/>
      <c r="AH192" s="134"/>
      <c r="AI192" s="134"/>
      <c r="AJ192" s="134"/>
      <c r="AK192" s="134"/>
      <c r="AL192" s="134"/>
      <c r="AM192" s="134"/>
      <c r="AN192" s="134"/>
      <c r="AO192" s="134"/>
      <c r="AP192" s="134"/>
      <c r="AQ192" s="134"/>
      <c r="AR192" s="134"/>
    </row>
    <row r="193" spans="23:44" x14ac:dyDescent="0.2">
      <c r="W193" s="134"/>
      <c r="X193" s="134"/>
      <c r="Y193" s="134"/>
      <c r="Z193" s="134"/>
      <c r="AA193" s="134"/>
      <c r="AB193" s="134"/>
      <c r="AC193" s="134"/>
      <c r="AD193" s="134"/>
      <c r="AE193" s="134"/>
      <c r="AF193" s="134"/>
      <c r="AG193" s="134"/>
      <c r="AH193" s="134"/>
      <c r="AI193" s="134"/>
      <c r="AJ193" s="134"/>
      <c r="AK193" s="134"/>
      <c r="AL193" s="134"/>
      <c r="AM193" s="134"/>
      <c r="AN193" s="134"/>
      <c r="AO193" s="134"/>
      <c r="AP193" s="134"/>
      <c r="AQ193" s="134"/>
      <c r="AR193" s="134"/>
    </row>
    <row r="194" spans="23:44" x14ac:dyDescent="0.2">
      <c r="W194" s="134"/>
      <c r="X194" s="134"/>
      <c r="Y194" s="134"/>
      <c r="Z194" s="134"/>
      <c r="AA194" s="134"/>
      <c r="AB194" s="134"/>
      <c r="AC194" s="134"/>
      <c r="AD194" s="134"/>
      <c r="AE194" s="134"/>
      <c r="AF194" s="134"/>
      <c r="AG194" s="134"/>
      <c r="AH194" s="134"/>
      <c r="AI194" s="134"/>
      <c r="AJ194" s="134"/>
      <c r="AK194" s="134"/>
      <c r="AL194" s="134"/>
      <c r="AM194" s="134"/>
      <c r="AN194" s="134"/>
      <c r="AO194" s="134"/>
      <c r="AP194" s="134"/>
      <c r="AQ194" s="134"/>
      <c r="AR194" s="134"/>
    </row>
    <row r="195" spans="23:44" x14ac:dyDescent="0.2">
      <c r="W195" s="134"/>
      <c r="X195" s="134"/>
      <c r="Y195" s="134"/>
      <c r="Z195" s="134"/>
      <c r="AA195" s="134"/>
      <c r="AB195" s="134"/>
      <c r="AC195" s="134"/>
      <c r="AD195" s="134"/>
      <c r="AE195" s="134"/>
      <c r="AF195" s="134"/>
      <c r="AG195" s="134"/>
      <c r="AH195" s="134"/>
      <c r="AI195" s="134"/>
      <c r="AJ195" s="134"/>
      <c r="AK195" s="134"/>
      <c r="AL195" s="134"/>
      <c r="AM195" s="134"/>
      <c r="AN195" s="134"/>
      <c r="AO195" s="134"/>
      <c r="AP195" s="134"/>
      <c r="AQ195" s="134"/>
      <c r="AR195" s="134"/>
    </row>
    <row r="196" spans="23:44" x14ac:dyDescent="0.2">
      <c r="W196" s="134"/>
      <c r="X196" s="134"/>
      <c r="Y196" s="134"/>
      <c r="Z196" s="134"/>
      <c r="AA196" s="134"/>
      <c r="AB196" s="134"/>
      <c r="AC196" s="134"/>
      <c r="AD196" s="134"/>
      <c r="AE196" s="134"/>
      <c r="AF196" s="134"/>
      <c r="AG196" s="134"/>
      <c r="AH196" s="134"/>
      <c r="AI196" s="134"/>
      <c r="AJ196" s="134"/>
      <c r="AK196" s="134"/>
      <c r="AL196" s="134"/>
      <c r="AM196" s="134"/>
      <c r="AN196" s="134"/>
      <c r="AO196" s="134"/>
      <c r="AP196" s="134"/>
      <c r="AQ196" s="134"/>
      <c r="AR196" s="134"/>
    </row>
    <row r="197" spans="23:44" x14ac:dyDescent="0.2">
      <c r="W197" s="134"/>
      <c r="X197" s="134"/>
      <c r="Y197" s="134"/>
      <c r="Z197" s="134"/>
      <c r="AA197" s="134"/>
      <c r="AB197" s="134"/>
      <c r="AC197" s="134"/>
      <c r="AD197" s="134"/>
      <c r="AE197" s="134"/>
      <c r="AF197" s="134"/>
      <c r="AG197" s="134"/>
      <c r="AH197" s="134"/>
      <c r="AI197" s="134"/>
      <c r="AJ197" s="134"/>
      <c r="AK197" s="134"/>
      <c r="AL197" s="134"/>
      <c r="AM197" s="134"/>
      <c r="AN197" s="134"/>
      <c r="AO197" s="134"/>
      <c r="AP197" s="134"/>
      <c r="AQ197" s="134"/>
      <c r="AR197" s="134"/>
    </row>
    <row r="198" spans="23:44" x14ac:dyDescent="0.2">
      <c r="W198" s="134"/>
      <c r="X198" s="134"/>
      <c r="Y198" s="134"/>
      <c r="Z198" s="134"/>
      <c r="AA198" s="134"/>
      <c r="AB198" s="134"/>
      <c r="AC198" s="134"/>
      <c r="AD198" s="134"/>
      <c r="AE198" s="134"/>
      <c r="AF198" s="134"/>
      <c r="AG198" s="134"/>
      <c r="AH198" s="134"/>
      <c r="AI198" s="134"/>
      <c r="AJ198" s="134"/>
      <c r="AK198" s="134"/>
      <c r="AL198" s="134"/>
      <c r="AM198" s="134"/>
      <c r="AN198" s="134"/>
      <c r="AO198" s="134"/>
      <c r="AP198" s="134"/>
      <c r="AQ198" s="134"/>
      <c r="AR198" s="134"/>
    </row>
    <row r="199" spans="23:44" x14ac:dyDescent="0.2">
      <c r="W199" s="134"/>
      <c r="X199" s="134"/>
      <c r="Y199" s="134"/>
      <c r="Z199" s="134"/>
      <c r="AA199" s="134"/>
      <c r="AB199" s="134"/>
      <c r="AC199" s="134"/>
      <c r="AD199" s="134"/>
      <c r="AE199" s="134"/>
      <c r="AF199" s="134"/>
      <c r="AG199" s="134"/>
      <c r="AH199" s="134"/>
      <c r="AI199" s="134"/>
      <c r="AJ199" s="134"/>
      <c r="AK199" s="134"/>
      <c r="AL199" s="134"/>
      <c r="AM199" s="134"/>
      <c r="AN199" s="134"/>
      <c r="AO199" s="134"/>
      <c r="AP199" s="134"/>
      <c r="AQ199" s="134"/>
      <c r="AR199" s="134"/>
    </row>
    <row r="200" spans="23:44" x14ac:dyDescent="0.2">
      <c r="W200" s="134"/>
      <c r="X200" s="134"/>
      <c r="Y200" s="134"/>
      <c r="Z200" s="134"/>
      <c r="AA200" s="134"/>
      <c r="AB200" s="134"/>
      <c r="AC200" s="134"/>
      <c r="AD200" s="134"/>
      <c r="AE200" s="134"/>
      <c r="AF200" s="134"/>
      <c r="AG200" s="134"/>
      <c r="AH200" s="134"/>
      <c r="AI200" s="134"/>
      <c r="AJ200" s="134"/>
      <c r="AK200" s="134"/>
      <c r="AL200" s="134"/>
      <c r="AM200" s="134"/>
      <c r="AN200" s="134"/>
      <c r="AO200" s="134"/>
      <c r="AP200" s="134"/>
      <c r="AQ200" s="134"/>
      <c r="AR200" s="134"/>
    </row>
    <row r="201" spans="23:44" x14ac:dyDescent="0.2">
      <c r="W201" s="134"/>
      <c r="X201" s="134"/>
      <c r="Y201" s="134"/>
      <c r="Z201" s="134"/>
      <c r="AA201" s="134"/>
      <c r="AB201" s="134"/>
      <c r="AC201" s="134"/>
      <c r="AD201" s="134"/>
      <c r="AE201" s="134"/>
      <c r="AF201" s="134"/>
      <c r="AG201" s="134"/>
      <c r="AH201" s="134"/>
      <c r="AI201" s="134"/>
      <c r="AJ201" s="134"/>
      <c r="AK201" s="134"/>
      <c r="AL201" s="134"/>
      <c r="AM201" s="134"/>
      <c r="AN201" s="134"/>
      <c r="AO201" s="134"/>
      <c r="AP201" s="134"/>
      <c r="AQ201" s="134"/>
      <c r="AR201" s="134"/>
    </row>
    <row r="202" spans="23:44" x14ac:dyDescent="0.2">
      <c r="W202" s="134"/>
      <c r="X202" s="134"/>
      <c r="Y202" s="134"/>
      <c r="Z202" s="134"/>
      <c r="AA202" s="134"/>
      <c r="AB202" s="134"/>
      <c r="AC202" s="134"/>
      <c r="AD202" s="134"/>
      <c r="AE202" s="134"/>
      <c r="AF202" s="134"/>
      <c r="AG202" s="134"/>
      <c r="AH202" s="134"/>
      <c r="AI202" s="134"/>
      <c r="AJ202" s="134"/>
      <c r="AK202" s="134"/>
      <c r="AL202" s="134"/>
      <c r="AM202" s="134"/>
      <c r="AN202" s="134"/>
      <c r="AO202" s="134"/>
      <c r="AP202" s="134"/>
      <c r="AQ202" s="134"/>
      <c r="AR202" s="134"/>
    </row>
    <row r="203" spans="23:44" x14ac:dyDescent="0.2">
      <c r="W203" s="134"/>
      <c r="X203" s="134"/>
      <c r="Y203" s="134"/>
      <c r="Z203" s="134"/>
      <c r="AA203" s="134"/>
      <c r="AB203" s="134"/>
      <c r="AC203" s="134"/>
      <c r="AD203" s="134"/>
      <c r="AE203" s="134"/>
      <c r="AF203" s="134"/>
      <c r="AG203" s="134"/>
      <c r="AH203" s="134"/>
      <c r="AI203" s="134"/>
      <c r="AJ203" s="134"/>
      <c r="AK203" s="134"/>
      <c r="AL203" s="134"/>
      <c r="AM203" s="134"/>
      <c r="AN203" s="134"/>
      <c r="AO203" s="134"/>
      <c r="AP203" s="134"/>
      <c r="AQ203" s="134"/>
      <c r="AR203" s="134"/>
    </row>
    <row r="204" spans="23:44" x14ac:dyDescent="0.2">
      <c r="W204" s="134"/>
      <c r="X204" s="134"/>
      <c r="Y204" s="134"/>
      <c r="Z204" s="134"/>
      <c r="AA204" s="134"/>
      <c r="AB204" s="134"/>
      <c r="AC204" s="134"/>
      <c r="AD204" s="134"/>
      <c r="AE204" s="134"/>
      <c r="AF204" s="134"/>
      <c r="AG204" s="134"/>
      <c r="AH204" s="134"/>
      <c r="AI204" s="134"/>
      <c r="AJ204" s="134"/>
      <c r="AK204" s="134"/>
      <c r="AL204" s="134"/>
      <c r="AM204" s="134"/>
      <c r="AN204" s="134"/>
      <c r="AO204" s="134"/>
      <c r="AP204" s="134"/>
      <c r="AQ204" s="134"/>
      <c r="AR204" s="134"/>
    </row>
    <row r="205" spans="23:44" x14ac:dyDescent="0.2">
      <c r="W205" s="134"/>
      <c r="X205" s="134"/>
      <c r="Y205" s="134"/>
      <c r="Z205" s="134"/>
      <c r="AA205" s="134"/>
      <c r="AB205" s="134"/>
      <c r="AC205" s="134"/>
      <c r="AD205" s="134"/>
      <c r="AE205" s="134"/>
      <c r="AF205" s="134"/>
      <c r="AG205" s="134"/>
      <c r="AH205" s="134"/>
      <c r="AI205" s="134"/>
      <c r="AJ205" s="134"/>
      <c r="AK205" s="134"/>
      <c r="AL205" s="134"/>
      <c r="AM205" s="134"/>
      <c r="AN205" s="134"/>
      <c r="AO205" s="134"/>
      <c r="AP205" s="134"/>
      <c r="AQ205" s="134"/>
      <c r="AR205" s="134"/>
    </row>
    <row r="206" spans="23:44" x14ac:dyDescent="0.2">
      <c r="W206" s="134"/>
      <c r="X206" s="134"/>
      <c r="Y206" s="134"/>
      <c r="Z206" s="134"/>
      <c r="AA206" s="134"/>
      <c r="AB206" s="134"/>
      <c r="AC206" s="134"/>
      <c r="AD206" s="134"/>
      <c r="AE206" s="134"/>
      <c r="AF206" s="134"/>
      <c r="AG206" s="134"/>
      <c r="AH206" s="134"/>
      <c r="AI206" s="134"/>
      <c r="AJ206" s="134"/>
      <c r="AK206" s="134"/>
      <c r="AL206" s="134"/>
      <c r="AM206" s="134"/>
      <c r="AN206" s="134"/>
      <c r="AO206" s="134"/>
      <c r="AP206" s="134"/>
      <c r="AQ206" s="134"/>
      <c r="AR206" s="134"/>
    </row>
    <row r="207" spans="23:44" x14ac:dyDescent="0.2">
      <c r="W207" s="134"/>
      <c r="X207" s="134"/>
      <c r="Y207" s="134"/>
      <c r="Z207" s="134"/>
      <c r="AA207" s="134"/>
      <c r="AB207" s="134"/>
      <c r="AC207" s="134"/>
      <c r="AD207" s="134"/>
      <c r="AE207" s="134"/>
      <c r="AF207" s="134"/>
      <c r="AG207" s="134"/>
      <c r="AH207" s="134"/>
      <c r="AI207" s="134"/>
      <c r="AJ207" s="134"/>
      <c r="AK207" s="134"/>
      <c r="AL207" s="134"/>
      <c r="AM207" s="134"/>
      <c r="AN207" s="134"/>
      <c r="AO207" s="134"/>
      <c r="AP207" s="134"/>
      <c r="AQ207" s="134"/>
      <c r="AR207" s="134"/>
    </row>
    <row r="208" spans="23:44" x14ac:dyDescent="0.2">
      <c r="W208" s="134"/>
      <c r="X208" s="134"/>
      <c r="Y208" s="134"/>
      <c r="Z208" s="134"/>
      <c r="AA208" s="134"/>
      <c r="AB208" s="134"/>
      <c r="AC208" s="134"/>
      <c r="AD208" s="134"/>
      <c r="AE208" s="134"/>
      <c r="AF208" s="134"/>
      <c r="AG208" s="134"/>
      <c r="AH208" s="134"/>
      <c r="AI208" s="134"/>
      <c r="AJ208" s="134"/>
      <c r="AK208" s="134"/>
      <c r="AL208" s="134"/>
      <c r="AM208" s="134"/>
      <c r="AN208" s="134"/>
      <c r="AO208" s="134"/>
      <c r="AP208" s="134"/>
      <c r="AQ208" s="134"/>
      <c r="AR208" s="134"/>
    </row>
    <row r="209" spans="23:44" x14ac:dyDescent="0.2">
      <c r="W209" s="134"/>
      <c r="X209" s="134"/>
      <c r="Y209" s="134"/>
      <c r="Z209" s="134"/>
      <c r="AA209" s="134"/>
      <c r="AB209" s="134"/>
      <c r="AC209" s="134"/>
      <c r="AD209" s="134"/>
      <c r="AE209" s="134"/>
      <c r="AF209" s="134"/>
      <c r="AG209" s="134"/>
      <c r="AH209" s="134"/>
      <c r="AI209" s="134"/>
      <c r="AJ209" s="134"/>
      <c r="AK209" s="134"/>
      <c r="AL209" s="134"/>
      <c r="AM209" s="134"/>
      <c r="AN209" s="134"/>
      <c r="AO209" s="134"/>
      <c r="AP209" s="134"/>
      <c r="AQ209" s="134"/>
      <c r="AR209" s="134"/>
    </row>
    <row r="210" spans="23:44" x14ac:dyDescent="0.2">
      <c r="W210" s="134"/>
      <c r="X210" s="134"/>
      <c r="Y210" s="134"/>
      <c r="Z210" s="134"/>
      <c r="AA210" s="134"/>
      <c r="AB210" s="134"/>
      <c r="AC210" s="134"/>
      <c r="AD210" s="134"/>
      <c r="AE210" s="134"/>
      <c r="AF210" s="134"/>
      <c r="AG210" s="134"/>
      <c r="AH210" s="134"/>
      <c r="AI210" s="134"/>
      <c r="AJ210" s="134"/>
      <c r="AK210" s="134"/>
      <c r="AL210" s="134"/>
      <c r="AM210" s="134"/>
      <c r="AN210" s="134"/>
      <c r="AO210" s="134"/>
      <c r="AP210" s="134"/>
      <c r="AQ210" s="134"/>
      <c r="AR210" s="134"/>
    </row>
    <row r="211" spans="23:44" x14ac:dyDescent="0.2">
      <c r="W211" s="134"/>
      <c r="X211" s="134"/>
      <c r="Y211" s="134"/>
      <c r="Z211" s="134"/>
      <c r="AA211" s="134"/>
      <c r="AB211" s="134"/>
      <c r="AC211" s="134"/>
      <c r="AD211" s="134"/>
      <c r="AE211" s="134"/>
      <c r="AF211" s="134"/>
      <c r="AG211" s="134"/>
      <c r="AH211" s="134"/>
      <c r="AI211" s="134"/>
      <c r="AJ211" s="134"/>
      <c r="AK211" s="134"/>
      <c r="AL211" s="134"/>
      <c r="AM211" s="134"/>
      <c r="AN211" s="134"/>
      <c r="AO211" s="134"/>
      <c r="AP211" s="134"/>
      <c r="AQ211" s="134"/>
      <c r="AR211" s="134"/>
    </row>
    <row r="212" spans="23:44" x14ac:dyDescent="0.2">
      <c r="W212" s="134"/>
      <c r="X212" s="134"/>
      <c r="Y212" s="134"/>
      <c r="Z212" s="134"/>
      <c r="AA212" s="134"/>
      <c r="AB212" s="134"/>
      <c r="AC212" s="134"/>
      <c r="AD212" s="134"/>
      <c r="AE212" s="134"/>
      <c r="AF212" s="134"/>
      <c r="AG212" s="134"/>
      <c r="AH212" s="134"/>
      <c r="AI212" s="134"/>
      <c r="AJ212" s="134"/>
      <c r="AK212" s="134"/>
      <c r="AL212" s="134"/>
      <c r="AM212" s="134"/>
      <c r="AN212" s="134"/>
      <c r="AO212" s="134"/>
      <c r="AP212" s="134"/>
      <c r="AQ212" s="134"/>
      <c r="AR212" s="134"/>
    </row>
    <row r="213" spans="23:44" x14ac:dyDescent="0.2">
      <c r="W213" s="134"/>
      <c r="X213" s="134"/>
      <c r="Y213" s="134"/>
      <c r="Z213" s="134"/>
      <c r="AA213" s="134"/>
      <c r="AB213" s="134"/>
      <c r="AC213" s="134"/>
      <c r="AD213" s="134"/>
      <c r="AE213" s="134"/>
      <c r="AF213" s="134"/>
      <c r="AG213" s="134"/>
      <c r="AH213" s="134"/>
      <c r="AI213" s="134"/>
      <c r="AJ213" s="134"/>
      <c r="AK213" s="134"/>
      <c r="AL213" s="134"/>
      <c r="AM213" s="134"/>
      <c r="AN213" s="134"/>
      <c r="AO213" s="134"/>
      <c r="AP213" s="134"/>
      <c r="AQ213" s="134"/>
      <c r="AR213" s="134"/>
    </row>
    <row r="214" spans="23:44" x14ac:dyDescent="0.2">
      <c r="W214" s="134"/>
      <c r="X214" s="134"/>
      <c r="Y214" s="134"/>
      <c r="Z214" s="134"/>
      <c r="AA214" s="134"/>
      <c r="AB214" s="134"/>
      <c r="AC214" s="134"/>
      <c r="AD214" s="134"/>
      <c r="AE214" s="134"/>
      <c r="AF214" s="134"/>
      <c r="AG214" s="134"/>
      <c r="AH214" s="134"/>
      <c r="AI214" s="134"/>
      <c r="AJ214" s="134"/>
      <c r="AK214" s="134"/>
      <c r="AL214" s="134"/>
      <c r="AM214" s="134"/>
      <c r="AN214" s="134"/>
      <c r="AO214" s="134"/>
      <c r="AP214" s="134"/>
      <c r="AQ214" s="134"/>
      <c r="AR214" s="134"/>
    </row>
    <row r="215" spans="23:44" x14ac:dyDescent="0.2">
      <c r="W215" s="134"/>
      <c r="X215" s="134"/>
      <c r="Y215" s="134"/>
      <c r="Z215" s="134"/>
      <c r="AA215" s="134"/>
      <c r="AB215" s="134"/>
      <c r="AC215" s="134"/>
      <c r="AD215" s="134"/>
      <c r="AE215" s="134"/>
      <c r="AF215" s="134"/>
      <c r="AG215" s="134"/>
      <c r="AH215" s="134"/>
      <c r="AI215" s="134"/>
      <c r="AJ215" s="134"/>
      <c r="AK215" s="134"/>
      <c r="AL215" s="134"/>
      <c r="AM215" s="134"/>
      <c r="AN215" s="134"/>
      <c r="AO215" s="134"/>
      <c r="AP215" s="134"/>
      <c r="AQ215" s="134"/>
      <c r="AR215" s="134"/>
    </row>
    <row r="216" spans="23:44" x14ac:dyDescent="0.2">
      <c r="W216" s="134"/>
      <c r="X216" s="134"/>
      <c r="Y216" s="134"/>
      <c r="Z216" s="134"/>
      <c r="AA216" s="134"/>
      <c r="AB216" s="134"/>
      <c r="AC216" s="134"/>
      <c r="AD216" s="134"/>
      <c r="AE216" s="134"/>
      <c r="AF216" s="134"/>
      <c r="AG216" s="134"/>
      <c r="AH216" s="134"/>
      <c r="AI216" s="134"/>
      <c r="AJ216" s="134"/>
      <c r="AK216" s="134"/>
      <c r="AL216" s="134"/>
      <c r="AM216" s="134"/>
      <c r="AN216" s="134"/>
      <c r="AO216" s="134"/>
      <c r="AP216" s="134"/>
      <c r="AQ216" s="134"/>
      <c r="AR216" s="134"/>
    </row>
    <row r="217" spans="23:44" x14ac:dyDescent="0.2">
      <c r="W217" s="134"/>
      <c r="X217" s="134"/>
      <c r="Y217" s="134"/>
      <c r="Z217" s="134"/>
      <c r="AA217" s="134"/>
      <c r="AB217" s="134"/>
      <c r="AC217" s="134"/>
      <c r="AD217" s="134"/>
      <c r="AE217" s="134"/>
      <c r="AF217" s="134"/>
      <c r="AG217" s="134"/>
      <c r="AH217" s="134"/>
      <c r="AI217" s="134"/>
      <c r="AJ217" s="134"/>
      <c r="AK217" s="134"/>
      <c r="AL217" s="134"/>
      <c r="AM217" s="134"/>
      <c r="AN217" s="134"/>
      <c r="AO217" s="134"/>
      <c r="AP217" s="134"/>
      <c r="AQ217" s="134"/>
      <c r="AR217" s="134"/>
    </row>
    <row r="218" spans="23:44" x14ac:dyDescent="0.2">
      <c r="W218" s="134"/>
      <c r="X218" s="134"/>
      <c r="Y218" s="134"/>
      <c r="Z218" s="134"/>
      <c r="AA218" s="134"/>
      <c r="AB218" s="134"/>
      <c r="AC218" s="134"/>
      <c r="AD218" s="134"/>
      <c r="AE218" s="134"/>
      <c r="AF218" s="134"/>
      <c r="AG218" s="134"/>
      <c r="AH218" s="134"/>
      <c r="AI218" s="134"/>
      <c r="AJ218" s="134"/>
      <c r="AK218" s="134"/>
      <c r="AL218" s="134"/>
      <c r="AM218" s="134"/>
      <c r="AN218" s="134"/>
      <c r="AO218" s="134"/>
      <c r="AP218" s="134"/>
      <c r="AQ218" s="134"/>
      <c r="AR218" s="134"/>
    </row>
    <row r="219" spans="23:44" x14ac:dyDescent="0.2">
      <c r="W219" s="134"/>
      <c r="X219" s="134"/>
      <c r="Y219" s="134"/>
      <c r="Z219" s="134"/>
      <c r="AA219" s="134"/>
      <c r="AB219" s="134"/>
      <c r="AC219" s="134"/>
      <c r="AD219" s="134"/>
      <c r="AE219" s="134"/>
      <c r="AF219" s="134"/>
      <c r="AG219" s="134"/>
      <c r="AH219" s="134"/>
      <c r="AI219" s="134"/>
      <c r="AJ219" s="134"/>
      <c r="AK219" s="134"/>
      <c r="AL219" s="134"/>
      <c r="AM219" s="134"/>
      <c r="AN219" s="134"/>
      <c r="AO219" s="134"/>
      <c r="AP219" s="134"/>
      <c r="AQ219" s="134"/>
      <c r="AR219" s="134"/>
    </row>
    <row r="220" spans="23:44" x14ac:dyDescent="0.2">
      <c r="W220" s="134"/>
      <c r="X220" s="134"/>
      <c r="Y220" s="134"/>
      <c r="Z220" s="134"/>
      <c r="AA220" s="134"/>
      <c r="AB220" s="134"/>
      <c r="AC220" s="134"/>
      <c r="AD220" s="134"/>
      <c r="AE220" s="134"/>
      <c r="AF220" s="134"/>
      <c r="AG220" s="134"/>
      <c r="AH220" s="134"/>
      <c r="AI220" s="134"/>
      <c r="AJ220" s="134"/>
      <c r="AK220" s="134"/>
      <c r="AL220" s="134"/>
      <c r="AM220" s="134"/>
      <c r="AN220" s="134"/>
      <c r="AO220" s="134"/>
      <c r="AP220" s="134"/>
      <c r="AQ220" s="134"/>
      <c r="AR220" s="134"/>
    </row>
    <row r="221" spans="23:44" x14ac:dyDescent="0.2">
      <c r="W221" s="134"/>
      <c r="X221" s="134"/>
      <c r="Y221" s="134"/>
      <c r="Z221" s="134"/>
      <c r="AA221" s="134"/>
      <c r="AB221" s="134"/>
      <c r="AC221" s="134"/>
      <c r="AD221" s="134"/>
      <c r="AE221" s="134"/>
      <c r="AF221" s="134"/>
      <c r="AG221" s="134"/>
      <c r="AH221" s="134"/>
      <c r="AI221" s="134"/>
      <c r="AJ221" s="134"/>
      <c r="AK221" s="134"/>
      <c r="AL221" s="134"/>
      <c r="AM221" s="134"/>
      <c r="AN221" s="134"/>
      <c r="AO221" s="134"/>
      <c r="AP221" s="134"/>
      <c r="AQ221" s="134"/>
      <c r="AR221" s="134"/>
    </row>
    <row r="222" spans="23:44" x14ac:dyDescent="0.2">
      <c r="W222" s="134"/>
      <c r="X222" s="134"/>
      <c r="Y222" s="134"/>
      <c r="Z222" s="134"/>
      <c r="AA222" s="134"/>
      <c r="AB222" s="134"/>
      <c r="AC222" s="134"/>
      <c r="AD222" s="134"/>
      <c r="AE222" s="134"/>
      <c r="AF222" s="134"/>
      <c r="AG222" s="134"/>
      <c r="AH222" s="134"/>
      <c r="AI222" s="134"/>
      <c r="AJ222" s="134"/>
      <c r="AK222" s="134"/>
      <c r="AL222" s="134"/>
      <c r="AM222" s="134"/>
      <c r="AN222" s="134"/>
      <c r="AO222" s="134"/>
      <c r="AP222" s="134"/>
      <c r="AQ222" s="134"/>
      <c r="AR222" s="134"/>
    </row>
    <row r="223" spans="23:44" x14ac:dyDescent="0.2">
      <c r="W223" s="134"/>
      <c r="X223" s="134"/>
      <c r="Y223" s="134"/>
      <c r="Z223" s="134"/>
      <c r="AA223" s="134"/>
      <c r="AB223" s="134"/>
      <c r="AC223" s="134"/>
      <c r="AD223" s="134"/>
      <c r="AE223" s="134"/>
      <c r="AF223" s="134"/>
      <c r="AG223" s="134"/>
      <c r="AH223" s="134"/>
      <c r="AI223" s="134"/>
      <c r="AJ223" s="134"/>
      <c r="AK223" s="134"/>
      <c r="AL223" s="134"/>
      <c r="AM223" s="134"/>
      <c r="AN223" s="134"/>
      <c r="AO223" s="134"/>
      <c r="AP223" s="134"/>
      <c r="AQ223" s="134"/>
      <c r="AR223" s="134"/>
    </row>
    <row r="224" spans="23:44" x14ac:dyDescent="0.2">
      <c r="W224" s="134"/>
      <c r="X224" s="134"/>
      <c r="Y224" s="134"/>
      <c r="Z224" s="134"/>
      <c r="AA224" s="134"/>
      <c r="AB224" s="134"/>
      <c r="AC224" s="134"/>
      <c r="AD224" s="134"/>
      <c r="AE224" s="134"/>
      <c r="AF224" s="134"/>
      <c r="AG224" s="134"/>
      <c r="AH224" s="134"/>
      <c r="AI224" s="134"/>
      <c r="AJ224" s="134"/>
      <c r="AK224" s="134"/>
      <c r="AL224" s="134"/>
      <c r="AM224" s="134"/>
      <c r="AN224" s="134"/>
      <c r="AO224" s="134"/>
      <c r="AP224" s="134"/>
      <c r="AQ224" s="134"/>
      <c r="AR224" s="134"/>
    </row>
    <row r="225" spans="23:44" x14ac:dyDescent="0.2">
      <c r="W225" s="134"/>
      <c r="X225" s="134"/>
      <c r="Y225" s="134"/>
      <c r="Z225" s="134"/>
      <c r="AA225" s="134"/>
      <c r="AB225" s="134"/>
      <c r="AC225" s="134"/>
      <c r="AD225" s="134"/>
      <c r="AE225" s="134"/>
      <c r="AF225" s="134"/>
      <c r="AG225" s="134"/>
      <c r="AH225" s="134"/>
      <c r="AI225" s="134"/>
      <c r="AJ225" s="134"/>
      <c r="AK225" s="134"/>
      <c r="AL225" s="134"/>
      <c r="AM225" s="134"/>
      <c r="AN225" s="134"/>
      <c r="AO225" s="134"/>
      <c r="AP225" s="134"/>
      <c r="AQ225" s="134"/>
      <c r="AR225" s="134"/>
    </row>
    <row r="226" spans="23:44" x14ac:dyDescent="0.2">
      <c r="W226" s="134"/>
      <c r="X226" s="134"/>
      <c r="Y226" s="134"/>
      <c r="Z226" s="134"/>
      <c r="AA226" s="134"/>
      <c r="AB226" s="134"/>
      <c r="AC226" s="134"/>
      <c r="AD226" s="134"/>
      <c r="AE226" s="134"/>
      <c r="AF226" s="134"/>
      <c r="AG226" s="134"/>
      <c r="AH226" s="134"/>
      <c r="AI226" s="134"/>
      <c r="AJ226" s="134"/>
      <c r="AK226" s="134"/>
      <c r="AL226" s="134"/>
      <c r="AM226" s="134"/>
      <c r="AN226" s="134"/>
      <c r="AO226" s="134"/>
      <c r="AP226" s="134"/>
      <c r="AQ226" s="134"/>
      <c r="AR226" s="134"/>
    </row>
    <row r="227" spans="23:44" x14ac:dyDescent="0.2">
      <c r="W227" s="134"/>
      <c r="X227" s="134"/>
      <c r="Y227" s="134"/>
      <c r="Z227" s="134"/>
      <c r="AA227" s="134"/>
      <c r="AB227" s="134"/>
      <c r="AC227" s="134"/>
      <c r="AD227" s="134"/>
      <c r="AE227" s="134"/>
      <c r="AF227" s="134"/>
      <c r="AG227" s="134"/>
      <c r="AH227" s="134"/>
      <c r="AI227" s="134"/>
      <c r="AJ227" s="134"/>
      <c r="AK227" s="134"/>
      <c r="AL227" s="134"/>
      <c r="AM227" s="134"/>
      <c r="AN227" s="134"/>
      <c r="AO227" s="134"/>
      <c r="AP227" s="134"/>
      <c r="AQ227" s="134"/>
      <c r="AR227" s="134"/>
    </row>
    <row r="228" spans="23:44" x14ac:dyDescent="0.2">
      <c r="W228" s="134"/>
      <c r="X228" s="134"/>
      <c r="Y228" s="134"/>
      <c r="Z228" s="134"/>
      <c r="AA228" s="134"/>
      <c r="AB228" s="134"/>
      <c r="AC228" s="134"/>
      <c r="AD228" s="134"/>
      <c r="AE228" s="134"/>
      <c r="AF228" s="134"/>
      <c r="AG228" s="134"/>
      <c r="AH228" s="134"/>
      <c r="AI228" s="134"/>
      <c r="AJ228" s="134"/>
      <c r="AK228" s="134"/>
      <c r="AL228" s="134"/>
      <c r="AM228" s="134"/>
      <c r="AN228" s="134"/>
      <c r="AO228" s="134"/>
      <c r="AP228" s="134"/>
      <c r="AQ228" s="134"/>
      <c r="AR228" s="134"/>
    </row>
    <row r="229" spans="23:44" x14ac:dyDescent="0.2">
      <c r="W229" s="134"/>
      <c r="X229" s="134"/>
      <c r="Y229" s="134"/>
      <c r="Z229" s="134"/>
      <c r="AA229" s="134"/>
      <c r="AB229" s="134"/>
      <c r="AC229" s="134"/>
      <c r="AD229" s="134"/>
      <c r="AE229" s="134"/>
      <c r="AF229" s="134"/>
      <c r="AG229" s="134"/>
      <c r="AH229" s="134"/>
      <c r="AI229" s="134"/>
      <c r="AJ229" s="134"/>
      <c r="AK229" s="134"/>
      <c r="AL229" s="134"/>
      <c r="AM229" s="134"/>
      <c r="AN229" s="134"/>
      <c r="AO229" s="134"/>
      <c r="AP229" s="134"/>
      <c r="AQ229" s="134"/>
      <c r="AR229" s="134"/>
    </row>
    <row r="230" spans="23:44" x14ac:dyDescent="0.2">
      <c r="W230" s="134"/>
      <c r="X230" s="134"/>
      <c r="Y230" s="134"/>
      <c r="Z230" s="134"/>
      <c r="AA230" s="134"/>
      <c r="AB230" s="134"/>
      <c r="AC230" s="134"/>
      <c r="AD230" s="134"/>
      <c r="AE230" s="134"/>
      <c r="AF230" s="134"/>
      <c r="AG230" s="134"/>
      <c r="AH230" s="134"/>
      <c r="AI230" s="134"/>
      <c r="AJ230" s="134"/>
      <c r="AK230" s="134"/>
      <c r="AL230" s="134"/>
      <c r="AM230" s="134"/>
      <c r="AN230" s="134"/>
      <c r="AO230" s="134"/>
      <c r="AP230" s="134"/>
      <c r="AQ230" s="134"/>
      <c r="AR230" s="134"/>
    </row>
    <row r="231" spans="23:44" x14ac:dyDescent="0.2">
      <c r="W231" s="134"/>
      <c r="X231" s="134"/>
      <c r="Y231" s="134"/>
      <c r="Z231" s="134"/>
      <c r="AA231" s="134"/>
      <c r="AB231" s="134"/>
      <c r="AC231" s="134"/>
      <c r="AD231" s="134"/>
      <c r="AE231" s="134"/>
      <c r="AF231" s="134"/>
      <c r="AG231" s="134"/>
      <c r="AH231" s="134"/>
      <c r="AI231" s="134"/>
      <c r="AJ231" s="134"/>
      <c r="AK231" s="134"/>
      <c r="AL231" s="134"/>
      <c r="AM231" s="134"/>
      <c r="AN231" s="134"/>
      <c r="AO231" s="134"/>
      <c r="AP231" s="134"/>
      <c r="AQ231" s="134"/>
      <c r="AR231" s="134"/>
    </row>
    <row r="232" spans="23:44" x14ac:dyDescent="0.2">
      <c r="W232" s="134"/>
      <c r="X232" s="134"/>
      <c r="Y232" s="134"/>
      <c r="Z232" s="134"/>
      <c r="AA232" s="134"/>
      <c r="AB232" s="134"/>
      <c r="AC232" s="134"/>
      <c r="AD232" s="134"/>
      <c r="AE232" s="134"/>
      <c r="AF232" s="134"/>
      <c r="AG232" s="134"/>
      <c r="AH232" s="134"/>
      <c r="AI232" s="134"/>
      <c r="AJ232" s="134"/>
      <c r="AK232" s="134"/>
      <c r="AL232" s="134"/>
      <c r="AM232" s="134"/>
      <c r="AN232" s="134"/>
      <c r="AO232" s="134"/>
      <c r="AP232" s="134"/>
      <c r="AQ232" s="134"/>
      <c r="AR232" s="134"/>
    </row>
    <row r="233" spans="23:44" x14ac:dyDescent="0.2">
      <c r="W233" s="134"/>
      <c r="X233" s="134"/>
      <c r="Y233" s="134"/>
      <c r="Z233" s="134"/>
      <c r="AA233" s="134"/>
      <c r="AB233" s="134"/>
      <c r="AC233" s="134"/>
      <c r="AD233" s="134"/>
      <c r="AE233" s="134"/>
      <c r="AF233" s="134"/>
      <c r="AG233" s="134"/>
      <c r="AH233" s="134"/>
      <c r="AI233" s="134"/>
      <c r="AJ233" s="134"/>
      <c r="AK233" s="134"/>
      <c r="AL233" s="134"/>
      <c r="AM233" s="134"/>
      <c r="AN233" s="134"/>
      <c r="AO233" s="134"/>
      <c r="AP233" s="134"/>
      <c r="AQ233" s="134"/>
      <c r="AR233" s="134"/>
    </row>
    <row r="234" spans="23:44" x14ac:dyDescent="0.2">
      <c r="W234" s="134"/>
      <c r="X234" s="134"/>
      <c r="Y234" s="134"/>
      <c r="Z234" s="134"/>
      <c r="AA234" s="134"/>
      <c r="AB234" s="134"/>
      <c r="AC234" s="134"/>
      <c r="AD234" s="134"/>
      <c r="AE234" s="134"/>
      <c r="AF234" s="134"/>
      <c r="AG234" s="134"/>
      <c r="AH234" s="134"/>
      <c r="AI234" s="134"/>
      <c r="AJ234" s="134"/>
      <c r="AK234" s="134"/>
      <c r="AL234" s="134"/>
      <c r="AM234" s="134"/>
      <c r="AN234" s="134"/>
      <c r="AO234" s="134"/>
      <c r="AP234" s="134"/>
      <c r="AQ234" s="134"/>
      <c r="AR234" s="134"/>
    </row>
    <row r="235" spans="23:44" x14ac:dyDescent="0.2">
      <c r="W235" s="134"/>
      <c r="X235" s="134"/>
      <c r="Y235" s="134"/>
      <c r="Z235" s="134"/>
      <c r="AA235" s="134"/>
      <c r="AB235" s="134"/>
      <c r="AC235" s="134"/>
      <c r="AD235" s="134"/>
      <c r="AE235" s="134"/>
      <c r="AF235" s="134"/>
      <c r="AG235" s="134"/>
      <c r="AH235" s="134"/>
      <c r="AI235" s="134"/>
      <c r="AJ235" s="134"/>
      <c r="AK235" s="134"/>
      <c r="AL235" s="134"/>
      <c r="AM235" s="134"/>
      <c r="AN235" s="134"/>
      <c r="AO235" s="134"/>
      <c r="AP235" s="134"/>
      <c r="AQ235" s="134"/>
      <c r="AR235" s="134"/>
    </row>
    <row r="236" spans="23:44" x14ac:dyDescent="0.2">
      <c r="W236" s="134"/>
      <c r="X236" s="134"/>
      <c r="Y236" s="134"/>
      <c r="Z236" s="134"/>
      <c r="AA236" s="134"/>
      <c r="AB236" s="134"/>
      <c r="AC236" s="134"/>
      <c r="AD236" s="134"/>
      <c r="AE236" s="134"/>
      <c r="AF236" s="134"/>
      <c r="AG236" s="134"/>
      <c r="AH236" s="134"/>
      <c r="AI236" s="134"/>
      <c r="AJ236" s="134"/>
      <c r="AK236" s="134"/>
      <c r="AL236" s="134"/>
      <c r="AM236" s="134"/>
      <c r="AN236" s="134"/>
      <c r="AO236" s="134"/>
      <c r="AP236" s="134"/>
      <c r="AQ236" s="134"/>
      <c r="AR236" s="134"/>
    </row>
    <row r="237" spans="23:44" x14ac:dyDescent="0.2">
      <c r="W237" s="134"/>
      <c r="X237" s="134"/>
      <c r="Y237" s="134"/>
      <c r="Z237" s="134"/>
      <c r="AA237" s="134"/>
      <c r="AB237" s="134"/>
      <c r="AC237" s="134"/>
      <c r="AD237" s="134"/>
      <c r="AE237" s="134"/>
      <c r="AF237" s="134"/>
      <c r="AG237" s="134"/>
      <c r="AH237" s="134"/>
      <c r="AI237" s="134"/>
      <c r="AJ237" s="134"/>
      <c r="AK237" s="134"/>
      <c r="AL237" s="134"/>
      <c r="AM237" s="134"/>
      <c r="AN237" s="134"/>
      <c r="AO237" s="134"/>
      <c r="AP237" s="134"/>
      <c r="AQ237" s="134"/>
      <c r="AR237" s="134"/>
    </row>
    <row r="238" spans="23:44" x14ac:dyDescent="0.2">
      <c r="W238" s="134"/>
      <c r="X238" s="134"/>
      <c r="Y238" s="134"/>
      <c r="Z238" s="134"/>
      <c r="AA238" s="134"/>
      <c r="AB238" s="134"/>
      <c r="AC238" s="134"/>
      <c r="AD238" s="134"/>
      <c r="AE238" s="134"/>
      <c r="AF238" s="134"/>
      <c r="AG238" s="134"/>
      <c r="AH238" s="134"/>
      <c r="AI238" s="134"/>
      <c r="AJ238" s="134"/>
      <c r="AK238" s="134"/>
      <c r="AL238" s="134"/>
      <c r="AM238" s="134"/>
      <c r="AN238" s="134"/>
      <c r="AO238" s="134"/>
      <c r="AP238" s="134"/>
      <c r="AQ238" s="134"/>
      <c r="AR238" s="134"/>
    </row>
    <row r="239" spans="23:44" x14ac:dyDescent="0.2">
      <c r="W239" s="134"/>
      <c r="X239" s="134"/>
      <c r="Y239" s="134"/>
      <c r="Z239" s="134"/>
      <c r="AA239" s="134"/>
      <c r="AB239" s="134"/>
      <c r="AC239" s="134"/>
      <c r="AD239" s="134"/>
      <c r="AE239" s="134"/>
      <c r="AF239" s="134"/>
      <c r="AG239" s="134"/>
      <c r="AH239" s="134"/>
      <c r="AI239" s="134"/>
      <c r="AJ239" s="134"/>
      <c r="AK239" s="134"/>
      <c r="AL239" s="134"/>
      <c r="AM239" s="134"/>
      <c r="AN239" s="134"/>
      <c r="AO239" s="134"/>
      <c r="AP239" s="134"/>
      <c r="AQ239" s="134"/>
      <c r="AR239" s="134"/>
    </row>
    <row r="240" spans="23:44" x14ac:dyDescent="0.2">
      <c r="W240" s="134"/>
      <c r="X240" s="134"/>
      <c r="Y240" s="134"/>
      <c r="Z240" s="134"/>
      <c r="AA240" s="134"/>
      <c r="AB240" s="134"/>
      <c r="AC240" s="134"/>
      <c r="AD240" s="134"/>
      <c r="AE240" s="134"/>
      <c r="AF240" s="134"/>
      <c r="AG240" s="134"/>
      <c r="AH240" s="134"/>
      <c r="AI240" s="134"/>
      <c r="AJ240" s="134"/>
      <c r="AK240" s="134"/>
      <c r="AL240" s="134"/>
      <c r="AM240" s="134"/>
      <c r="AN240" s="134"/>
      <c r="AO240" s="134"/>
      <c r="AP240" s="134"/>
      <c r="AQ240" s="134"/>
      <c r="AR240" s="134"/>
    </row>
    <row r="241" spans="23:44" x14ac:dyDescent="0.2">
      <c r="W241" s="134"/>
      <c r="X241" s="134"/>
      <c r="Y241" s="134"/>
      <c r="Z241" s="134"/>
      <c r="AA241" s="134"/>
      <c r="AB241" s="134"/>
      <c r="AC241" s="134"/>
      <c r="AD241" s="134"/>
      <c r="AE241" s="134"/>
      <c r="AF241" s="134"/>
      <c r="AG241" s="134"/>
      <c r="AH241" s="134"/>
      <c r="AI241" s="134"/>
      <c r="AJ241" s="134"/>
      <c r="AK241" s="134"/>
      <c r="AL241" s="134"/>
      <c r="AM241" s="134"/>
      <c r="AN241" s="134"/>
      <c r="AO241" s="134"/>
      <c r="AP241" s="134"/>
      <c r="AQ241" s="134"/>
      <c r="AR241" s="134"/>
    </row>
    <row r="242" spans="23:44" x14ac:dyDescent="0.2">
      <c r="W242" s="134"/>
      <c r="X242" s="134"/>
      <c r="Y242" s="134"/>
      <c r="Z242" s="134"/>
      <c r="AA242" s="134"/>
      <c r="AB242" s="134"/>
      <c r="AC242" s="134"/>
      <c r="AD242" s="134"/>
      <c r="AE242" s="134"/>
      <c r="AF242" s="134"/>
      <c r="AG242" s="134"/>
      <c r="AH242" s="134"/>
      <c r="AI242" s="134"/>
      <c r="AJ242" s="134"/>
      <c r="AK242" s="134"/>
      <c r="AL242" s="134"/>
      <c r="AM242" s="134"/>
      <c r="AN242" s="134"/>
      <c r="AO242" s="134"/>
      <c r="AP242" s="134"/>
      <c r="AQ242" s="134"/>
      <c r="AR242" s="134"/>
    </row>
    <row r="243" spans="23:44" x14ac:dyDescent="0.2">
      <c r="W243" s="134"/>
      <c r="X243" s="134"/>
      <c r="Y243" s="134"/>
      <c r="Z243" s="134"/>
      <c r="AA243" s="134"/>
      <c r="AB243" s="134"/>
      <c r="AC243" s="134"/>
      <c r="AD243" s="134"/>
      <c r="AE243" s="134"/>
      <c r="AF243" s="134"/>
      <c r="AG243" s="134"/>
      <c r="AH243" s="134"/>
      <c r="AI243" s="134"/>
      <c r="AJ243" s="134"/>
      <c r="AK243" s="134"/>
      <c r="AL243" s="134"/>
      <c r="AM243" s="134"/>
      <c r="AN243" s="134"/>
      <c r="AO243" s="134"/>
      <c r="AP243" s="134"/>
      <c r="AQ243" s="134"/>
      <c r="AR243" s="134"/>
    </row>
    <row r="244" spans="23:44" x14ac:dyDescent="0.2">
      <c r="W244" s="134"/>
      <c r="X244" s="134"/>
      <c r="Y244" s="134"/>
      <c r="Z244" s="134"/>
      <c r="AA244" s="134"/>
      <c r="AB244" s="134"/>
      <c r="AC244" s="134"/>
      <c r="AD244" s="134"/>
      <c r="AE244" s="134"/>
      <c r="AF244" s="134"/>
      <c r="AG244" s="134"/>
      <c r="AH244" s="134"/>
      <c r="AI244" s="134"/>
      <c r="AJ244" s="134"/>
      <c r="AK244" s="134"/>
      <c r="AL244" s="134"/>
      <c r="AM244" s="134"/>
      <c r="AN244" s="134"/>
      <c r="AO244" s="134"/>
      <c r="AP244" s="134"/>
      <c r="AQ244" s="134"/>
      <c r="AR244" s="134"/>
    </row>
    <row r="245" spans="23:44" x14ac:dyDescent="0.2">
      <c r="W245" s="134"/>
      <c r="X245" s="134"/>
      <c r="Y245" s="134"/>
      <c r="Z245" s="134"/>
      <c r="AA245" s="134"/>
      <c r="AB245" s="134"/>
      <c r="AC245" s="134"/>
      <c r="AD245" s="134"/>
      <c r="AE245" s="134"/>
      <c r="AF245" s="134"/>
      <c r="AG245" s="134"/>
      <c r="AH245" s="134"/>
      <c r="AI245" s="134"/>
      <c r="AJ245" s="134"/>
      <c r="AK245" s="134"/>
      <c r="AL245" s="134"/>
      <c r="AM245" s="134"/>
      <c r="AN245" s="134"/>
      <c r="AO245" s="134"/>
      <c r="AP245" s="134"/>
      <c r="AQ245" s="134"/>
      <c r="AR245" s="134"/>
    </row>
    <row r="246" spans="23:44" x14ac:dyDescent="0.2">
      <c r="W246" s="134"/>
      <c r="X246" s="134"/>
      <c r="Y246" s="134"/>
      <c r="Z246" s="134"/>
      <c r="AA246" s="134"/>
      <c r="AB246" s="134"/>
      <c r="AC246" s="134"/>
      <c r="AD246" s="134"/>
      <c r="AE246" s="134"/>
      <c r="AF246" s="134"/>
      <c r="AG246" s="134"/>
      <c r="AH246" s="134"/>
      <c r="AI246" s="134"/>
      <c r="AJ246" s="134"/>
      <c r="AK246" s="134"/>
      <c r="AL246" s="134"/>
      <c r="AM246" s="134"/>
      <c r="AN246" s="134"/>
      <c r="AO246" s="134"/>
      <c r="AP246" s="134"/>
      <c r="AQ246" s="134"/>
      <c r="AR246" s="134"/>
    </row>
    <row r="247" spans="23:44" x14ac:dyDescent="0.2">
      <c r="W247" s="134"/>
      <c r="X247" s="134"/>
      <c r="Y247" s="134"/>
      <c r="Z247" s="134"/>
      <c r="AA247" s="134"/>
      <c r="AB247" s="134"/>
      <c r="AC247" s="134"/>
      <c r="AD247" s="134"/>
      <c r="AE247" s="134"/>
      <c r="AF247" s="134"/>
      <c r="AG247" s="134"/>
      <c r="AH247" s="134"/>
      <c r="AI247" s="134"/>
      <c r="AJ247" s="134"/>
      <c r="AK247" s="134"/>
      <c r="AL247" s="134"/>
      <c r="AM247" s="134"/>
      <c r="AN247" s="134"/>
      <c r="AO247" s="134"/>
      <c r="AP247" s="134"/>
      <c r="AQ247" s="134"/>
      <c r="AR247" s="134"/>
    </row>
    <row r="248" spans="23:44" x14ac:dyDescent="0.2">
      <c r="W248" s="134"/>
      <c r="X248" s="134"/>
      <c r="Y248" s="134"/>
      <c r="Z248" s="134"/>
      <c r="AA248" s="134"/>
      <c r="AB248" s="134"/>
      <c r="AC248" s="134"/>
      <c r="AD248" s="134"/>
      <c r="AE248" s="134"/>
      <c r="AF248" s="134"/>
      <c r="AG248" s="134"/>
      <c r="AH248" s="134"/>
      <c r="AI248" s="134"/>
      <c r="AJ248" s="134"/>
      <c r="AK248" s="134"/>
      <c r="AL248" s="134"/>
      <c r="AM248" s="134"/>
      <c r="AN248" s="134"/>
      <c r="AO248" s="134"/>
      <c r="AP248" s="134"/>
      <c r="AQ248" s="134"/>
      <c r="AR248" s="134"/>
    </row>
    <row r="249" spans="23:44" x14ac:dyDescent="0.2">
      <c r="W249" s="134"/>
      <c r="X249" s="134"/>
      <c r="Y249" s="134"/>
      <c r="Z249" s="134"/>
      <c r="AA249" s="134"/>
      <c r="AB249" s="134"/>
      <c r="AC249" s="134"/>
      <c r="AD249" s="134"/>
      <c r="AE249" s="134"/>
      <c r="AF249" s="134"/>
      <c r="AG249" s="134"/>
      <c r="AH249" s="134"/>
      <c r="AI249" s="134"/>
      <c r="AJ249" s="134"/>
      <c r="AK249" s="134"/>
      <c r="AL249" s="134"/>
      <c r="AM249" s="134"/>
      <c r="AN249" s="134"/>
      <c r="AO249" s="134"/>
      <c r="AP249" s="134"/>
      <c r="AQ249" s="134"/>
      <c r="AR249" s="134"/>
    </row>
    <row r="250" spans="23:44" x14ac:dyDescent="0.2">
      <c r="W250" s="134"/>
      <c r="X250" s="134"/>
      <c r="Y250" s="134"/>
      <c r="Z250" s="134"/>
      <c r="AA250" s="134"/>
      <c r="AB250" s="134"/>
      <c r="AC250" s="134"/>
      <c r="AD250" s="134"/>
      <c r="AE250" s="134"/>
      <c r="AF250" s="134"/>
      <c r="AG250" s="134"/>
      <c r="AH250" s="134"/>
      <c r="AI250" s="134"/>
      <c r="AJ250" s="134"/>
      <c r="AK250" s="134"/>
      <c r="AL250" s="134"/>
      <c r="AM250" s="134"/>
      <c r="AN250" s="134"/>
      <c r="AO250" s="134"/>
      <c r="AP250" s="134"/>
      <c r="AQ250" s="134"/>
      <c r="AR250" s="134"/>
    </row>
    <row r="251" spans="23:44" x14ac:dyDescent="0.2">
      <c r="W251" s="134"/>
      <c r="X251" s="134"/>
      <c r="Y251" s="134"/>
      <c r="Z251" s="134"/>
      <c r="AA251" s="134"/>
      <c r="AB251" s="134"/>
      <c r="AC251" s="134"/>
      <c r="AD251" s="134"/>
      <c r="AE251" s="134"/>
      <c r="AF251" s="134"/>
      <c r="AG251" s="134"/>
      <c r="AH251" s="134"/>
      <c r="AI251" s="134"/>
      <c r="AJ251" s="134"/>
      <c r="AK251" s="134"/>
      <c r="AL251" s="134"/>
      <c r="AM251" s="134"/>
      <c r="AN251" s="134"/>
      <c r="AO251" s="134"/>
      <c r="AP251" s="134"/>
      <c r="AQ251" s="134"/>
      <c r="AR251" s="134"/>
    </row>
    <row r="252" spans="23:44" x14ac:dyDescent="0.2">
      <c r="W252" s="134"/>
      <c r="X252" s="134"/>
      <c r="Y252" s="134"/>
      <c r="Z252" s="134"/>
      <c r="AA252" s="134"/>
      <c r="AB252" s="134"/>
      <c r="AC252" s="134"/>
      <c r="AD252" s="134"/>
      <c r="AE252" s="134"/>
      <c r="AF252" s="134"/>
      <c r="AG252" s="134"/>
      <c r="AH252" s="134"/>
      <c r="AI252" s="134"/>
      <c r="AJ252" s="134"/>
      <c r="AK252" s="134"/>
      <c r="AL252" s="134"/>
      <c r="AM252" s="134"/>
      <c r="AN252" s="134"/>
      <c r="AO252" s="134"/>
      <c r="AP252" s="134"/>
      <c r="AQ252" s="134"/>
      <c r="AR252" s="134"/>
    </row>
    <row r="253" spans="23:44" x14ac:dyDescent="0.2">
      <c r="W253" s="134"/>
      <c r="X253" s="134"/>
      <c r="Y253" s="134"/>
      <c r="Z253" s="134"/>
      <c r="AA253" s="134"/>
      <c r="AB253" s="134"/>
      <c r="AC253" s="134"/>
      <c r="AD253" s="134"/>
      <c r="AE253" s="134"/>
      <c r="AF253" s="134"/>
      <c r="AG253" s="134"/>
      <c r="AH253" s="134"/>
      <c r="AI253" s="134"/>
      <c r="AJ253" s="134"/>
      <c r="AK253" s="134"/>
      <c r="AL253" s="134"/>
      <c r="AM253" s="134"/>
      <c r="AN253" s="134"/>
      <c r="AO253" s="134"/>
      <c r="AP253" s="134"/>
      <c r="AQ253" s="134"/>
      <c r="AR253" s="134"/>
    </row>
    <row r="254" spans="23:44" x14ac:dyDescent="0.2">
      <c r="W254" s="134"/>
      <c r="X254" s="134"/>
      <c r="Y254" s="134"/>
      <c r="Z254" s="134"/>
      <c r="AA254" s="134"/>
      <c r="AB254" s="134"/>
      <c r="AC254" s="134"/>
      <c r="AD254" s="134"/>
      <c r="AE254" s="134"/>
      <c r="AF254" s="134"/>
      <c r="AG254" s="134"/>
      <c r="AH254" s="134"/>
      <c r="AI254" s="134"/>
      <c r="AJ254" s="134"/>
      <c r="AK254" s="134"/>
      <c r="AL254" s="134"/>
      <c r="AM254" s="134"/>
      <c r="AN254" s="134"/>
      <c r="AO254" s="134"/>
      <c r="AP254" s="134"/>
      <c r="AQ254" s="134"/>
      <c r="AR254" s="134"/>
    </row>
    <row r="255" spans="23:44" x14ac:dyDescent="0.2">
      <c r="W255" s="134"/>
      <c r="X255" s="134"/>
      <c r="Y255" s="134"/>
      <c r="Z255" s="134"/>
      <c r="AA255" s="134"/>
      <c r="AB255" s="134"/>
      <c r="AC255" s="134"/>
      <c r="AD255" s="134"/>
      <c r="AE255" s="134"/>
      <c r="AF255" s="134"/>
      <c r="AG255" s="134"/>
      <c r="AH255" s="134"/>
      <c r="AI255" s="134"/>
      <c r="AJ255" s="134"/>
      <c r="AK255" s="134"/>
      <c r="AL255" s="134"/>
      <c r="AM255" s="134"/>
      <c r="AN255" s="134"/>
      <c r="AO255" s="134"/>
      <c r="AP255" s="134"/>
      <c r="AQ255" s="134"/>
      <c r="AR255" s="134"/>
    </row>
    <row r="256" spans="23:44" x14ac:dyDescent="0.2">
      <c r="W256" s="134"/>
      <c r="X256" s="134"/>
      <c r="Y256" s="134"/>
      <c r="Z256" s="134"/>
      <c r="AA256" s="134"/>
      <c r="AB256" s="134"/>
      <c r="AC256" s="134"/>
      <c r="AD256" s="134"/>
      <c r="AE256" s="134"/>
      <c r="AF256" s="134"/>
      <c r="AG256" s="134"/>
      <c r="AH256" s="134"/>
      <c r="AI256" s="134"/>
      <c r="AJ256" s="134"/>
      <c r="AK256" s="134"/>
      <c r="AL256" s="134"/>
      <c r="AM256" s="134"/>
      <c r="AN256" s="134"/>
      <c r="AO256" s="134"/>
      <c r="AP256" s="134"/>
      <c r="AQ256" s="134"/>
      <c r="AR256" s="134"/>
    </row>
    <row r="257" spans="23:44" x14ac:dyDescent="0.2">
      <c r="W257" s="134"/>
      <c r="X257" s="134"/>
      <c r="Y257" s="134"/>
      <c r="Z257" s="134"/>
      <c r="AA257" s="134"/>
      <c r="AB257" s="134"/>
      <c r="AC257" s="134"/>
      <c r="AD257" s="134"/>
      <c r="AE257" s="134"/>
      <c r="AF257" s="134"/>
      <c r="AG257" s="134"/>
      <c r="AH257" s="134"/>
      <c r="AI257" s="134"/>
      <c r="AJ257" s="134"/>
      <c r="AK257" s="134"/>
      <c r="AL257" s="134"/>
      <c r="AM257" s="134"/>
      <c r="AN257" s="134"/>
      <c r="AO257" s="134"/>
      <c r="AP257" s="134"/>
      <c r="AQ257" s="134"/>
      <c r="AR257" s="134"/>
    </row>
    <row r="258" spans="23:44" x14ac:dyDescent="0.2">
      <c r="W258" s="134"/>
      <c r="X258" s="134"/>
      <c r="Y258" s="134"/>
      <c r="Z258" s="134"/>
      <c r="AA258" s="134"/>
      <c r="AB258" s="134"/>
      <c r="AC258" s="134"/>
      <c r="AD258" s="134"/>
      <c r="AE258" s="134"/>
      <c r="AF258" s="134"/>
      <c r="AG258" s="134"/>
      <c r="AH258" s="134"/>
      <c r="AI258" s="134"/>
      <c r="AJ258" s="134"/>
      <c r="AK258" s="134"/>
      <c r="AL258" s="134"/>
      <c r="AM258" s="134"/>
      <c r="AN258" s="134"/>
      <c r="AO258" s="134"/>
      <c r="AP258" s="134"/>
      <c r="AQ258" s="134"/>
      <c r="AR258" s="134"/>
    </row>
    <row r="259" spans="23:44" x14ac:dyDescent="0.2">
      <c r="W259" s="134"/>
      <c r="X259" s="134"/>
      <c r="Y259" s="134"/>
      <c r="Z259" s="134"/>
      <c r="AA259" s="134"/>
      <c r="AB259" s="134"/>
      <c r="AC259" s="134"/>
      <c r="AD259" s="134"/>
      <c r="AE259" s="134"/>
      <c r="AF259" s="134"/>
      <c r="AG259" s="134"/>
      <c r="AH259" s="134"/>
      <c r="AI259" s="134"/>
      <c r="AJ259" s="134"/>
      <c r="AK259" s="134"/>
      <c r="AL259" s="134"/>
      <c r="AM259" s="134"/>
      <c r="AN259" s="134"/>
      <c r="AO259" s="134"/>
      <c r="AP259" s="134"/>
      <c r="AQ259" s="134"/>
      <c r="AR259" s="134"/>
    </row>
    <row r="260" spans="23:44" x14ac:dyDescent="0.2">
      <c r="W260" s="134"/>
      <c r="X260" s="134"/>
      <c r="Y260" s="134"/>
      <c r="Z260" s="134"/>
      <c r="AA260" s="134"/>
      <c r="AB260" s="134"/>
      <c r="AC260" s="134"/>
      <c r="AD260" s="134"/>
      <c r="AE260" s="134"/>
      <c r="AF260" s="134"/>
      <c r="AG260" s="134"/>
      <c r="AH260" s="134"/>
      <c r="AI260" s="134"/>
      <c r="AJ260" s="134"/>
      <c r="AK260" s="134"/>
      <c r="AL260" s="134"/>
      <c r="AM260" s="134"/>
      <c r="AN260" s="134"/>
      <c r="AO260" s="134"/>
      <c r="AP260" s="134"/>
      <c r="AQ260" s="134"/>
      <c r="AR260" s="134"/>
    </row>
    <row r="261" spans="23:44" x14ac:dyDescent="0.2">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Q261" s="134"/>
      <c r="AR261" s="134"/>
    </row>
    <row r="262" spans="23:44" x14ac:dyDescent="0.2">
      <c r="W262" s="134"/>
      <c r="X262" s="134"/>
      <c r="Y262" s="134"/>
      <c r="Z262" s="134"/>
      <c r="AA262" s="134"/>
      <c r="AB262" s="134"/>
      <c r="AC262" s="134"/>
      <c r="AD262" s="134"/>
      <c r="AE262" s="134"/>
      <c r="AF262" s="134"/>
      <c r="AG262" s="134"/>
      <c r="AH262" s="134"/>
      <c r="AI262" s="134"/>
      <c r="AJ262" s="134"/>
      <c r="AK262" s="134"/>
      <c r="AL262" s="134"/>
      <c r="AM262" s="134"/>
      <c r="AN262" s="134"/>
      <c r="AO262" s="134"/>
      <c r="AP262" s="134"/>
      <c r="AQ262" s="134"/>
      <c r="AR262" s="134"/>
    </row>
    <row r="263" spans="23:44" x14ac:dyDescent="0.2">
      <c r="W263" s="134"/>
      <c r="X263" s="134"/>
      <c r="Y263" s="134"/>
      <c r="Z263" s="134"/>
      <c r="AA263" s="134"/>
      <c r="AB263" s="134"/>
      <c r="AC263" s="134"/>
      <c r="AD263" s="134"/>
      <c r="AE263" s="134"/>
      <c r="AF263" s="134"/>
      <c r="AG263" s="134"/>
      <c r="AH263" s="134"/>
      <c r="AI263" s="134"/>
      <c r="AJ263" s="134"/>
      <c r="AK263" s="134"/>
      <c r="AL263" s="134"/>
      <c r="AM263" s="134"/>
      <c r="AN263" s="134"/>
      <c r="AO263" s="134"/>
      <c r="AP263" s="134"/>
      <c r="AQ263" s="134"/>
      <c r="AR263" s="134"/>
    </row>
    <row r="264" spans="23:44" x14ac:dyDescent="0.2">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row>
    <row r="265" spans="23:44" x14ac:dyDescent="0.2">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row>
    <row r="266" spans="23:44" x14ac:dyDescent="0.2">
      <c r="W266" s="134"/>
      <c r="X266" s="134"/>
      <c r="Y266" s="134"/>
      <c r="Z266" s="134"/>
      <c r="AA266" s="134"/>
      <c r="AB266" s="134"/>
      <c r="AC266" s="134"/>
      <c r="AD266" s="134"/>
      <c r="AE266" s="134"/>
      <c r="AF266" s="134"/>
      <c r="AG266" s="134"/>
      <c r="AH266" s="134"/>
      <c r="AI266" s="134"/>
      <c r="AJ266" s="134"/>
      <c r="AK266" s="134"/>
      <c r="AL266" s="134"/>
      <c r="AM266" s="134"/>
      <c r="AN266" s="134"/>
      <c r="AO266" s="134"/>
      <c r="AP266" s="134"/>
      <c r="AQ266" s="134"/>
      <c r="AR266" s="134"/>
    </row>
    <row r="267" spans="23:44" x14ac:dyDescent="0.2">
      <c r="W267" s="134"/>
      <c r="X267" s="134"/>
      <c r="Y267" s="134"/>
      <c r="Z267" s="134"/>
      <c r="AA267" s="134"/>
      <c r="AB267" s="134"/>
      <c r="AC267" s="134"/>
      <c r="AD267" s="134"/>
      <c r="AE267" s="134"/>
      <c r="AF267" s="134"/>
      <c r="AG267" s="134"/>
      <c r="AH267" s="134"/>
      <c r="AI267" s="134"/>
      <c r="AJ267" s="134"/>
      <c r="AK267" s="134"/>
      <c r="AL267" s="134"/>
      <c r="AM267" s="134"/>
      <c r="AN267" s="134"/>
      <c r="AO267" s="134"/>
      <c r="AP267" s="134"/>
      <c r="AQ267" s="134"/>
      <c r="AR267" s="134"/>
    </row>
    <row r="268" spans="23:44" x14ac:dyDescent="0.2">
      <c r="W268" s="134"/>
      <c r="X268" s="134"/>
      <c r="Y268" s="134"/>
      <c r="Z268" s="134"/>
      <c r="AA268" s="134"/>
      <c r="AB268" s="134"/>
      <c r="AC268" s="134"/>
      <c r="AD268" s="134"/>
      <c r="AE268" s="134"/>
      <c r="AF268" s="134"/>
      <c r="AG268" s="134"/>
      <c r="AH268" s="134"/>
      <c r="AI268" s="134"/>
      <c r="AJ268" s="134"/>
      <c r="AK268" s="134"/>
      <c r="AL268" s="134"/>
      <c r="AM268" s="134"/>
      <c r="AN268" s="134"/>
      <c r="AO268" s="134"/>
      <c r="AP268" s="134"/>
      <c r="AQ268" s="134"/>
      <c r="AR268" s="134"/>
    </row>
    <row r="269" spans="23:44" x14ac:dyDescent="0.2">
      <c r="W269" s="134"/>
      <c r="X269" s="134"/>
      <c r="Y269" s="134"/>
      <c r="Z269" s="134"/>
      <c r="AA269" s="134"/>
      <c r="AB269" s="134"/>
      <c r="AC269" s="134"/>
      <c r="AD269" s="134"/>
      <c r="AE269" s="134"/>
      <c r="AF269" s="134"/>
      <c r="AG269" s="134"/>
      <c r="AH269" s="134"/>
      <c r="AI269" s="134"/>
      <c r="AJ269" s="134"/>
      <c r="AK269" s="134"/>
      <c r="AL269" s="134"/>
      <c r="AM269" s="134"/>
      <c r="AN269" s="134"/>
      <c r="AO269" s="134"/>
      <c r="AP269" s="134"/>
      <c r="AQ269" s="134"/>
      <c r="AR269" s="134"/>
    </row>
    <row r="270" spans="23:44" x14ac:dyDescent="0.2">
      <c r="W270" s="134"/>
      <c r="X270" s="134"/>
      <c r="Y270" s="134"/>
      <c r="Z270" s="134"/>
      <c r="AA270" s="134"/>
      <c r="AB270" s="134"/>
      <c r="AC270" s="134"/>
      <c r="AD270" s="134"/>
      <c r="AE270" s="134"/>
      <c r="AF270" s="134"/>
      <c r="AG270" s="134"/>
      <c r="AH270" s="134"/>
      <c r="AI270" s="134"/>
      <c r="AJ270" s="134"/>
      <c r="AK270" s="134"/>
      <c r="AL270" s="134"/>
      <c r="AM270" s="134"/>
      <c r="AN270" s="134"/>
      <c r="AO270" s="134"/>
      <c r="AP270" s="134"/>
      <c r="AQ270" s="134"/>
      <c r="AR270" s="134"/>
    </row>
    <row r="271" spans="23:44" x14ac:dyDescent="0.2">
      <c r="W271" s="134"/>
      <c r="X271" s="134"/>
      <c r="Y271" s="134"/>
      <c r="Z271" s="134"/>
      <c r="AA271" s="134"/>
      <c r="AB271" s="134"/>
      <c r="AC271" s="134"/>
      <c r="AD271" s="134"/>
      <c r="AE271" s="134"/>
      <c r="AF271" s="134"/>
      <c r="AG271" s="134"/>
      <c r="AH271" s="134"/>
      <c r="AI271" s="134"/>
      <c r="AJ271" s="134"/>
      <c r="AK271" s="134"/>
      <c r="AL271" s="134"/>
      <c r="AM271" s="134"/>
      <c r="AN271" s="134"/>
      <c r="AO271" s="134"/>
      <c r="AP271" s="134"/>
      <c r="AQ271" s="134"/>
      <c r="AR271" s="134"/>
    </row>
    <row r="272" spans="23:44" x14ac:dyDescent="0.2">
      <c r="W272" s="134"/>
      <c r="X272" s="134"/>
      <c r="Y272" s="134"/>
      <c r="Z272" s="134"/>
      <c r="AA272" s="134"/>
      <c r="AB272" s="134"/>
      <c r="AC272" s="134"/>
      <c r="AD272" s="134"/>
      <c r="AE272" s="134"/>
      <c r="AF272" s="134"/>
      <c r="AG272" s="134"/>
      <c r="AH272" s="134"/>
      <c r="AI272" s="134"/>
      <c r="AJ272" s="134"/>
      <c r="AK272" s="134"/>
      <c r="AL272" s="134"/>
      <c r="AM272" s="134"/>
      <c r="AN272" s="134"/>
      <c r="AO272" s="134"/>
      <c r="AP272" s="134"/>
      <c r="AQ272" s="134"/>
      <c r="AR272" s="134"/>
    </row>
    <row r="273" spans="23:44" x14ac:dyDescent="0.2">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row>
    <row r="274" spans="23:44" x14ac:dyDescent="0.2">
      <c r="W274" s="134"/>
      <c r="X274" s="134"/>
      <c r="Y274" s="134"/>
      <c r="Z274" s="134"/>
      <c r="AA274" s="134"/>
      <c r="AB274" s="134"/>
      <c r="AC274" s="134"/>
      <c r="AD274" s="134"/>
      <c r="AE274" s="134"/>
      <c r="AF274" s="134"/>
      <c r="AG274" s="134"/>
      <c r="AH274" s="134"/>
      <c r="AI274" s="134"/>
      <c r="AJ274" s="134"/>
      <c r="AK274" s="134"/>
      <c r="AL274" s="134"/>
      <c r="AM274" s="134"/>
      <c r="AN274" s="134"/>
      <c r="AO274" s="134"/>
      <c r="AP274" s="134"/>
      <c r="AQ274" s="134"/>
      <c r="AR274" s="134"/>
    </row>
    <row r="275" spans="23:44" x14ac:dyDescent="0.2">
      <c r="W275" s="134"/>
      <c r="X275" s="134"/>
      <c r="Y275" s="134"/>
      <c r="Z275" s="134"/>
      <c r="AA275" s="134"/>
      <c r="AB275" s="134"/>
      <c r="AC275" s="134"/>
      <c r="AD275" s="134"/>
      <c r="AE275" s="134"/>
      <c r="AF275" s="134"/>
      <c r="AG275" s="134"/>
      <c r="AH275" s="134"/>
      <c r="AI275" s="134"/>
      <c r="AJ275" s="134"/>
      <c r="AK275" s="134"/>
      <c r="AL275" s="134"/>
      <c r="AM275" s="134"/>
      <c r="AN275" s="134"/>
      <c r="AO275" s="134"/>
      <c r="AP275" s="134"/>
      <c r="AQ275" s="134"/>
      <c r="AR275" s="134"/>
    </row>
    <row r="276" spans="23:44" x14ac:dyDescent="0.2">
      <c r="W276" s="134"/>
      <c r="X276" s="134"/>
      <c r="Y276" s="134"/>
      <c r="Z276" s="134"/>
      <c r="AA276" s="134"/>
      <c r="AB276" s="134"/>
      <c r="AC276" s="134"/>
      <c r="AD276" s="134"/>
      <c r="AE276" s="134"/>
      <c r="AF276" s="134"/>
      <c r="AG276" s="134"/>
      <c r="AH276" s="134"/>
      <c r="AI276" s="134"/>
      <c r="AJ276" s="134"/>
      <c r="AK276" s="134"/>
      <c r="AL276" s="134"/>
      <c r="AM276" s="134"/>
      <c r="AN276" s="134"/>
      <c r="AO276" s="134"/>
      <c r="AP276" s="134"/>
      <c r="AQ276" s="134"/>
      <c r="AR276" s="134"/>
    </row>
    <row r="277" spans="23:44" x14ac:dyDescent="0.2">
      <c r="W277" s="134"/>
      <c r="X277" s="134"/>
      <c r="Y277" s="134"/>
      <c r="Z277" s="134"/>
      <c r="AA277" s="134"/>
      <c r="AB277" s="134"/>
      <c r="AC277" s="134"/>
      <c r="AD277" s="134"/>
      <c r="AE277" s="134"/>
      <c r="AF277" s="134"/>
      <c r="AG277" s="134"/>
      <c r="AH277" s="134"/>
      <c r="AI277" s="134"/>
      <c r="AJ277" s="134"/>
      <c r="AK277" s="134"/>
      <c r="AL277" s="134"/>
      <c r="AM277" s="134"/>
      <c r="AN277" s="134"/>
      <c r="AO277" s="134"/>
      <c r="AP277" s="134"/>
      <c r="AQ277" s="134"/>
      <c r="AR277" s="134"/>
    </row>
    <row r="278" spans="23:44" x14ac:dyDescent="0.2">
      <c r="W278" s="134"/>
      <c r="X278" s="134"/>
      <c r="Y278" s="134"/>
      <c r="Z278" s="134"/>
      <c r="AA278" s="134"/>
      <c r="AB278" s="134"/>
      <c r="AC278" s="134"/>
      <c r="AD278" s="134"/>
      <c r="AE278" s="134"/>
      <c r="AF278" s="134"/>
      <c r="AG278" s="134"/>
      <c r="AH278" s="134"/>
      <c r="AI278" s="134"/>
      <c r="AJ278" s="134"/>
      <c r="AK278" s="134"/>
      <c r="AL278" s="134"/>
      <c r="AM278" s="134"/>
      <c r="AN278" s="134"/>
      <c r="AO278" s="134"/>
      <c r="AP278" s="134"/>
      <c r="AQ278" s="134"/>
      <c r="AR278" s="134"/>
    </row>
    <row r="279" spans="23:44" x14ac:dyDescent="0.2">
      <c r="W279" s="134"/>
      <c r="X279" s="134"/>
      <c r="Y279" s="134"/>
      <c r="Z279" s="134"/>
      <c r="AA279" s="134"/>
      <c r="AB279" s="134"/>
      <c r="AC279" s="134"/>
      <c r="AD279" s="134"/>
      <c r="AE279" s="134"/>
      <c r="AF279" s="134"/>
      <c r="AG279" s="134"/>
      <c r="AH279" s="134"/>
      <c r="AI279" s="134"/>
      <c r="AJ279" s="134"/>
      <c r="AK279" s="134"/>
      <c r="AL279" s="134"/>
      <c r="AM279" s="134"/>
      <c r="AN279" s="134"/>
      <c r="AO279" s="134"/>
      <c r="AP279" s="134"/>
      <c r="AQ279" s="134"/>
      <c r="AR279" s="134"/>
    </row>
    <row r="280" spans="23:44" x14ac:dyDescent="0.2">
      <c r="W280" s="134"/>
      <c r="X280" s="134"/>
      <c r="Y280" s="134"/>
      <c r="Z280" s="134"/>
      <c r="AA280" s="134"/>
      <c r="AB280" s="134"/>
      <c r="AC280" s="134"/>
      <c r="AD280" s="134"/>
      <c r="AE280" s="134"/>
      <c r="AF280" s="134"/>
      <c r="AG280" s="134"/>
      <c r="AH280" s="134"/>
      <c r="AI280" s="134"/>
      <c r="AJ280" s="134"/>
      <c r="AK280" s="134"/>
      <c r="AL280" s="134"/>
      <c r="AM280" s="134"/>
      <c r="AN280" s="134"/>
      <c r="AO280" s="134"/>
      <c r="AP280" s="134"/>
      <c r="AQ280" s="134"/>
      <c r="AR280" s="134"/>
    </row>
    <row r="281" spans="23:44" x14ac:dyDescent="0.2">
      <c r="W281" s="134"/>
      <c r="X281" s="134"/>
      <c r="Y281" s="134"/>
      <c r="Z281" s="134"/>
      <c r="AA281" s="134"/>
      <c r="AB281" s="134"/>
      <c r="AC281" s="134"/>
      <c r="AD281" s="134"/>
      <c r="AE281" s="134"/>
      <c r="AF281" s="134"/>
      <c r="AG281" s="134"/>
      <c r="AH281" s="134"/>
      <c r="AI281" s="134"/>
      <c r="AJ281" s="134"/>
      <c r="AK281" s="134"/>
      <c r="AL281" s="134"/>
      <c r="AM281" s="134"/>
      <c r="AN281" s="134"/>
      <c r="AO281" s="134"/>
      <c r="AP281" s="134"/>
      <c r="AQ281" s="134"/>
      <c r="AR281" s="134"/>
    </row>
    <row r="282" spans="23:44" x14ac:dyDescent="0.2">
      <c r="W282" s="134"/>
      <c r="X282" s="134"/>
      <c r="Y282" s="134"/>
      <c r="Z282" s="134"/>
      <c r="AA282" s="134"/>
      <c r="AB282" s="134"/>
      <c r="AC282" s="134"/>
      <c r="AD282" s="134"/>
      <c r="AE282" s="134"/>
      <c r="AF282" s="134"/>
      <c r="AG282" s="134"/>
      <c r="AH282" s="134"/>
      <c r="AI282" s="134"/>
      <c r="AJ282" s="134"/>
      <c r="AK282" s="134"/>
      <c r="AL282" s="134"/>
      <c r="AM282" s="134"/>
      <c r="AN282" s="134"/>
      <c r="AO282" s="134"/>
      <c r="AP282" s="134"/>
      <c r="AQ282" s="134"/>
      <c r="AR282" s="134"/>
    </row>
    <row r="283" spans="23:44" x14ac:dyDescent="0.2">
      <c r="W283" s="134"/>
      <c r="X283" s="134"/>
      <c r="Y283" s="134"/>
      <c r="Z283" s="134"/>
      <c r="AA283" s="134"/>
      <c r="AB283" s="134"/>
      <c r="AC283" s="134"/>
      <c r="AD283" s="134"/>
      <c r="AE283" s="134"/>
      <c r="AF283" s="134"/>
      <c r="AG283" s="134"/>
      <c r="AH283" s="134"/>
      <c r="AI283" s="134"/>
      <c r="AJ283" s="134"/>
      <c r="AK283" s="134"/>
      <c r="AL283" s="134"/>
      <c r="AM283" s="134"/>
      <c r="AN283" s="134"/>
      <c r="AO283" s="134"/>
      <c r="AP283" s="134"/>
      <c r="AQ283" s="134"/>
      <c r="AR283" s="134"/>
    </row>
    <row r="284" spans="23:44" x14ac:dyDescent="0.2">
      <c r="W284" s="134"/>
      <c r="X284" s="134"/>
      <c r="Y284" s="134"/>
      <c r="Z284" s="134"/>
      <c r="AA284" s="134"/>
      <c r="AB284" s="134"/>
      <c r="AC284" s="134"/>
      <c r="AD284" s="134"/>
      <c r="AE284" s="134"/>
      <c r="AF284" s="134"/>
      <c r="AG284" s="134"/>
      <c r="AH284" s="134"/>
      <c r="AI284" s="134"/>
      <c r="AJ284" s="134"/>
      <c r="AK284" s="134"/>
      <c r="AL284" s="134"/>
      <c r="AM284" s="134"/>
      <c r="AN284" s="134"/>
      <c r="AO284" s="134"/>
      <c r="AP284" s="134"/>
      <c r="AQ284" s="134"/>
      <c r="AR284" s="134"/>
    </row>
    <row r="285" spans="23:44" x14ac:dyDescent="0.2">
      <c r="W285" s="134"/>
      <c r="X285" s="134"/>
      <c r="Y285" s="134"/>
      <c r="Z285" s="134"/>
      <c r="AA285" s="134"/>
      <c r="AB285" s="134"/>
      <c r="AC285" s="134"/>
      <c r="AD285" s="134"/>
      <c r="AE285" s="134"/>
      <c r="AF285" s="134"/>
      <c r="AG285" s="134"/>
      <c r="AH285" s="134"/>
      <c r="AI285" s="134"/>
      <c r="AJ285" s="134"/>
      <c r="AK285" s="134"/>
      <c r="AL285" s="134"/>
      <c r="AM285" s="134"/>
      <c r="AN285" s="134"/>
      <c r="AO285" s="134"/>
      <c r="AP285" s="134"/>
      <c r="AQ285" s="134"/>
      <c r="AR285" s="134"/>
    </row>
    <row r="286" spans="23:44" x14ac:dyDescent="0.2">
      <c r="W286" s="134"/>
      <c r="X286" s="134"/>
      <c r="Y286" s="134"/>
      <c r="Z286" s="134"/>
      <c r="AA286" s="134"/>
      <c r="AB286" s="134"/>
      <c r="AC286" s="134"/>
      <c r="AD286" s="134"/>
      <c r="AE286" s="134"/>
      <c r="AF286" s="134"/>
      <c r="AG286" s="134"/>
      <c r="AH286" s="134"/>
      <c r="AI286" s="134"/>
      <c r="AJ286" s="134"/>
      <c r="AK286" s="134"/>
      <c r="AL286" s="134"/>
      <c r="AM286" s="134"/>
      <c r="AN286" s="134"/>
      <c r="AO286" s="134"/>
      <c r="AP286" s="134"/>
      <c r="AQ286" s="134"/>
      <c r="AR286" s="134"/>
    </row>
    <row r="287" spans="23:44" x14ac:dyDescent="0.2">
      <c r="W287" s="134"/>
      <c r="X287" s="134"/>
      <c r="Y287" s="134"/>
      <c r="Z287" s="134"/>
      <c r="AA287" s="134"/>
      <c r="AB287" s="134"/>
      <c r="AC287" s="134"/>
      <c r="AD287" s="134"/>
      <c r="AE287" s="134"/>
      <c r="AF287" s="134"/>
      <c r="AG287" s="134"/>
      <c r="AH287" s="134"/>
      <c r="AI287" s="134"/>
      <c r="AJ287" s="134"/>
      <c r="AK287" s="134"/>
      <c r="AL287" s="134"/>
      <c r="AM287" s="134"/>
      <c r="AN287" s="134"/>
      <c r="AO287" s="134"/>
      <c r="AP287" s="134"/>
      <c r="AQ287" s="134"/>
      <c r="AR287" s="134"/>
    </row>
    <row r="288" spans="23:44" x14ac:dyDescent="0.2">
      <c r="W288" s="134"/>
      <c r="X288" s="134"/>
      <c r="Y288" s="134"/>
      <c r="Z288" s="134"/>
      <c r="AA288" s="134"/>
      <c r="AB288" s="134"/>
      <c r="AC288" s="134"/>
      <c r="AD288" s="134"/>
      <c r="AE288" s="134"/>
      <c r="AF288" s="134"/>
      <c r="AG288" s="134"/>
      <c r="AH288" s="134"/>
      <c r="AI288" s="134"/>
      <c r="AJ288" s="134"/>
      <c r="AK288" s="134"/>
      <c r="AL288" s="134"/>
      <c r="AM288" s="134"/>
      <c r="AN288" s="134"/>
      <c r="AO288" s="134"/>
      <c r="AP288" s="134"/>
      <c r="AQ288" s="134"/>
      <c r="AR288" s="134"/>
    </row>
    <row r="289" spans="23:44" x14ac:dyDescent="0.2">
      <c r="W289" s="134"/>
      <c r="X289" s="134"/>
      <c r="Y289" s="134"/>
      <c r="Z289" s="134"/>
      <c r="AA289" s="134"/>
      <c r="AB289" s="134"/>
      <c r="AC289" s="134"/>
      <c r="AD289" s="134"/>
      <c r="AE289" s="134"/>
      <c r="AF289" s="134"/>
      <c r="AG289" s="134"/>
      <c r="AH289" s="134"/>
      <c r="AI289" s="134"/>
      <c r="AJ289" s="134"/>
      <c r="AK289" s="134"/>
      <c r="AL289" s="134"/>
      <c r="AM289" s="134"/>
      <c r="AN289" s="134"/>
      <c r="AO289" s="134"/>
      <c r="AP289" s="134"/>
      <c r="AQ289" s="134"/>
      <c r="AR289" s="134"/>
    </row>
    <row r="290" spans="23:44" x14ac:dyDescent="0.2">
      <c r="W290" s="134"/>
      <c r="X290" s="134"/>
      <c r="Y290" s="134"/>
      <c r="Z290" s="134"/>
      <c r="AA290" s="134"/>
      <c r="AB290" s="134"/>
      <c r="AC290" s="134"/>
      <c r="AD290" s="134"/>
      <c r="AE290" s="134"/>
      <c r="AF290" s="134"/>
      <c r="AG290" s="134"/>
      <c r="AH290" s="134"/>
      <c r="AI290" s="134"/>
      <c r="AJ290" s="134"/>
      <c r="AK290" s="134"/>
      <c r="AL290" s="134"/>
      <c r="AM290" s="134"/>
      <c r="AN290" s="134"/>
      <c r="AO290" s="134"/>
      <c r="AP290" s="134"/>
      <c r="AQ290" s="134"/>
      <c r="AR290" s="134"/>
    </row>
    <row r="291" spans="23:44" x14ac:dyDescent="0.2">
      <c r="W291" s="134"/>
      <c r="X291" s="134"/>
      <c r="Y291" s="134"/>
      <c r="Z291" s="134"/>
      <c r="AA291" s="134"/>
      <c r="AB291" s="134"/>
      <c r="AC291" s="134"/>
      <c r="AD291" s="134"/>
      <c r="AE291" s="134"/>
      <c r="AF291" s="134"/>
      <c r="AG291" s="134"/>
      <c r="AH291" s="134"/>
      <c r="AI291" s="134"/>
      <c r="AJ291" s="134"/>
      <c r="AK291" s="134"/>
      <c r="AL291" s="134"/>
      <c r="AM291" s="134"/>
      <c r="AN291" s="134"/>
      <c r="AO291" s="134"/>
      <c r="AP291" s="134"/>
      <c r="AQ291" s="134"/>
      <c r="AR291" s="134"/>
    </row>
    <row r="292" spans="23:44" x14ac:dyDescent="0.2">
      <c r="W292" s="134"/>
      <c r="X292" s="134"/>
      <c r="Y292" s="134"/>
      <c r="Z292" s="134"/>
      <c r="AA292" s="134"/>
      <c r="AB292" s="134"/>
      <c r="AC292" s="134"/>
      <c r="AD292" s="134"/>
      <c r="AE292" s="134"/>
      <c r="AF292" s="134"/>
      <c r="AG292" s="134"/>
      <c r="AH292" s="134"/>
      <c r="AI292" s="134"/>
      <c r="AJ292" s="134"/>
      <c r="AK292" s="134"/>
      <c r="AL292" s="134"/>
      <c r="AM292" s="134"/>
      <c r="AN292" s="134"/>
      <c r="AO292" s="134"/>
      <c r="AP292" s="134"/>
      <c r="AQ292" s="134"/>
      <c r="AR292" s="134"/>
    </row>
    <row r="293" spans="23:44" x14ac:dyDescent="0.2">
      <c r="W293" s="134"/>
      <c r="X293" s="134"/>
      <c r="Y293" s="134"/>
      <c r="Z293" s="134"/>
      <c r="AA293" s="134"/>
      <c r="AB293" s="134"/>
      <c r="AC293" s="134"/>
      <c r="AD293" s="134"/>
      <c r="AE293" s="134"/>
      <c r="AF293" s="134"/>
      <c r="AG293" s="134"/>
      <c r="AH293" s="134"/>
      <c r="AI293" s="134"/>
      <c r="AJ293" s="134"/>
      <c r="AK293" s="134"/>
      <c r="AL293" s="134"/>
      <c r="AM293" s="134"/>
      <c r="AN293" s="134"/>
      <c r="AO293" s="134"/>
      <c r="AP293" s="134"/>
      <c r="AQ293" s="134"/>
      <c r="AR293" s="134"/>
    </row>
    <row r="294" spans="23:44" x14ac:dyDescent="0.2">
      <c r="W294" s="134"/>
      <c r="X294" s="134"/>
      <c r="Y294" s="134"/>
      <c r="Z294" s="134"/>
      <c r="AA294" s="134"/>
      <c r="AB294" s="134"/>
      <c r="AC294" s="134"/>
      <c r="AD294" s="134"/>
      <c r="AE294" s="134"/>
      <c r="AF294" s="134"/>
      <c r="AG294" s="134"/>
      <c r="AH294" s="134"/>
      <c r="AI294" s="134"/>
      <c r="AJ294" s="134"/>
      <c r="AK294" s="134"/>
      <c r="AL294" s="134"/>
      <c r="AM294" s="134"/>
      <c r="AN294" s="134"/>
      <c r="AO294" s="134"/>
      <c r="AP294" s="134"/>
      <c r="AQ294" s="134"/>
      <c r="AR294" s="134"/>
    </row>
    <row r="295" spans="23:44" x14ac:dyDescent="0.2">
      <c r="W295" s="134"/>
      <c r="X295" s="134"/>
      <c r="Y295" s="134"/>
      <c r="Z295" s="134"/>
      <c r="AA295" s="134"/>
      <c r="AB295" s="134"/>
      <c r="AC295" s="134"/>
      <c r="AD295" s="134"/>
      <c r="AE295" s="134"/>
      <c r="AF295" s="134"/>
      <c r="AG295" s="134"/>
      <c r="AH295" s="134"/>
      <c r="AI295" s="134"/>
      <c r="AJ295" s="134"/>
      <c r="AK295" s="134"/>
      <c r="AL295" s="134"/>
      <c r="AM295" s="134"/>
      <c r="AN295" s="134"/>
      <c r="AO295" s="134"/>
      <c r="AP295" s="134"/>
      <c r="AQ295" s="134"/>
      <c r="AR295" s="134"/>
    </row>
    <row r="296" spans="23:44" x14ac:dyDescent="0.2">
      <c r="W296" s="134"/>
      <c r="X296" s="134"/>
      <c r="Y296" s="134"/>
      <c r="Z296" s="134"/>
      <c r="AA296" s="134"/>
      <c r="AB296" s="134"/>
      <c r="AC296" s="134"/>
      <c r="AD296" s="134"/>
      <c r="AE296" s="134"/>
      <c r="AF296" s="134"/>
      <c r="AG296" s="134"/>
      <c r="AH296" s="134"/>
      <c r="AI296" s="134"/>
      <c r="AJ296" s="134"/>
      <c r="AK296" s="134"/>
      <c r="AL296" s="134"/>
      <c r="AM296" s="134"/>
      <c r="AN296" s="134"/>
      <c r="AO296" s="134"/>
      <c r="AP296" s="134"/>
      <c r="AQ296" s="134"/>
      <c r="AR296" s="134"/>
    </row>
    <row r="297" spans="23:44" x14ac:dyDescent="0.2">
      <c r="W297" s="134"/>
      <c r="X297" s="134"/>
      <c r="Y297" s="134"/>
      <c r="Z297" s="134"/>
      <c r="AA297" s="134"/>
      <c r="AB297" s="134"/>
      <c r="AC297" s="134"/>
      <c r="AD297" s="134"/>
      <c r="AE297" s="134"/>
      <c r="AF297" s="134"/>
      <c r="AG297" s="134"/>
      <c r="AH297" s="134"/>
      <c r="AI297" s="134"/>
      <c r="AJ297" s="134"/>
      <c r="AK297" s="134"/>
      <c r="AL297" s="134"/>
      <c r="AM297" s="134"/>
      <c r="AN297" s="134"/>
      <c r="AO297" s="134"/>
      <c r="AP297" s="134"/>
      <c r="AQ297" s="134"/>
      <c r="AR297" s="134"/>
    </row>
    <row r="298" spans="23:44" x14ac:dyDescent="0.2">
      <c r="W298" s="134"/>
      <c r="X298" s="134"/>
      <c r="Y298" s="134"/>
      <c r="Z298" s="134"/>
      <c r="AA298" s="134"/>
      <c r="AB298" s="134"/>
      <c r="AC298" s="134"/>
      <c r="AD298" s="134"/>
      <c r="AE298" s="134"/>
      <c r="AF298" s="134"/>
      <c r="AG298" s="134"/>
      <c r="AH298" s="134"/>
      <c r="AI298" s="134"/>
      <c r="AJ298" s="134"/>
      <c r="AK298" s="134"/>
      <c r="AL298" s="134"/>
      <c r="AM298" s="134"/>
      <c r="AN298" s="134"/>
      <c r="AO298" s="134"/>
      <c r="AP298" s="134"/>
      <c r="AQ298" s="134"/>
      <c r="AR298" s="134"/>
    </row>
    <row r="299" spans="23:44" x14ac:dyDescent="0.2">
      <c r="W299" s="134"/>
      <c r="X299" s="134"/>
      <c r="Y299" s="134"/>
      <c r="Z299" s="134"/>
      <c r="AA299" s="134"/>
      <c r="AB299" s="134"/>
      <c r="AC299" s="134"/>
      <c r="AD299" s="134"/>
      <c r="AE299" s="134"/>
      <c r="AF299" s="134"/>
      <c r="AG299" s="134"/>
      <c r="AH299" s="134"/>
      <c r="AI299" s="134"/>
      <c r="AJ299" s="134"/>
      <c r="AK299" s="134"/>
      <c r="AL299" s="134"/>
      <c r="AM299" s="134"/>
      <c r="AN299" s="134"/>
      <c r="AO299" s="134"/>
      <c r="AP299" s="134"/>
      <c r="AQ299" s="134"/>
      <c r="AR299" s="134"/>
    </row>
    <row r="300" spans="23:44" x14ac:dyDescent="0.2">
      <c r="W300" s="134"/>
      <c r="X300" s="134"/>
      <c r="Y300" s="134"/>
      <c r="Z300" s="134"/>
      <c r="AA300" s="134"/>
      <c r="AB300" s="134"/>
      <c r="AC300" s="134"/>
      <c r="AD300" s="134"/>
      <c r="AE300" s="134"/>
      <c r="AF300" s="134"/>
      <c r="AG300" s="134"/>
      <c r="AH300" s="134"/>
      <c r="AI300" s="134"/>
      <c r="AJ300" s="134"/>
      <c r="AK300" s="134"/>
      <c r="AL300" s="134"/>
      <c r="AM300" s="134"/>
      <c r="AN300" s="134"/>
      <c r="AO300" s="134"/>
      <c r="AP300" s="134"/>
      <c r="AQ300" s="134"/>
      <c r="AR300" s="134"/>
    </row>
    <row r="301" spans="23:44" x14ac:dyDescent="0.2">
      <c r="W301" s="134"/>
      <c r="X301" s="134"/>
      <c r="Y301" s="134"/>
      <c r="Z301" s="134"/>
      <c r="AA301" s="134"/>
      <c r="AB301" s="134"/>
      <c r="AC301" s="134"/>
      <c r="AD301" s="134"/>
      <c r="AE301" s="134"/>
      <c r="AF301" s="134"/>
      <c r="AG301" s="134"/>
      <c r="AH301" s="134"/>
      <c r="AI301" s="134"/>
      <c r="AJ301" s="134"/>
      <c r="AK301" s="134"/>
      <c r="AL301" s="134"/>
      <c r="AM301" s="134"/>
      <c r="AN301" s="134"/>
      <c r="AO301" s="134"/>
      <c r="AP301" s="134"/>
      <c r="AQ301" s="134"/>
      <c r="AR301" s="134"/>
    </row>
    <row r="302" spans="23:44" x14ac:dyDescent="0.2">
      <c r="W302" s="134"/>
      <c r="X302" s="134"/>
      <c r="Y302" s="134"/>
      <c r="Z302" s="134"/>
      <c r="AA302" s="134"/>
      <c r="AB302" s="134"/>
      <c r="AC302" s="134"/>
      <c r="AD302" s="134"/>
      <c r="AE302" s="134"/>
      <c r="AF302" s="134"/>
      <c r="AG302" s="134"/>
      <c r="AH302" s="134"/>
      <c r="AI302" s="134"/>
      <c r="AJ302" s="134"/>
      <c r="AK302" s="134"/>
      <c r="AL302" s="134"/>
      <c r="AM302" s="134"/>
      <c r="AN302" s="134"/>
      <c r="AO302" s="134"/>
      <c r="AP302" s="134"/>
      <c r="AQ302" s="134"/>
      <c r="AR302" s="134"/>
    </row>
    <row r="303" spans="23:44" x14ac:dyDescent="0.2">
      <c r="W303" s="134"/>
      <c r="X303" s="134"/>
      <c r="Y303" s="134"/>
      <c r="Z303" s="134"/>
      <c r="AA303" s="134"/>
      <c r="AB303" s="134"/>
      <c r="AC303" s="134"/>
      <c r="AD303" s="134"/>
      <c r="AE303" s="134"/>
      <c r="AF303" s="134"/>
      <c r="AG303" s="134"/>
      <c r="AH303" s="134"/>
      <c r="AI303" s="134"/>
      <c r="AJ303" s="134"/>
      <c r="AK303" s="134"/>
      <c r="AL303" s="134"/>
      <c r="AM303" s="134"/>
      <c r="AN303" s="134"/>
      <c r="AO303" s="134"/>
      <c r="AP303" s="134"/>
      <c r="AQ303" s="134"/>
      <c r="AR303" s="134"/>
    </row>
    <row r="304" spans="23:44" x14ac:dyDescent="0.2">
      <c r="W304" s="134"/>
      <c r="X304" s="134"/>
      <c r="Y304" s="134"/>
      <c r="Z304" s="134"/>
      <c r="AA304" s="134"/>
      <c r="AB304" s="134"/>
      <c r="AC304" s="134"/>
      <c r="AD304" s="134"/>
      <c r="AE304" s="134"/>
      <c r="AF304" s="134"/>
      <c r="AG304" s="134"/>
      <c r="AH304" s="134"/>
      <c r="AI304" s="134"/>
      <c r="AJ304" s="134"/>
      <c r="AK304" s="134"/>
      <c r="AL304" s="134"/>
      <c r="AM304" s="134"/>
      <c r="AN304" s="134"/>
      <c r="AO304" s="134"/>
      <c r="AP304" s="134"/>
      <c r="AQ304" s="134"/>
      <c r="AR304" s="134"/>
    </row>
    <row r="305" spans="23:44" x14ac:dyDescent="0.2">
      <c r="W305" s="134"/>
      <c r="X305" s="134"/>
      <c r="Y305" s="134"/>
      <c r="Z305" s="134"/>
      <c r="AA305" s="134"/>
      <c r="AB305" s="134"/>
      <c r="AC305" s="134"/>
      <c r="AD305" s="134"/>
      <c r="AE305" s="134"/>
      <c r="AF305" s="134"/>
      <c r="AG305" s="134"/>
      <c r="AH305" s="134"/>
      <c r="AI305" s="134"/>
      <c r="AJ305" s="134"/>
      <c r="AK305" s="134"/>
      <c r="AL305" s="134"/>
      <c r="AM305" s="134"/>
      <c r="AN305" s="134"/>
      <c r="AO305" s="134"/>
      <c r="AP305" s="134"/>
      <c r="AQ305" s="134"/>
      <c r="AR305" s="134"/>
    </row>
    <row r="306" spans="23:44" x14ac:dyDescent="0.2">
      <c r="W306" s="134"/>
      <c r="X306" s="134"/>
      <c r="Y306" s="134"/>
      <c r="Z306" s="134"/>
      <c r="AA306" s="134"/>
      <c r="AB306" s="134"/>
      <c r="AC306" s="134"/>
      <c r="AD306" s="134"/>
      <c r="AE306" s="134"/>
      <c r="AF306" s="134"/>
      <c r="AG306" s="134"/>
      <c r="AH306" s="134"/>
      <c r="AI306" s="134"/>
      <c r="AJ306" s="134"/>
      <c r="AK306" s="134"/>
      <c r="AL306" s="134"/>
      <c r="AM306" s="134"/>
      <c r="AN306" s="134"/>
      <c r="AO306" s="134"/>
      <c r="AP306" s="134"/>
      <c r="AQ306" s="134"/>
      <c r="AR306" s="134"/>
    </row>
    <row r="307" spans="23:44" x14ac:dyDescent="0.2">
      <c r="W307" s="134"/>
      <c r="X307" s="134"/>
      <c r="Y307" s="134"/>
      <c r="Z307" s="134"/>
      <c r="AA307" s="134"/>
      <c r="AB307" s="134"/>
      <c r="AC307" s="134"/>
      <c r="AD307" s="134"/>
      <c r="AE307" s="134"/>
      <c r="AF307" s="134"/>
      <c r="AG307" s="134"/>
      <c r="AH307" s="134"/>
      <c r="AI307" s="134"/>
      <c r="AJ307" s="134"/>
      <c r="AK307" s="134"/>
      <c r="AL307" s="134"/>
      <c r="AM307" s="134"/>
      <c r="AN307" s="134"/>
      <c r="AO307" s="134"/>
      <c r="AP307" s="134"/>
      <c r="AQ307" s="134"/>
      <c r="AR307" s="134"/>
    </row>
    <row r="308" spans="23:44" x14ac:dyDescent="0.2">
      <c r="W308" s="134"/>
      <c r="X308" s="134"/>
      <c r="Y308" s="134"/>
      <c r="Z308" s="134"/>
      <c r="AA308" s="134"/>
      <c r="AB308" s="134"/>
      <c r="AC308" s="134"/>
      <c r="AD308" s="134"/>
      <c r="AE308" s="134"/>
      <c r="AF308" s="134"/>
      <c r="AG308" s="134"/>
      <c r="AH308" s="134"/>
      <c r="AI308" s="134"/>
      <c r="AJ308" s="134"/>
      <c r="AK308" s="134"/>
      <c r="AL308" s="134"/>
      <c r="AM308" s="134"/>
      <c r="AN308" s="134"/>
      <c r="AO308" s="134"/>
      <c r="AP308" s="134"/>
      <c r="AQ308" s="134"/>
      <c r="AR308" s="134"/>
    </row>
    <row r="309" spans="23:44" x14ac:dyDescent="0.2">
      <c r="W309" s="134"/>
      <c r="X309" s="134"/>
      <c r="Y309" s="134"/>
      <c r="Z309" s="134"/>
      <c r="AA309" s="134"/>
      <c r="AB309" s="134"/>
      <c r="AC309" s="134"/>
      <c r="AD309" s="134"/>
      <c r="AE309" s="134"/>
      <c r="AF309" s="134"/>
      <c r="AG309" s="134"/>
      <c r="AH309" s="134"/>
      <c r="AI309" s="134"/>
      <c r="AJ309" s="134"/>
      <c r="AK309" s="134"/>
      <c r="AL309" s="134"/>
      <c r="AM309" s="134"/>
      <c r="AN309" s="134"/>
      <c r="AO309" s="134"/>
      <c r="AP309" s="134"/>
      <c r="AQ309" s="134"/>
      <c r="AR309" s="134"/>
    </row>
    <row r="310" spans="23:44" x14ac:dyDescent="0.2">
      <c r="W310" s="134"/>
      <c r="X310" s="134"/>
      <c r="Y310" s="134"/>
      <c r="Z310" s="134"/>
      <c r="AA310" s="134"/>
      <c r="AB310" s="134"/>
      <c r="AC310" s="134"/>
      <c r="AD310" s="134"/>
      <c r="AE310" s="134"/>
      <c r="AF310" s="134"/>
      <c r="AG310" s="134"/>
      <c r="AH310" s="134"/>
      <c r="AI310" s="134"/>
      <c r="AJ310" s="134"/>
      <c r="AK310" s="134"/>
      <c r="AL310" s="134"/>
      <c r="AM310" s="134"/>
      <c r="AN310" s="134"/>
      <c r="AO310" s="134"/>
      <c r="AP310" s="134"/>
      <c r="AQ310" s="134"/>
      <c r="AR310" s="134"/>
    </row>
    <row r="311" spans="23:44" x14ac:dyDescent="0.2">
      <c r="W311" s="134"/>
      <c r="X311" s="134"/>
      <c r="Y311" s="134"/>
      <c r="Z311" s="134"/>
      <c r="AA311" s="134"/>
      <c r="AB311" s="134"/>
      <c r="AC311" s="134"/>
      <c r="AD311" s="134"/>
      <c r="AE311" s="134"/>
      <c r="AF311" s="134"/>
      <c r="AG311" s="134"/>
      <c r="AH311" s="134"/>
      <c r="AI311" s="134"/>
      <c r="AJ311" s="134"/>
      <c r="AK311" s="134"/>
      <c r="AL311" s="134"/>
      <c r="AM311" s="134"/>
      <c r="AN311" s="134"/>
      <c r="AO311" s="134"/>
      <c r="AP311" s="134"/>
      <c r="AQ311" s="134"/>
      <c r="AR311" s="134"/>
    </row>
    <row r="312" spans="23:44" x14ac:dyDescent="0.2">
      <c r="W312" s="134"/>
      <c r="X312" s="134"/>
      <c r="Y312" s="134"/>
      <c r="Z312" s="134"/>
      <c r="AA312" s="134"/>
      <c r="AB312" s="134"/>
      <c r="AC312" s="134"/>
      <c r="AD312" s="134"/>
      <c r="AE312" s="134"/>
      <c r="AF312" s="134"/>
      <c r="AG312" s="134"/>
      <c r="AH312" s="134"/>
      <c r="AI312" s="134"/>
      <c r="AJ312" s="134"/>
      <c r="AK312" s="134"/>
      <c r="AL312" s="134"/>
      <c r="AM312" s="134"/>
      <c r="AN312" s="134"/>
      <c r="AO312" s="134"/>
      <c r="AP312" s="134"/>
      <c r="AQ312" s="134"/>
      <c r="AR312" s="134"/>
    </row>
    <row r="313" spans="23:44" x14ac:dyDescent="0.2">
      <c r="W313" s="134"/>
      <c r="X313" s="134"/>
      <c r="Y313" s="134"/>
      <c r="Z313" s="134"/>
      <c r="AA313" s="134"/>
      <c r="AB313" s="134"/>
      <c r="AC313" s="134"/>
      <c r="AD313" s="134"/>
      <c r="AE313" s="134"/>
      <c r="AF313" s="134"/>
      <c r="AG313" s="134"/>
      <c r="AH313" s="134"/>
      <c r="AI313" s="134"/>
      <c r="AJ313" s="134"/>
      <c r="AK313" s="134"/>
      <c r="AL313" s="134"/>
      <c r="AM313" s="134"/>
      <c r="AN313" s="134"/>
      <c r="AO313" s="134"/>
      <c r="AP313" s="134"/>
      <c r="AQ313" s="134"/>
      <c r="AR313" s="134"/>
    </row>
  </sheetData>
  <sheetProtection algorithmName="SHA-512" hashValue="/UJ3F+sIjVg3tq1ydWT9Ab3SD8CMhp2hIbABsBHiuxyk2WYAEdHo+QvVsePRpu5M06VS2bbqo0EwpYw5S2S47w==" saltValue="TLAdOk3bu+ov/N5ogBuw2g==" spinCount="100000" sheet="1" objects="1" scenarios="1"/>
  <mergeCells count="9">
    <mergeCell ref="AJ6:AJ7"/>
    <mergeCell ref="AK6:AQ6"/>
    <mergeCell ref="A36:A37"/>
    <mergeCell ref="M4:T4"/>
    <mergeCell ref="M5:T5"/>
    <mergeCell ref="W6:X6"/>
    <mergeCell ref="AG6:AG7"/>
    <mergeCell ref="AH6:AH7"/>
    <mergeCell ref="AI6:AI7"/>
  </mergeCells>
  <conditionalFormatting sqref="W130:AE140 W91:AE122 X39:AE42 X44:AE90 W39:W90 W8:AE38">
    <cfRule type="containsText" dxfId="28" priority="3" operator="containsText" text="NEW">
      <formula>NOT(ISERROR(SEARCH("NEW",W8)))</formula>
    </cfRule>
  </conditionalFormatting>
  <conditionalFormatting sqref="J1 M1 P1 S1 U1">
    <cfRule type="duplicateValues" dxfId="27" priority="2"/>
  </conditionalFormatting>
  <conditionalFormatting sqref="AG91:AR91 AG28:AQ28 AF5:AF6 AF130:AF140 AF8:AF122">
    <cfRule type="duplicateValues" dxfId="26" priority="4"/>
  </conditionalFormatting>
  <conditionalFormatting sqref="X43:AE43">
    <cfRule type="containsText" dxfId="25" priority="1" operator="containsText" text="NEW">
      <formula>NOT(ISERROR(SEARCH("NEW",X43)))</formula>
    </cfRule>
  </conditionalFormatting>
  <dataValidations count="1">
    <dataValidation type="list" allowBlank="1" showInputMessage="1" showErrorMessage="1" sqref="W55:AE55 W120:W122 W29:W54 X29:AE48 W130:AE139 W63:W111 X69:AE122 W62:AE62 W56:W61 W8:AE27" xr:uid="{3D379285-1055-46A0-9BD7-6F04163B4807}">
      <formula1>$W$2:$W$5</formula1>
    </dataValidation>
  </dataValidations>
  <printOptions horizontalCentered="1"/>
  <pageMargins left="0.23622047244094491" right="0.23622047244094491" top="0.39370078740157483" bottom="0.39370078740157483" header="0.31496062992125984" footer="0.31496062992125984"/>
  <pageSetup scale="15" fitToHeight="0" orientation="portrait" horizontalDpi="1200" verticalDpi="1200" r:id="rId1"/>
  <headerFooter>
    <oddFooter>&amp;CPage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47AF-1B52-47EA-93C4-D850CCAED7DF}">
  <sheetPr codeName="Sheet1">
    <tabColor theme="1"/>
  </sheetPr>
  <dimension ref="A1:L45"/>
  <sheetViews>
    <sheetView showGridLines="0" tabSelected="1" zoomScaleNormal="100" workbookViewId="0">
      <selection activeCell="M29" sqref="M29"/>
    </sheetView>
  </sheetViews>
  <sheetFormatPr defaultColWidth="9.140625" defaultRowHeight="12.75" x14ac:dyDescent="0.2"/>
  <cols>
    <col min="1" max="1" width="49.42578125" style="141" customWidth="1"/>
    <col min="2" max="3" width="14.140625" style="141" customWidth="1"/>
    <col min="4" max="16384" width="9.140625" style="141"/>
  </cols>
  <sheetData>
    <row r="1" spans="1:12" ht="47.25" thickBot="1" x14ac:dyDescent="0.4">
      <c r="A1" s="138" t="s">
        <v>577</v>
      </c>
      <c r="B1" s="139" t="s">
        <v>578</v>
      </c>
      <c r="C1" s="140"/>
      <c r="G1" s="142"/>
      <c r="H1" s="142"/>
      <c r="I1" s="142"/>
      <c r="J1" s="142"/>
      <c r="K1" s="142"/>
    </row>
    <row r="2" spans="1:12" x14ac:dyDescent="0.2">
      <c r="A2" s="143"/>
      <c r="C2" s="140"/>
      <c r="F2" s="144"/>
      <c r="G2" s="145"/>
      <c r="H2" s="145"/>
      <c r="I2" s="145"/>
      <c r="J2" s="145"/>
      <c r="K2" s="145"/>
      <c r="L2" s="140"/>
    </row>
    <row r="3" spans="1:12" ht="13.5" thickBot="1" x14ac:dyDescent="0.25">
      <c r="A3" s="143"/>
      <c r="B3" s="145"/>
      <c r="C3" s="146"/>
      <c r="E3" s="147"/>
      <c r="F3" s="144"/>
      <c r="G3" s="145"/>
      <c r="H3" s="145"/>
      <c r="I3" s="145"/>
      <c r="J3" s="145"/>
      <c r="K3" s="145"/>
      <c r="L3" s="140"/>
    </row>
    <row r="4" spans="1:12" ht="15.75" thickBot="1" x14ac:dyDescent="0.3">
      <c r="A4" s="143"/>
      <c r="B4" s="148" t="s">
        <v>579</v>
      </c>
      <c r="C4" s="149"/>
      <c r="F4" s="144"/>
      <c r="G4" s="145"/>
      <c r="H4" s="145"/>
      <c r="I4" s="145"/>
      <c r="J4" s="145"/>
      <c r="K4" s="145"/>
      <c r="L4" s="140"/>
    </row>
    <row r="5" spans="1:12" ht="15" x14ac:dyDescent="0.25">
      <c r="B5" s="148" t="s">
        <v>580</v>
      </c>
      <c r="C5" s="149"/>
      <c r="F5" s="144"/>
      <c r="G5" s="145"/>
      <c r="H5" s="145"/>
      <c r="I5" s="145"/>
      <c r="J5" s="145"/>
      <c r="K5" s="145"/>
      <c r="L5" s="140"/>
    </row>
    <row r="6" spans="1:12" x14ac:dyDescent="0.2">
      <c r="A6" s="144"/>
      <c r="B6" s="150" t="s">
        <v>581</v>
      </c>
      <c r="C6" s="151">
        <v>171</v>
      </c>
      <c r="D6" s="140"/>
      <c r="F6" s="144"/>
      <c r="G6" s="145"/>
      <c r="H6" s="145"/>
      <c r="I6" s="145"/>
      <c r="J6" s="145"/>
      <c r="K6" s="145"/>
      <c r="L6" s="140"/>
    </row>
    <row r="7" spans="1:12" x14ac:dyDescent="0.2">
      <c r="A7" s="144"/>
      <c r="B7" s="150" t="s">
        <v>582</v>
      </c>
      <c r="C7" s="151">
        <v>181</v>
      </c>
      <c r="D7" s="140"/>
      <c r="F7" s="144"/>
      <c r="G7" s="145"/>
      <c r="H7" s="145"/>
      <c r="I7" s="145"/>
      <c r="J7" s="145"/>
      <c r="K7" s="145"/>
      <c r="L7" s="140"/>
    </row>
    <row r="8" spans="1:12" x14ac:dyDescent="0.2">
      <c r="A8" s="144"/>
      <c r="B8" s="150" t="s">
        <v>583</v>
      </c>
      <c r="C8" s="151">
        <v>164</v>
      </c>
      <c r="D8" s="140"/>
      <c r="F8" s="144"/>
      <c r="G8" s="145"/>
      <c r="H8" s="145"/>
      <c r="I8" s="145"/>
      <c r="J8" s="145"/>
      <c r="K8" s="145"/>
      <c r="L8" s="140"/>
    </row>
    <row r="9" spans="1:12" x14ac:dyDescent="0.2">
      <c r="A9" s="144"/>
      <c r="B9" s="150" t="s">
        <v>584</v>
      </c>
      <c r="C9" s="151">
        <v>142</v>
      </c>
      <c r="D9" s="140"/>
      <c r="F9" s="144"/>
      <c r="G9" s="145"/>
      <c r="H9" s="145"/>
      <c r="I9" s="145"/>
      <c r="J9" s="145"/>
      <c r="K9" s="145"/>
      <c r="L9" s="140"/>
    </row>
    <row r="10" spans="1:12" x14ac:dyDescent="0.2">
      <c r="A10" s="144"/>
      <c r="B10" s="150" t="s">
        <v>585</v>
      </c>
      <c r="C10" s="151">
        <v>142</v>
      </c>
      <c r="D10" s="140"/>
      <c r="F10" s="144"/>
      <c r="G10" s="145"/>
      <c r="H10" s="145"/>
      <c r="I10" s="145"/>
      <c r="J10" s="145"/>
      <c r="K10" s="145"/>
      <c r="L10" s="140"/>
    </row>
    <row r="11" spans="1:12" ht="13.5" thickBot="1" x14ac:dyDescent="0.25">
      <c r="A11" s="144"/>
      <c r="B11" s="150" t="s">
        <v>586</v>
      </c>
      <c r="C11" s="151">
        <v>142</v>
      </c>
      <c r="D11" s="140"/>
      <c r="F11" s="144"/>
      <c r="G11" s="145"/>
      <c r="H11" s="145"/>
      <c r="I11" s="145"/>
      <c r="J11" s="145"/>
      <c r="K11" s="145"/>
      <c r="L11" s="140"/>
    </row>
    <row r="12" spans="1:12" ht="13.5" thickBot="1" x14ac:dyDescent="0.25">
      <c r="A12" s="144"/>
      <c r="B12" s="150" t="s">
        <v>587</v>
      </c>
      <c r="C12" s="151">
        <v>160</v>
      </c>
      <c r="D12" s="140"/>
      <c r="F12" s="152" t="str">
        <f>prov_cd</f>
        <v>YT</v>
      </c>
      <c r="G12" s="145"/>
      <c r="H12" s="145"/>
      <c r="I12" s="145"/>
      <c r="J12" s="145"/>
      <c r="K12" s="145"/>
      <c r="L12" s="140"/>
    </row>
    <row r="13" spans="1:12" x14ac:dyDescent="0.2">
      <c r="A13" s="144"/>
      <c r="B13" s="150" t="s">
        <v>588</v>
      </c>
      <c r="C13" s="151">
        <v>134</v>
      </c>
      <c r="D13" s="140"/>
      <c r="F13" s="144"/>
      <c r="G13" s="145"/>
      <c r="H13" s="145"/>
      <c r="I13" s="145"/>
      <c r="J13" s="145"/>
      <c r="K13" s="145"/>
      <c r="L13" s="140"/>
    </row>
    <row r="14" spans="1:12" x14ac:dyDescent="0.2">
      <c r="A14" s="144"/>
      <c r="B14" s="150" t="s">
        <v>589</v>
      </c>
      <c r="C14" s="151">
        <v>152</v>
      </c>
      <c r="D14" s="140"/>
      <c r="F14" s="144"/>
      <c r="G14" s="145"/>
      <c r="H14" s="145"/>
      <c r="I14" s="145"/>
      <c r="J14" s="145"/>
      <c r="K14" s="145"/>
      <c r="L14" s="140"/>
    </row>
    <row r="15" spans="1:12" x14ac:dyDescent="0.2">
      <c r="A15" s="144"/>
      <c r="B15" s="150" t="s">
        <v>590</v>
      </c>
      <c r="C15" s="151">
        <v>164</v>
      </c>
      <c r="D15" s="140"/>
      <c r="F15" s="144"/>
      <c r="G15" s="145"/>
      <c r="H15" s="145"/>
      <c r="I15" s="145"/>
      <c r="J15" s="145"/>
      <c r="K15" s="145"/>
      <c r="L15" s="140"/>
    </row>
    <row r="16" spans="1:12" ht="13.5" thickBot="1" x14ac:dyDescent="0.25">
      <c r="A16" s="144"/>
      <c r="B16" s="153" t="s">
        <v>578</v>
      </c>
      <c r="C16" s="154">
        <v>181</v>
      </c>
      <c r="D16" s="140"/>
      <c r="F16" s="144"/>
      <c r="G16" s="145"/>
      <c r="H16" s="145"/>
      <c r="I16" s="145"/>
      <c r="J16" s="145"/>
      <c r="K16" s="145"/>
      <c r="L16" s="140"/>
    </row>
    <row r="17" spans="1:12" x14ac:dyDescent="0.2">
      <c r="A17" s="144"/>
      <c r="D17" s="140"/>
      <c r="F17" s="144"/>
      <c r="G17" s="145"/>
      <c r="H17" s="145"/>
      <c r="I17" s="145"/>
      <c r="J17" s="145"/>
      <c r="K17" s="145"/>
      <c r="L17" s="140"/>
    </row>
    <row r="18" spans="1:12" ht="15" x14ac:dyDescent="0.2">
      <c r="B18" s="155" t="s">
        <v>591</v>
      </c>
      <c r="C18" s="19">
        <f>'26MY_CIV5D_DATA'!$C$4</f>
        <v>46142</v>
      </c>
      <c r="F18" s="144"/>
      <c r="G18" s="145"/>
      <c r="H18" s="145"/>
      <c r="I18" s="145"/>
      <c r="J18" s="145"/>
      <c r="K18" s="145"/>
      <c r="L18" s="140"/>
    </row>
    <row r="19" spans="1:12" x14ac:dyDescent="0.2">
      <c r="F19" s="144"/>
      <c r="G19" s="145"/>
      <c r="H19" s="145"/>
      <c r="I19" s="145"/>
      <c r="J19" s="145"/>
      <c r="K19" s="145"/>
      <c r="L19" s="140"/>
    </row>
    <row r="20" spans="1:12" x14ac:dyDescent="0.2">
      <c r="F20" s="144"/>
      <c r="G20" s="145"/>
      <c r="H20" s="145"/>
      <c r="I20" s="145"/>
      <c r="J20" s="145"/>
      <c r="K20" s="145"/>
      <c r="L20" s="140"/>
    </row>
    <row r="21" spans="1:12" x14ac:dyDescent="0.2">
      <c r="F21" s="144"/>
      <c r="G21" s="145"/>
      <c r="H21" s="145"/>
      <c r="I21" s="145"/>
      <c r="J21" s="145"/>
      <c r="K21" s="145"/>
      <c r="L21" s="140"/>
    </row>
    <row r="22" spans="1:12" x14ac:dyDescent="0.2">
      <c r="F22" s="144"/>
      <c r="G22" s="145"/>
      <c r="H22" s="145"/>
      <c r="I22" s="145"/>
      <c r="J22" s="145"/>
      <c r="K22" s="145"/>
      <c r="L22" s="140"/>
    </row>
    <row r="23" spans="1:12" x14ac:dyDescent="0.2">
      <c r="A23" s="147" t="s">
        <v>592</v>
      </c>
      <c r="F23" s="144"/>
      <c r="G23" s="145"/>
      <c r="H23" s="145"/>
      <c r="I23" s="145"/>
      <c r="J23" s="145"/>
      <c r="K23" s="145"/>
      <c r="L23" s="140"/>
    </row>
    <row r="24" spans="1:12" x14ac:dyDescent="0.2">
      <c r="A24" s="147" t="s">
        <v>593</v>
      </c>
      <c r="F24" s="144"/>
      <c r="G24" s="145"/>
      <c r="H24" s="145"/>
      <c r="I24" s="145"/>
      <c r="J24" s="145"/>
      <c r="K24" s="145"/>
      <c r="L24" s="140"/>
    </row>
    <row r="25" spans="1:12" x14ac:dyDescent="0.2">
      <c r="F25" s="144"/>
      <c r="G25" s="145"/>
      <c r="H25" s="145"/>
      <c r="I25" s="145"/>
      <c r="J25" s="145"/>
      <c r="K25" s="145"/>
      <c r="L25" s="140"/>
    </row>
    <row r="26" spans="1:12" x14ac:dyDescent="0.2">
      <c r="A26" s="156"/>
      <c r="F26" s="144"/>
      <c r="G26" s="145"/>
      <c r="H26" s="145"/>
      <c r="I26" s="145"/>
      <c r="J26" s="145"/>
      <c r="K26" s="145"/>
      <c r="L26" s="140"/>
    </row>
    <row r="27" spans="1:12" x14ac:dyDescent="0.2">
      <c r="A27" s="156"/>
      <c r="F27" s="144"/>
      <c r="G27" s="145"/>
      <c r="H27" s="145"/>
      <c r="I27" s="145"/>
      <c r="J27" s="145"/>
      <c r="K27" s="145"/>
      <c r="L27" s="140"/>
    </row>
    <row r="28" spans="1:12" x14ac:dyDescent="0.2">
      <c r="F28" s="144"/>
      <c r="G28" s="145"/>
      <c r="H28" s="145"/>
      <c r="I28" s="145"/>
      <c r="J28" s="145"/>
      <c r="K28" s="145"/>
      <c r="L28" s="140"/>
    </row>
    <row r="29" spans="1:12" x14ac:dyDescent="0.2">
      <c r="F29" s="144"/>
      <c r="G29" s="145"/>
      <c r="H29" s="145"/>
      <c r="I29" s="145"/>
      <c r="J29" s="145"/>
      <c r="K29" s="145"/>
      <c r="L29" s="140"/>
    </row>
    <row r="30" spans="1:12" x14ac:dyDescent="0.2">
      <c r="F30" s="144"/>
      <c r="G30" s="145"/>
      <c r="H30" s="145"/>
      <c r="I30" s="145"/>
      <c r="J30" s="145"/>
      <c r="K30" s="145"/>
      <c r="L30" s="140"/>
    </row>
    <row r="31" spans="1:12" x14ac:dyDescent="0.2">
      <c r="F31" s="144"/>
      <c r="G31" s="145"/>
      <c r="H31" s="145"/>
      <c r="I31" s="145"/>
      <c r="J31" s="145"/>
      <c r="K31" s="145"/>
      <c r="L31" s="140"/>
    </row>
    <row r="32" spans="1:12" x14ac:dyDescent="0.2">
      <c r="F32" s="144"/>
      <c r="G32" s="145"/>
      <c r="H32" s="145"/>
      <c r="I32" s="145"/>
      <c r="J32" s="145"/>
      <c r="K32" s="145"/>
      <c r="L32" s="140"/>
    </row>
    <row r="33" spans="6:12" x14ac:dyDescent="0.2">
      <c r="F33" s="144"/>
      <c r="G33" s="145"/>
      <c r="H33" s="145"/>
      <c r="I33" s="145"/>
      <c r="J33" s="145"/>
      <c r="K33" s="145"/>
      <c r="L33" s="140"/>
    </row>
    <row r="34" spans="6:12" x14ac:dyDescent="0.2">
      <c r="F34" s="144"/>
      <c r="G34" s="145"/>
      <c r="H34" s="145"/>
      <c r="I34" s="145"/>
      <c r="J34" s="145"/>
      <c r="K34" s="145"/>
      <c r="L34" s="140"/>
    </row>
    <row r="35" spans="6:12" x14ac:dyDescent="0.2">
      <c r="F35" s="144"/>
      <c r="G35" s="145"/>
      <c r="H35" s="145"/>
      <c r="I35" s="145"/>
      <c r="J35" s="145"/>
      <c r="K35" s="145"/>
      <c r="L35" s="140"/>
    </row>
    <row r="36" spans="6:12" x14ac:dyDescent="0.2">
      <c r="F36" s="144"/>
      <c r="G36" s="145"/>
      <c r="H36" s="145"/>
      <c r="I36" s="145"/>
      <c r="J36" s="145"/>
      <c r="K36" s="145"/>
      <c r="L36" s="140"/>
    </row>
    <row r="37" spans="6:12" x14ac:dyDescent="0.2">
      <c r="F37" s="144"/>
      <c r="G37" s="145"/>
      <c r="H37" s="145"/>
      <c r="I37" s="145"/>
      <c r="J37" s="145"/>
      <c r="K37" s="145"/>
      <c r="L37" s="140"/>
    </row>
    <row r="38" spans="6:12" x14ac:dyDescent="0.2">
      <c r="F38" s="144"/>
      <c r="G38" s="145"/>
      <c r="H38" s="145"/>
      <c r="I38" s="145"/>
      <c r="J38" s="145"/>
      <c r="K38" s="145"/>
      <c r="L38" s="140"/>
    </row>
    <row r="39" spans="6:12" x14ac:dyDescent="0.2">
      <c r="G39" s="157"/>
      <c r="H39" s="157"/>
      <c r="I39" s="157"/>
      <c r="J39" s="143"/>
      <c r="K39" s="145"/>
      <c r="L39" s="140"/>
    </row>
    <row r="40" spans="6:12" x14ac:dyDescent="0.2">
      <c r="J40" s="144"/>
      <c r="K40" s="145"/>
      <c r="L40" s="140"/>
    </row>
    <row r="41" spans="6:12" x14ac:dyDescent="0.2">
      <c r="J41" s="144"/>
      <c r="K41" s="145"/>
      <c r="L41" s="140"/>
    </row>
    <row r="42" spans="6:12" x14ac:dyDescent="0.2">
      <c r="J42" s="144"/>
      <c r="K42" s="145"/>
      <c r="L42" s="140"/>
    </row>
    <row r="43" spans="6:12" x14ac:dyDescent="0.2">
      <c r="J43" s="144"/>
      <c r="K43" s="145"/>
      <c r="L43" s="140"/>
    </row>
    <row r="44" spans="6:12" x14ac:dyDescent="0.2">
      <c r="J44" s="144"/>
      <c r="K44" s="145"/>
      <c r="L44" s="140"/>
    </row>
    <row r="45" spans="6:12" x14ac:dyDescent="0.2">
      <c r="J45" s="144"/>
      <c r="K45" s="145"/>
      <c r="L45" s="140"/>
    </row>
  </sheetData>
  <dataValidations count="1">
    <dataValidation type="list" allowBlank="1" showInputMessage="1" showErrorMessage="1" sqref="B1" xr:uid="{6324BB81-F6FB-4C10-8C41-4D5D0C8E1882}">
      <formula1>province_codes</formula1>
    </dataValidation>
  </dataValidations>
  <pageMargins left="0.7" right="0.7"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EAE21-CA87-4D1F-9BBF-79C71D61F9C5}">
  <sheetPr codeName="Sheet4">
    <tabColor rgb="FFC8102E"/>
    <pageSetUpPr fitToPage="1"/>
  </sheetPr>
  <dimension ref="A2:U191"/>
  <sheetViews>
    <sheetView view="pageBreakPreview" zoomScale="85" zoomScaleNormal="60" zoomScaleSheetLayoutView="85" workbookViewId="0">
      <selection activeCell="F6" sqref="F6"/>
    </sheetView>
  </sheetViews>
  <sheetFormatPr defaultColWidth="9.140625" defaultRowHeight="12.75" outlineLevelCol="1" x14ac:dyDescent="0.2"/>
  <cols>
    <col min="1" max="1" width="9.140625" style="14"/>
    <col min="2" max="2" width="15.5703125" style="272" hidden="1" customWidth="1"/>
    <col min="3" max="3" width="48.28515625" style="14" customWidth="1"/>
    <col min="4" max="4" width="19.85546875" style="14" customWidth="1"/>
    <col min="5" max="5" width="10.85546875" style="14" customWidth="1" outlineLevel="1"/>
    <col min="6" max="6" width="12.5703125" style="14" customWidth="1"/>
    <col min="7" max="7" width="9.5703125" style="14" customWidth="1"/>
    <col min="8" max="8" width="13.5703125" style="14" customWidth="1"/>
    <col min="9" max="11" width="10.5703125" style="14" hidden="1" customWidth="1"/>
    <col min="12" max="13" width="10.5703125" style="14" customWidth="1"/>
    <col min="14" max="14" width="10.5703125" style="14" hidden="1" customWidth="1"/>
    <col min="15" max="16" width="10.5703125" style="14" customWidth="1"/>
    <col min="17" max="17" width="59" style="14" customWidth="1"/>
    <col min="18" max="18" width="9.140625" style="14" customWidth="1"/>
    <col min="19" max="16384" width="9.140625" style="14"/>
  </cols>
  <sheetData>
    <row r="2" spans="2:20" ht="35.25" customHeight="1" x14ac:dyDescent="0.2">
      <c r="B2" s="158" t="s">
        <v>594</v>
      </c>
      <c r="C2" s="159" t="s">
        <v>595</v>
      </c>
      <c r="D2" s="159"/>
      <c r="E2" s="160"/>
      <c r="F2" s="161"/>
      <c r="G2" s="162"/>
      <c r="H2" s="163"/>
      <c r="I2" s="163"/>
      <c r="J2" s="163"/>
      <c r="K2" s="163"/>
      <c r="L2" s="164"/>
      <c r="M2" s="165"/>
      <c r="N2" s="165"/>
      <c r="O2" s="164"/>
      <c r="P2" s="164"/>
      <c r="Q2" s="164"/>
    </row>
    <row r="3" spans="2:20" ht="52.5" x14ac:dyDescent="0.2">
      <c r="B3" s="158"/>
      <c r="C3" s="166" t="s">
        <v>0</v>
      </c>
      <c r="D3" s="167" t="str">
        <f>'26MY_CIV5D_DATA'!C2</f>
        <v>Civic Hatch &amp; Type R</v>
      </c>
      <c r="E3" s="168"/>
      <c r="F3" s="169"/>
      <c r="G3" s="162"/>
      <c r="H3" s="163"/>
      <c r="I3" s="163"/>
      <c r="J3" s="163"/>
      <c r="K3" s="170"/>
      <c r="L3" s="171"/>
      <c r="O3" s="172"/>
      <c r="P3" s="164"/>
      <c r="Q3" s="164"/>
    </row>
    <row r="4" spans="2:20" ht="26.25" x14ac:dyDescent="0.2">
      <c r="B4" s="158"/>
      <c r="C4" s="166" t="s">
        <v>4</v>
      </c>
      <c r="D4" s="173">
        <f>'26MY_CIV5D_DATA'!$C$3</f>
        <v>2026</v>
      </c>
      <c r="E4" s="168"/>
      <c r="F4" s="169"/>
      <c r="G4" s="162"/>
      <c r="H4" s="163"/>
      <c r="I4" s="163"/>
      <c r="J4" s="163"/>
      <c r="K4" s="163"/>
      <c r="L4" s="164"/>
      <c r="M4" s="174"/>
      <c r="N4" s="174"/>
      <c r="O4" s="164"/>
      <c r="P4" s="164"/>
      <c r="Q4" s="164"/>
    </row>
    <row r="5" spans="2:20" x14ac:dyDescent="0.2">
      <c r="B5" s="158"/>
      <c r="C5" s="175" t="s">
        <v>596</v>
      </c>
      <c r="D5" s="175"/>
      <c r="E5" s="176"/>
      <c r="F5" s="176"/>
      <c r="G5" s="176"/>
      <c r="H5" s="176"/>
      <c r="I5" s="176"/>
      <c r="J5" s="176"/>
      <c r="K5" s="176"/>
      <c r="L5" s="176"/>
      <c r="M5" s="176"/>
      <c r="N5" s="176"/>
      <c r="O5" s="176"/>
      <c r="P5" s="176"/>
      <c r="Q5" s="177"/>
    </row>
    <row r="6" spans="2:20" x14ac:dyDescent="0.2">
      <c r="B6" s="158"/>
      <c r="C6" s="178" t="s">
        <v>597</v>
      </c>
      <c r="D6" s="178"/>
      <c r="E6" s="178"/>
      <c r="F6" s="178"/>
      <c r="G6" s="178"/>
      <c r="H6" s="178"/>
      <c r="I6" s="178"/>
      <c r="J6" s="178"/>
      <c r="K6" s="178"/>
      <c r="L6" s="178"/>
      <c r="M6" s="178"/>
      <c r="N6" s="178"/>
      <c r="O6" s="178"/>
      <c r="P6" s="176"/>
      <c r="Q6" s="177"/>
    </row>
    <row r="7" spans="2:20" x14ac:dyDescent="0.2">
      <c r="B7" s="158"/>
      <c r="C7" s="178" t="s">
        <v>598</v>
      </c>
      <c r="D7" s="178"/>
      <c r="E7" s="178"/>
      <c r="F7" s="178"/>
      <c r="G7" s="178"/>
      <c r="H7" s="178"/>
      <c r="I7" s="178"/>
      <c r="J7" s="178"/>
      <c r="K7" s="178"/>
      <c r="L7" s="178"/>
      <c r="M7" s="178"/>
      <c r="N7" s="178"/>
      <c r="O7" s="178"/>
      <c r="P7" s="176"/>
      <c r="Q7" s="177"/>
    </row>
    <row r="8" spans="2:20" x14ac:dyDescent="0.2">
      <c r="B8" s="158"/>
      <c r="C8" s="178" t="s">
        <v>599</v>
      </c>
      <c r="D8" s="178"/>
      <c r="E8" s="178"/>
      <c r="F8" s="178"/>
      <c r="G8" s="178"/>
      <c r="H8" s="179"/>
      <c r="I8" s="178"/>
      <c r="J8" s="178"/>
      <c r="K8" s="178"/>
      <c r="L8" s="178"/>
      <c r="M8" s="178"/>
      <c r="N8" s="178"/>
      <c r="O8" s="178"/>
      <c r="P8" s="176"/>
      <c r="Q8" s="177"/>
    </row>
    <row r="9" spans="2:20" x14ac:dyDescent="0.2">
      <c r="B9" s="158"/>
      <c r="C9" s="180"/>
      <c r="D9" s="180"/>
      <c r="E9" s="180"/>
      <c r="F9" s="180"/>
      <c r="G9" s="180"/>
      <c r="H9" s="180"/>
      <c r="I9" s="180"/>
      <c r="J9" s="180"/>
      <c r="K9" s="180"/>
      <c r="L9" s="180"/>
      <c r="M9" s="180"/>
      <c r="N9" s="180"/>
      <c r="O9" s="180"/>
      <c r="P9" s="181"/>
      <c r="Q9" s="182"/>
    </row>
    <row r="10" spans="2:20" ht="15" x14ac:dyDescent="0.2">
      <c r="B10" s="158"/>
      <c r="C10" s="5"/>
      <c r="D10" s="5"/>
      <c r="E10" s="5"/>
      <c r="F10" s="5"/>
      <c r="G10" s="5"/>
      <c r="H10" s="183" t="s">
        <v>600</v>
      </c>
      <c r="I10" s="5"/>
      <c r="J10" s="5"/>
      <c r="K10" s="5"/>
      <c r="L10" s="5"/>
      <c r="M10" s="5"/>
      <c r="N10" s="5"/>
      <c r="O10" s="5"/>
      <c r="P10" s="5"/>
      <c r="Q10" s="184"/>
    </row>
    <row r="11" spans="2:20" ht="18.75" x14ac:dyDescent="0.3">
      <c r="B11" s="158"/>
      <c r="C11" s="185" t="s">
        <v>601</v>
      </c>
      <c r="D11" s="186"/>
      <c r="E11" s="18"/>
      <c r="F11" s="18"/>
      <c r="G11" s="17"/>
      <c r="H11" s="187" t="str">
        <f>prov_cd</f>
        <v>YT</v>
      </c>
      <c r="I11" s="188"/>
      <c r="J11" s="5"/>
      <c r="K11" s="5"/>
      <c r="L11" s="5"/>
      <c r="M11" s="5"/>
      <c r="N11" s="5"/>
      <c r="O11" s="5"/>
      <c r="P11" s="5"/>
      <c r="Q11" s="5"/>
    </row>
    <row r="12" spans="2:20" ht="15" x14ac:dyDescent="0.2">
      <c r="B12" s="158"/>
      <c r="C12" s="189" t="s">
        <v>602</v>
      </c>
      <c r="D12" s="189" t="s">
        <v>25</v>
      </c>
      <c r="E12" s="189" t="s">
        <v>32</v>
      </c>
      <c r="F12" s="189" t="s">
        <v>603</v>
      </c>
      <c r="G12" s="189" t="s">
        <v>30</v>
      </c>
      <c r="H12" s="190" t="s">
        <v>604</v>
      </c>
      <c r="I12" s="189" t="s">
        <v>605</v>
      </c>
      <c r="J12" s="189"/>
      <c r="K12" s="189"/>
      <c r="L12" s="189"/>
      <c r="M12" s="189"/>
      <c r="N12" s="189"/>
      <c r="O12" s="189"/>
      <c r="P12" s="189"/>
      <c r="Q12" s="189" t="s">
        <v>606</v>
      </c>
    </row>
    <row r="13" spans="2:20" ht="29.1" customHeight="1" x14ac:dyDescent="0.2">
      <c r="B13" s="158"/>
      <c r="C13" s="189"/>
      <c r="D13" s="189"/>
      <c r="E13" s="189"/>
      <c r="F13" s="189"/>
      <c r="G13" s="189"/>
      <c r="H13" s="190"/>
      <c r="I13" s="191">
        <f>'26MY_CIV5D_DATA'!M$7</f>
        <v>0</v>
      </c>
      <c r="J13" s="191">
        <f>'26MY_CIV5D_DATA'!N$7</f>
        <v>0</v>
      </c>
      <c r="K13" s="191">
        <f>'26MY_CIV5D_DATA'!O$7</f>
        <v>0</v>
      </c>
      <c r="L13" s="191" t="str">
        <f>'26MY_CIV5D_DATA'!P$7</f>
        <v>SPORT</v>
      </c>
      <c r="M13" s="191" t="str">
        <f>'26MY_CIV5D_DATA'!Q$7</f>
        <v>SPORT 
Hybrid</v>
      </c>
      <c r="N13" s="191">
        <f>'26MY_CIV5D_DATA'!R$7</f>
        <v>0</v>
      </c>
      <c r="O13" s="191" t="str">
        <f>'26MY_CIV5D_DATA'!S$7</f>
        <v>Sport Touring Hybrid</v>
      </c>
      <c r="P13" s="191" t="str">
        <f>'26MY_CIV5D_DATA'!T$7</f>
        <v>Type R</v>
      </c>
      <c r="Q13" s="189"/>
    </row>
    <row r="14" spans="2:20" s="200" customFormat="1" ht="15" x14ac:dyDescent="0.2">
      <c r="B14" s="192" t="s">
        <v>143</v>
      </c>
      <c r="C14" s="193" t="str">
        <f>VLOOKUP(B14,'26MY_CIV5D_DATA'!B:AS,3,FALSE)</f>
        <v>Racing Package - Type R</v>
      </c>
      <c r="D14" s="194" t="str">
        <f>B14</f>
        <v>26TYPER-RACE</v>
      </c>
      <c r="E14" s="195">
        <f>VLOOKUP(B14,'26MY_CIV5D_DATA'!B:AS,9,FALSE)</f>
        <v>3928</v>
      </c>
      <c r="F14" s="195">
        <f>VLOOKUP(B14,'26MY_CIV5D_DATA'!B:AS,10,FALSE)</f>
        <v>6431</v>
      </c>
      <c r="G14" s="196">
        <f>VLOOKUP(B14,'26MY_CIV5D_DATA'!B:AS,7,FALSE)</f>
        <v>0.99999999999999989</v>
      </c>
      <c r="H14" s="197">
        <f>VLOOKUP(B14,'26MY_CIV5D_DATA'!B:AS,11,FALSE)</f>
        <v>6612</v>
      </c>
      <c r="I14" s="198">
        <f>VLOOKUP(B14,'26MY_CIV5D_DATA'!B:AS,12,FALSE)</f>
        <v>0</v>
      </c>
      <c r="J14" s="198">
        <f>VLOOKUP(B14,'26MY_CIV5D_DATA'!B:AS,13,FALSE)</f>
        <v>0</v>
      </c>
      <c r="K14" s="198">
        <f>VLOOKUP($B14,'26MY_CIV5D_DATA'!$B:$AS,14,FALSE)</f>
        <v>0</v>
      </c>
      <c r="L14" s="198" t="str">
        <f>VLOOKUP(B14,'26MY_CIV5D_DATA'!B:AS,15,FALSE)</f>
        <v>N/A</v>
      </c>
      <c r="M14" s="198" t="str">
        <f>VLOOKUP(B14,'26MY_CIV5D_DATA'!B:AS,16,FALSE)</f>
        <v>N/A</v>
      </c>
      <c r="N14" s="198">
        <f>VLOOKUP($B14,'26MY_CIV5D_DATA'!$B:$AS,17,FALSE)</f>
        <v>0</v>
      </c>
      <c r="O14" s="198" t="str">
        <f>VLOOKUP(B14,'26MY_CIV5D_DATA'!B:AS,18,FALSE)</f>
        <v>N/A</v>
      </c>
      <c r="P14" s="198" t="str">
        <f>VLOOKUP(B14,'26MY_CIV5D_DATA'!B:AS,19,FALSE)</f>
        <v>•</v>
      </c>
      <c r="Q14" s="199" t="str">
        <f>IF(VLOOKUP(B14,'26MY_CIV5D_DATA'!B:AS,20,FALSE)="","",VLOOKUP(B14,'26MY_CIV5D_DATA'!B:AS,20,FALSE))</f>
        <v/>
      </c>
      <c r="R14" s="33"/>
      <c r="S14" s="33"/>
      <c r="T14" s="33"/>
    </row>
    <row r="15" spans="2:20" s="200" customFormat="1" ht="15" x14ac:dyDescent="0.2">
      <c r="B15" s="192" t="s">
        <v>458</v>
      </c>
      <c r="C15" s="201" t="str">
        <f>VLOOKUP(B15,'26MY_CIV5D_DATA'!B:AS,3,FALSE)</f>
        <v>Carbon Fiber Wing Spoiler - Type R</v>
      </c>
      <c r="D15" s="202" t="str">
        <f t="shared" ref="D15:D17" si="0">B15</f>
        <v>08F02-T60-100</v>
      </c>
      <c r="E15" s="203"/>
      <c r="F15" s="203"/>
      <c r="G15" s="204"/>
      <c r="H15" s="205"/>
      <c r="I15" s="206"/>
      <c r="J15" s="206"/>
      <c r="K15" s="206"/>
      <c r="L15" s="206"/>
      <c r="M15" s="206"/>
      <c r="N15" s="206"/>
      <c r="O15" s="206"/>
      <c r="P15" s="206"/>
      <c r="Q15" s="207"/>
      <c r="R15" s="33"/>
      <c r="S15" s="33"/>
      <c r="T15" s="33"/>
    </row>
    <row r="16" spans="2:20" s="200" customFormat="1" ht="15" x14ac:dyDescent="0.2">
      <c r="B16" s="192" t="s">
        <v>482</v>
      </c>
      <c r="C16" s="201" t="str">
        <f>VLOOKUP(B16,'26MY_CIV5D_DATA'!B:AS,3,FALSE)</f>
        <v>Steering Wheel, Alcantara - Type R</v>
      </c>
      <c r="D16" s="202" t="str">
        <f t="shared" si="0"/>
        <v>08U97-T60-110</v>
      </c>
      <c r="E16" s="203"/>
      <c r="F16" s="203"/>
      <c r="G16" s="204"/>
      <c r="H16" s="205"/>
      <c r="I16" s="206"/>
      <c r="J16" s="206"/>
      <c r="K16" s="206"/>
      <c r="L16" s="206"/>
      <c r="M16" s="206"/>
      <c r="N16" s="206"/>
      <c r="O16" s="206"/>
      <c r="P16" s="206"/>
      <c r="Q16" s="207"/>
      <c r="R16" s="33"/>
      <c r="S16" s="33"/>
      <c r="T16" s="33"/>
    </row>
    <row r="17" spans="2:21" s="200" customFormat="1" ht="15" x14ac:dyDescent="0.2">
      <c r="B17" s="192" t="s">
        <v>487</v>
      </c>
      <c r="C17" s="201" t="str">
        <f>VLOOKUP(B17,'26MY_CIV5D_DATA'!B:AS,3,FALSE)</f>
        <v>Shift Knob - Type R</v>
      </c>
      <c r="D17" s="202" t="str">
        <f t="shared" si="0"/>
        <v>08U92-T60-110</v>
      </c>
      <c r="E17" s="208"/>
      <c r="F17" s="208"/>
      <c r="G17" s="209"/>
      <c r="H17" s="210"/>
      <c r="I17" s="211"/>
      <c r="J17" s="211"/>
      <c r="K17" s="211"/>
      <c r="L17" s="211"/>
      <c r="M17" s="211"/>
      <c r="N17" s="211"/>
      <c r="O17" s="211"/>
      <c r="P17" s="211"/>
      <c r="Q17" s="212"/>
      <c r="R17" s="33"/>
      <c r="S17" s="213"/>
      <c r="T17" s="213"/>
      <c r="U17" s="213"/>
    </row>
    <row r="18" spans="2:21" s="200" customFormat="1" ht="6.95" customHeight="1" x14ac:dyDescent="0.2">
      <c r="B18" s="192"/>
      <c r="C18" s="214"/>
      <c r="D18" s="215"/>
      <c r="E18" s="215"/>
      <c r="F18" s="215"/>
      <c r="G18" s="215"/>
      <c r="H18" s="215"/>
      <c r="I18" s="215"/>
      <c r="J18" s="215"/>
      <c r="K18" s="215"/>
      <c r="L18" s="215"/>
      <c r="M18" s="215"/>
      <c r="N18" s="215"/>
      <c r="O18" s="215"/>
      <c r="P18" s="215"/>
      <c r="Q18" s="216"/>
      <c r="R18" s="33"/>
      <c r="S18" s="33"/>
      <c r="T18" s="33"/>
    </row>
    <row r="19" spans="2:21" s="32" customFormat="1" ht="18.75" x14ac:dyDescent="0.2">
      <c r="B19" s="192" t="s">
        <v>57</v>
      </c>
      <c r="C19" s="193" t="str">
        <f>VLOOKUP(B19,'26MY_CIV5D_DATA'!B:AS,3,FALSE)</f>
        <v>16” Enkei M52 Wheels &amp; Michelin X-ICE Snow Tire Package</v>
      </c>
      <c r="D19" s="217"/>
      <c r="E19" s="195">
        <f>VLOOKUP(B19,'26MY_CIV5D_DATA'!B:AS,9,FALSE)</f>
        <v>1596.56</v>
      </c>
      <c r="F19" s="195">
        <f>VLOOKUP(B19,'26MY_CIV5D_DATA'!B:AS,10,FALSE)</f>
        <v>2028</v>
      </c>
      <c r="G19" s="196">
        <f>VLOOKUP(B19,'26MY_CIV5D_DATA'!B:AS,7,FALSE)</f>
        <v>1.2</v>
      </c>
      <c r="H19" s="197">
        <f>VLOOKUP(B19,'26MY_CIV5D_DATA'!B:AS,11,FALSE)</f>
        <v>2245.1999999999998</v>
      </c>
      <c r="I19" s="198">
        <f>VLOOKUP(B19,'26MY_CIV5D_DATA'!B:AS,12,FALSE)</f>
        <v>0</v>
      </c>
      <c r="J19" s="198">
        <f>VLOOKUP(B19,'26MY_CIV5D_DATA'!B:AS,13,FALSE)</f>
        <v>0</v>
      </c>
      <c r="K19" s="198">
        <f>VLOOKUP($B19,'26MY_CIV5D_DATA'!$B:$AS,14,FALSE)</f>
        <v>0</v>
      </c>
      <c r="L19" s="198" t="str">
        <f>VLOOKUP(B19,'26MY_CIV5D_DATA'!B:AS,15,FALSE)</f>
        <v>•</v>
      </c>
      <c r="M19" s="198" t="str">
        <f>VLOOKUP(B19,'26MY_CIV5D_DATA'!B:AS,16,FALSE)</f>
        <v>N/A</v>
      </c>
      <c r="N19" s="198">
        <f>VLOOKUP($B19,'26MY_CIV5D_DATA'!$B:$AS,17,FALSE)</f>
        <v>0</v>
      </c>
      <c r="O19" s="198" t="str">
        <f>VLOOKUP(B19,'26MY_CIV5D_DATA'!B:AS,18,FALSE)</f>
        <v>N/A</v>
      </c>
      <c r="P19" s="198" t="str">
        <f>VLOOKUP(B19,'26MY_CIV5D_DATA'!B:AS,19,FALSE)</f>
        <v>N/A</v>
      </c>
      <c r="Q19" s="199" t="str">
        <f>IF(VLOOKUP(B19,'26MY_CIV5D_DATA'!B:AS,20,FALSE)="","",VLOOKUP(B19,'26MY_CIV5D_DATA'!B:AS,20,FALSE))</f>
        <v xml:space="preserve">Priced as a set of 4 wheels. </v>
      </c>
      <c r="R19" s="22"/>
      <c r="S19" s="22"/>
      <c r="T19" s="22"/>
    </row>
    <row r="20" spans="2:21" s="200" customFormat="1" ht="26.45" customHeight="1" x14ac:dyDescent="0.2">
      <c r="B20" s="218" t="s">
        <v>70</v>
      </c>
      <c r="C20" s="201" t="str">
        <f>VLOOKUP(B20,'26MY_CIV5D_DATA'!B:AS,3,FALSE)</f>
        <v>16" Enkei M52 Wheels - Silver or Gloss Black</v>
      </c>
      <c r="D20" s="219" t="str">
        <f t="shared" ref="D20:D21" si="1">B20</f>
        <v>480-670-6545-SP or 480-670-6545-GB</v>
      </c>
      <c r="E20" s="203"/>
      <c r="F20" s="203"/>
      <c r="G20" s="204"/>
      <c r="H20" s="205"/>
      <c r="I20" s="206"/>
      <c r="J20" s="206"/>
      <c r="K20" s="206"/>
      <c r="L20" s="206"/>
      <c r="M20" s="206"/>
      <c r="N20" s="206"/>
      <c r="O20" s="206"/>
      <c r="P20" s="206"/>
      <c r="Q20" s="207"/>
      <c r="R20" s="33"/>
      <c r="S20" s="33"/>
      <c r="T20" s="33"/>
    </row>
    <row r="21" spans="2:21" s="200" customFormat="1" ht="15" customHeight="1" x14ac:dyDescent="0.2">
      <c r="B21" s="192">
        <v>34417</v>
      </c>
      <c r="C21" s="201" t="str">
        <f>VLOOKUP(B21,'26MY_CIV5D_DATA'!B:AS,3,FALSE)</f>
        <v>Michelin X-ICE Snow Tires - 215/55/16</v>
      </c>
      <c r="D21" s="202">
        <f t="shared" si="1"/>
        <v>34417</v>
      </c>
      <c r="E21" s="208"/>
      <c r="F21" s="208"/>
      <c r="G21" s="209"/>
      <c r="H21" s="210"/>
      <c r="I21" s="211"/>
      <c r="J21" s="211"/>
      <c r="K21" s="211"/>
      <c r="L21" s="211"/>
      <c r="M21" s="211"/>
      <c r="N21" s="211"/>
      <c r="O21" s="211"/>
      <c r="P21" s="211"/>
      <c r="Q21" s="212"/>
      <c r="R21" s="33"/>
      <c r="S21" s="33"/>
      <c r="T21" s="33"/>
    </row>
    <row r="22" spans="2:21" s="200" customFormat="1" ht="6.95" customHeight="1" x14ac:dyDescent="0.2">
      <c r="B22" s="192"/>
      <c r="C22" s="214"/>
      <c r="D22" s="215"/>
      <c r="E22" s="215"/>
      <c r="F22" s="215"/>
      <c r="G22" s="215"/>
      <c r="H22" s="215"/>
      <c r="I22" s="215"/>
      <c r="J22" s="215"/>
      <c r="K22" s="215"/>
      <c r="L22" s="215"/>
      <c r="M22" s="215"/>
      <c r="N22" s="215"/>
      <c r="O22" s="215"/>
      <c r="P22" s="215"/>
      <c r="Q22" s="216"/>
      <c r="R22" s="33"/>
      <c r="S22" s="33"/>
      <c r="T22" s="33"/>
    </row>
    <row r="23" spans="2:21" s="200" customFormat="1" ht="15" customHeight="1" x14ac:dyDescent="0.2">
      <c r="B23" s="192" t="s">
        <v>65</v>
      </c>
      <c r="C23" s="193" t="str">
        <f>VLOOKUP(B23,'26MY_CIV5D_DATA'!B:AS,3,FALSE)</f>
        <v>16” Winter Steel Wheels &amp; Michelin X-ICE Snow Tire Package</v>
      </c>
      <c r="D23" s="217"/>
      <c r="E23" s="195">
        <f>VLOOKUP(B23,'26MY_CIV5D_DATA'!B:AS,9,FALSE)</f>
        <v>1150.3999999999999</v>
      </c>
      <c r="F23" s="195">
        <f>VLOOKUP(B23,'26MY_CIV5D_DATA'!B:AS,10,FALSE)</f>
        <v>1522.72</v>
      </c>
      <c r="G23" s="196">
        <f>VLOOKUP(B23,'26MY_CIV5D_DATA'!B:AS,7,FALSE)</f>
        <v>1.2</v>
      </c>
      <c r="H23" s="197">
        <f>VLOOKUP(B23,'26MY_CIV5D_DATA'!B:AS,11,FALSE)</f>
        <v>1739.92</v>
      </c>
      <c r="I23" s="198">
        <f>VLOOKUP(B23,'26MY_CIV5D_DATA'!B:AS,12,FALSE)</f>
        <v>0</v>
      </c>
      <c r="J23" s="198">
        <f>VLOOKUP(B23,'26MY_CIV5D_DATA'!B:AS,13,FALSE)</f>
        <v>0</v>
      </c>
      <c r="K23" s="198">
        <f>VLOOKUP($B23,'26MY_CIV5D_DATA'!$B:$AS,14,FALSE)</f>
        <v>0</v>
      </c>
      <c r="L23" s="198" t="str">
        <f>VLOOKUP(B23,'26MY_CIV5D_DATA'!B:AS,15,FALSE)</f>
        <v>•</v>
      </c>
      <c r="M23" s="198" t="str">
        <f>VLOOKUP(B23,'26MY_CIV5D_DATA'!B:AS,16,FALSE)</f>
        <v>N/A</v>
      </c>
      <c r="N23" s="198">
        <f>VLOOKUP($B23,'26MY_CIV5D_DATA'!$B:$AS,17,FALSE)</f>
        <v>0</v>
      </c>
      <c r="O23" s="198" t="str">
        <f>VLOOKUP(B23,'26MY_CIV5D_DATA'!B:AS,18,FALSE)</f>
        <v>N/A</v>
      </c>
      <c r="P23" s="198" t="str">
        <f>VLOOKUP(B23,'26MY_CIV5D_DATA'!B:AS,19,FALSE)</f>
        <v>N/A</v>
      </c>
      <c r="Q23" s="199" t="str">
        <f>IF(VLOOKUP(B23,'26MY_CIV5D_DATA'!B:AS,20,FALSE)="","",VLOOKUP(B23,'26MY_CIV5D_DATA'!B:AS,20,FALSE))</f>
        <v xml:space="preserve">Priced as a set of 4 wheels. </v>
      </c>
      <c r="R23" s="33"/>
      <c r="S23" s="33"/>
      <c r="T23" s="33"/>
    </row>
    <row r="24" spans="2:21" s="200" customFormat="1" ht="15" x14ac:dyDescent="0.2">
      <c r="B24" s="192" t="s">
        <v>149</v>
      </c>
      <c r="C24" s="201" t="str">
        <f>VLOOKUP(B24,'26MY_CIV5D_DATA'!B:AS,3,FALSE)</f>
        <v>16” Winter Steel Wheels</v>
      </c>
      <c r="D24" s="202" t="str">
        <f t="shared" ref="D24:D25" si="2">B24</f>
        <v>42700-TBA-A12</v>
      </c>
      <c r="E24" s="203"/>
      <c r="F24" s="203"/>
      <c r="G24" s="204"/>
      <c r="H24" s="205"/>
      <c r="I24" s="206"/>
      <c r="J24" s="206"/>
      <c r="K24" s="206"/>
      <c r="L24" s="206"/>
      <c r="M24" s="206"/>
      <c r="N24" s="206"/>
      <c r="O24" s="206"/>
      <c r="P24" s="206"/>
      <c r="Q24" s="207"/>
      <c r="R24" s="33"/>
      <c r="S24" s="33"/>
      <c r="T24" s="33"/>
    </row>
    <row r="25" spans="2:21" s="200" customFormat="1" ht="15" x14ac:dyDescent="0.2">
      <c r="B25" s="192">
        <v>34417</v>
      </c>
      <c r="C25" s="201" t="str">
        <f>VLOOKUP(B25,'26MY_CIV5D_DATA'!B:AS,3,FALSE)</f>
        <v>Michelin X-ICE Snow Tires - 215/55/16</v>
      </c>
      <c r="D25" s="202">
        <f t="shared" si="2"/>
        <v>34417</v>
      </c>
      <c r="E25" s="208"/>
      <c r="F25" s="208"/>
      <c r="G25" s="209"/>
      <c r="H25" s="210"/>
      <c r="I25" s="211"/>
      <c r="J25" s="211"/>
      <c r="K25" s="211"/>
      <c r="L25" s="211"/>
      <c r="M25" s="211"/>
      <c r="N25" s="211"/>
      <c r="O25" s="211"/>
      <c r="P25" s="211"/>
      <c r="Q25" s="212"/>
      <c r="R25" s="33"/>
      <c r="S25" s="33"/>
      <c r="T25" s="33"/>
    </row>
    <row r="26" spans="2:21" s="200" customFormat="1" ht="6.95" customHeight="1" x14ac:dyDescent="0.2">
      <c r="B26" s="192"/>
      <c r="C26" s="214"/>
      <c r="D26" s="215"/>
      <c r="E26" s="215"/>
      <c r="F26" s="215"/>
      <c r="G26" s="215"/>
      <c r="H26" s="215"/>
      <c r="I26" s="215"/>
      <c r="J26" s="215"/>
      <c r="K26" s="215"/>
      <c r="L26" s="215"/>
      <c r="M26" s="215"/>
      <c r="N26" s="215"/>
      <c r="O26" s="215"/>
      <c r="P26" s="215"/>
      <c r="Q26" s="216"/>
      <c r="R26" s="33"/>
      <c r="S26" s="33"/>
      <c r="T26" s="33"/>
    </row>
    <row r="27" spans="2:21" s="200" customFormat="1" ht="17.25" customHeight="1" x14ac:dyDescent="0.2">
      <c r="B27" s="192" t="s">
        <v>77</v>
      </c>
      <c r="C27" s="193" t="str">
        <f>VLOOKUP(B27,'26MY_CIV5D_DATA'!B:AS,3,FALSE)</f>
        <v xml:space="preserve">Aero Kit </v>
      </c>
      <c r="D27" s="194"/>
      <c r="E27" s="195">
        <f>VLOOKUP(B27,'26MY_CIV5D_DATA'!B:AS,9,FALSE)</f>
        <v>660.6</v>
      </c>
      <c r="F27" s="195">
        <f>VLOOKUP(B27,'26MY_CIV5D_DATA'!B:AS,10,FALSE)</f>
        <v>1101.6000000000001</v>
      </c>
      <c r="G27" s="196">
        <f>VLOOKUP(B27,'26MY_CIV5D_DATA'!B:AS,7,FALSE)</f>
        <v>2.2000000000000002</v>
      </c>
      <c r="H27" s="197">
        <f>VLOOKUP(B27,'26MY_CIV5D_DATA'!B:AS,11,FALSE)</f>
        <v>1499.8000000000002</v>
      </c>
      <c r="I27" s="198">
        <f>VLOOKUP(B27,'26MY_CIV5D_DATA'!B:AS,12,FALSE)</f>
        <v>0</v>
      </c>
      <c r="J27" s="198">
        <f>VLOOKUP(B27,'26MY_CIV5D_DATA'!B:AS,13,FALSE)</f>
        <v>0</v>
      </c>
      <c r="K27" s="198">
        <f>VLOOKUP($B27,'26MY_CIV5D_DATA'!$B:$AS,14,FALSE)</f>
        <v>0</v>
      </c>
      <c r="L27" s="198" t="str">
        <f>VLOOKUP(B27,'26MY_CIV5D_DATA'!B:AS,15,FALSE)</f>
        <v>•</v>
      </c>
      <c r="M27" s="198" t="str">
        <f>VLOOKUP(B27,'26MY_CIV5D_DATA'!B:AS,16,FALSE)</f>
        <v>•</v>
      </c>
      <c r="N27" s="198">
        <f>VLOOKUP($B27,'26MY_CIV5D_DATA'!$B:$AS,17,FALSE)</f>
        <v>0</v>
      </c>
      <c r="O27" s="198" t="str">
        <f>VLOOKUP(B27,'26MY_CIV5D_DATA'!B:AS,18,FALSE)</f>
        <v>•</v>
      </c>
      <c r="P27" s="198" t="str">
        <f>VLOOKUP(B27,'26MY_CIV5D_DATA'!B:AS,19,FALSE)</f>
        <v>N/A</v>
      </c>
      <c r="Q27" s="199" t="str">
        <f>IF(VLOOKUP(B27,'26MY_CIV5D_DATA'!B:AS,20,FALSE)="","",VLOOKUP(B27,'26MY_CIV5D_DATA'!B:AS,20,FALSE))</f>
        <v>10% Discount Applied.  
Includes body coloured front underbody spoiler and tailgate spoiler.</v>
      </c>
      <c r="R27" s="33"/>
      <c r="S27" s="33"/>
      <c r="T27" s="33"/>
    </row>
    <row r="28" spans="2:21" s="200" customFormat="1" ht="15" x14ac:dyDescent="0.2">
      <c r="B28" s="192" t="s">
        <v>86</v>
      </c>
      <c r="C28" s="201" t="str">
        <f>VLOOKUP(B28,'26MY_CIV5D_DATA'!B:AS,3,FALSE)</f>
        <v>Platinum White Pearl (NH-883P)</v>
      </c>
      <c r="D28" s="202" t="str">
        <f t="shared" ref="D28:D34" si="3">B28</f>
        <v>25CIV-5AR-NH883</v>
      </c>
      <c r="E28" s="203"/>
      <c r="F28" s="203"/>
      <c r="G28" s="204"/>
      <c r="H28" s="205"/>
      <c r="I28" s="206"/>
      <c r="J28" s="206"/>
      <c r="K28" s="206"/>
      <c r="L28" s="206"/>
      <c r="M28" s="206"/>
      <c r="N28" s="206"/>
      <c r="O28" s="206"/>
      <c r="P28" s="206"/>
      <c r="Q28" s="207"/>
      <c r="R28" s="33"/>
      <c r="S28" s="33"/>
      <c r="T28" s="33"/>
    </row>
    <row r="29" spans="2:21" s="200" customFormat="1" ht="15" x14ac:dyDescent="0.2">
      <c r="B29" s="192" t="s">
        <v>89</v>
      </c>
      <c r="C29" s="201" t="str">
        <f>VLOOKUP(B29,'26MY_CIV5D_DATA'!B:AS,3,FALSE)</f>
        <v>Solar Reflection Silver (NH-932M)</v>
      </c>
      <c r="D29" s="202" t="str">
        <f t="shared" si="3"/>
        <v>25CIV-5AR-NH932</v>
      </c>
      <c r="E29" s="203"/>
      <c r="F29" s="203"/>
      <c r="G29" s="204"/>
      <c r="H29" s="205"/>
      <c r="I29" s="206"/>
      <c r="J29" s="206"/>
      <c r="K29" s="206"/>
      <c r="L29" s="206"/>
      <c r="M29" s="206"/>
      <c r="N29" s="206"/>
      <c r="O29" s="206"/>
      <c r="P29" s="206"/>
      <c r="Q29" s="207"/>
      <c r="R29" s="33"/>
      <c r="S29" s="33"/>
      <c r="T29" s="33"/>
    </row>
    <row r="30" spans="2:21" s="200" customFormat="1" ht="15" x14ac:dyDescent="0.2">
      <c r="B30" s="192" t="s">
        <v>92</v>
      </c>
      <c r="C30" s="201" t="str">
        <f>VLOOKUP(B30,'26MY_CIV5D_DATA'!B:AS,3,FALSE)</f>
        <v>Meteoroid Gray Pearl (NH-904M)</v>
      </c>
      <c r="D30" s="202" t="str">
        <f t="shared" si="3"/>
        <v>25CIV-5AR-NH904</v>
      </c>
      <c r="E30" s="203"/>
      <c r="F30" s="203"/>
      <c r="G30" s="204"/>
      <c r="H30" s="205"/>
      <c r="I30" s="206"/>
      <c r="J30" s="206"/>
      <c r="K30" s="206"/>
      <c r="L30" s="206"/>
      <c r="M30" s="206"/>
      <c r="N30" s="206"/>
      <c r="O30" s="206"/>
      <c r="P30" s="206"/>
      <c r="Q30" s="207"/>
      <c r="R30" s="33"/>
      <c r="S30" s="33"/>
      <c r="T30" s="33"/>
    </row>
    <row r="31" spans="2:21" s="200" customFormat="1" ht="15" x14ac:dyDescent="0.2">
      <c r="B31" s="192" t="s">
        <v>95</v>
      </c>
      <c r="C31" s="201" t="str">
        <f>VLOOKUP(B31,'26MY_CIV5D_DATA'!B:AS,3,FALSE)</f>
        <v>Urban Grey Pearl (NH-912P)</v>
      </c>
      <c r="D31" s="202" t="str">
        <f t="shared" si="3"/>
        <v>25CIV-5AR-NH912</v>
      </c>
      <c r="E31" s="203"/>
      <c r="F31" s="203"/>
      <c r="G31" s="204"/>
      <c r="H31" s="205"/>
      <c r="I31" s="206"/>
      <c r="J31" s="206"/>
      <c r="K31" s="206"/>
      <c r="L31" s="206"/>
      <c r="M31" s="206"/>
      <c r="N31" s="206"/>
      <c r="O31" s="206"/>
      <c r="P31" s="206"/>
      <c r="Q31" s="207"/>
      <c r="R31" s="33"/>
      <c r="S31" s="33"/>
      <c r="T31" s="33"/>
    </row>
    <row r="32" spans="2:21" s="200" customFormat="1" ht="15" x14ac:dyDescent="0.2">
      <c r="B32" s="192" t="s">
        <v>98</v>
      </c>
      <c r="C32" s="201" t="str">
        <f>VLOOKUP(B32,'26MY_CIV5D_DATA'!B:AS,3,FALSE)</f>
        <v>Crystal Black Pearl (NH-731P)</v>
      </c>
      <c r="D32" s="202" t="str">
        <f t="shared" si="3"/>
        <v>25CIV-5AR-NH731</v>
      </c>
      <c r="E32" s="203"/>
      <c r="F32" s="203"/>
      <c r="G32" s="204"/>
      <c r="H32" s="205"/>
      <c r="I32" s="206"/>
      <c r="J32" s="206"/>
      <c r="K32" s="206"/>
      <c r="L32" s="206"/>
      <c r="M32" s="206"/>
      <c r="N32" s="206"/>
      <c r="O32" s="206"/>
      <c r="P32" s="206"/>
      <c r="Q32" s="207"/>
      <c r="R32" s="33"/>
      <c r="S32" s="33"/>
      <c r="T32" s="33"/>
    </row>
    <row r="33" spans="2:21" s="200" customFormat="1" ht="15" x14ac:dyDescent="0.2">
      <c r="B33" s="192" t="s">
        <v>101</v>
      </c>
      <c r="C33" s="201" t="str">
        <f>VLOOKUP(B33,'26MY_CIV5D_DATA'!B:AS,3,FALSE)</f>
        <v>Rallye Red (R-513)</v>
      </c>
      <c r="D33" s="202" t="str">
        <f t="shared" si="3"/>
        <v>25CIV-5AR-R513</v>
      </c>
      <c r="E33" s="203"/>
      <c r="F33" s="203"/>
      <c r="G33" s="204"/>
      <c r="H33" s="205"/>
      <c r="I33" s="206"/>
      <c r="J33" s="206"/>
      <c r="K33" s="206"/>
      <c r="L33" s="206"/>
      <c r="M33" s="206"/>
      <c r="N33" s="206"/>
      <c r="O33" s="206"/>
      <c r="P33" s="206"/>
      <c r="Q33" s="207"/>
      <c r="R33" s="33"/>
      <c r="S33" s="33"/>
      <c r="T33" s="33"/>
    </row>
    <row r="34" spans="2:21" s="200" customFormat="1" ht="15" x14ac:dyDescent="0.2">
      <c r="B34" s="192" t="s">
        <v>104</v>
      </c>
      <c r="C34" s="201" t="str">
        <f>VLOOKUP(B34,'26MY_CIV5D_DATA'!B:AS,3,FALSE)</f>
        <v>Boost Blue Pearl (B-637P)</v>
      </c>
      <c r="D34" s="202" t="str">
        <f t="shared" si="3"/>
        <v>25CIV-5AR-B637</v>
      </c>
      <c r="E34" s="208"/>
      <c r="F34" s="208"/>
      <c r="G34" s="209"/>
      <c r="H34" s="210"/>
      <c r="I34" s="211"/>
      <c r="J34" s="211"/>
      <c r="K34" s="211"/>
      <c r="L34" s="211"/>
      <c r="M34" s="211"/>
      <c r="N34" s="211"/>
      <c r="O34" s="211"/>
      <c r="P34" s="211"/>
      <c r="Q34" s="212"/>
      <c r="R34" s="33"/>
      <c r="S34" s="33"/>
      <c r="T34" s="33"/>
    </row>
    <row r="35" spans="2:21" s="200" customFormat="1" ht="6.95" customHeight="1" x14ac:dyDescent="0.2">
      <c r="B35" s="192"/>
      <c r="C35" s="214"/>
      <c r="D35" s="215"/>
      <c r="E35" s="215"/>
      <c r="F35" s="215"/>
      <c r="G35" s="215"/>
      <c r="H35" s="215"/>
      <c r="I35" s="215"/>
      <c r="J35" s="215"/>
      <c r="K35" s="215"/>
      <c r="L35" s="215"/>
      <c r="M35" s="215"/>
      <c r="N35" s="215"/>
      <c r="O35" s="215"/>
      <c r="P35" s="215"/>
      <c r="Q35" s="216"/>
      <c r="R35" s="33"/>
      <c r="S35" s="33"/>
    </row>
    <row r="36" spans="2:21" s="200" customFormat="1" ht="15" x14ac:dyDescent="0.2">
      <c r="B36" s="192" t="s">
        <v>107</v>
      </c>
      <c r="C36" s="193" t="str">
        <f>VLOOKUP(B36,'26MY_CIV5D_DATA'!B:AS,3,FALSE)</f>
        <v>Cold Weather Package - 2.0L</v>
      </c>
      <c r="D36" s="194" t="str">
        <f>B36</f>
        <v>22CIV-COLD-PK20</v>
      </c>
      <c r="E36" s="195">
        <f>VLOOKUP(B36,'26MY_CIV5D_DATA'!B:AS,9,FALSE)</f>
        <v>230.85</v>
      </c>
      <c r="F36" s="195">
        <f>VLOOKUP(B36,'26MY_CIV5D_DATA'!B:AS,10,FALSE)</f>
        <v>384.75</v>
      </c>
      <c r="G36" s="196">
        <f>VLOOKUP(B36,'26MY_CIV5D_DATA'!B:AS,7,FALSE)</f>
        <v>1.4</v>
      </c>
      <c r="H36" s="197">
        <f>VLOOKUP(B36,'26MY_CIV5D_DATA'!B:AS,11,FALSE)</f>
        <v>638.15</v>
      </c>
      <c r="I36" s="198">
        <f>VLOOKUP(B36,'26MY_CIV5D_DATA'!B:AS,12,FALSE)</f>
        <v>0</v>
      </c>
      <c r="J36" s="198">
        <f>VLOOKUP(B36,'26MY_CIV5D_DATA'!B:AS,13,FALSE)</f>
        <v>0</v>
      </c>
      <c r="K36" s="198">
        <f>VLOOKUP($B36,'26MY_CIV5D_DATA'!$B:$AS,14,FALSE)</f>
        <v>0</v>
      </c>
      <c r="L36" s="198" t="str">
        <f>VLOOKUP(B36,'26MY_CIV5D_DATA'!B:AS,15,FALSE)</f>
        <v>•</v>
      </c>
      <c r="M36" s="198" t="str">
        <f>VLOOKUP(B36,'26MY_CIV5D_DATA'!B:AS,16,FALSE)</f>
        <v>•</v>
      </c>
      <c r="N36" s="198">
        <f>VLOOKUP($B36,'26MY_CIV5D_DATA'!$B:$AS,17,FALSE)</f>
        <v>0</v>
      </c>
      <c r="O36" s="198" t="str">
        <f>VLOOKUP(B36,'26MY_CIV5D_DATA'!B:AS,18,FALSE)</f>
        <v>•</v>
      </c>
      <c r="P36" s="198" t="str">
        <f>VLOOKUP(B36,'26MY_CIV5D_DATA'!B:AS,19,FALSE)</f>
        <v>N/A</v>
      </c>
      <c r="Q36" s="199" t="str">
        <f>IF(VLOOKUP(B36,'26MY_CIV5D_DATA'!B:AS,20,FALSE)="","",VLOOKUP(B36,'26MY_CIV5D_DATA'!B:AS,20,FALSE))</f>
        <v>5% Discount Applied.</v>
      </c>
      <c r="R36" s="33"/>
      <c r="S36" s="33"/>
      <c r="T36" s="33"/>
    </row>
    <row r="37" spans="2:21" s="200" customFormat="1" ht="15" x14ac:dyDescent="0.2">
      <c r="B37" s="192" t="s">
        <v>359</v>
      </c>
      <c r="C37" s="201" t="str">
        <f>VLOOKUP(B37,'26MY_CIV5D_DATA'!B:AS,3,FALSE)</f>
        <v>Engine Block Heater - 2.0L</v>
      </c>
      <c r="D37" s="202" t="str">
        <f t="shared" ref="D37:D38" si="4">B37</f>
        <v>08T44-SNA-302</v>
      </c>
      <c r="E37" s="203"/>
      <c r="F37" s="203"/>
      <c r="G37" s="204"/>
      <c r="H37" s="205"/>
      <c r="I37" s="206"/>
      <c r="J37" s="206"/>
      <c r="K37" s="206"/>
      <c r="L37" s="206"/>
      <c r="M37" s="206"/>
      <c r="N37" s="206"/>
      <c r="O37" s="206"/>
      <c r="P37" s="206"/>
      <c r="Q37" s="207"/>
      <c r="R37" s="33"/>
      <c r="S37" s="33"/>
      <c r="T37" s="33"/>
    </row>
    <row r="38" spans="2:21" s="200" customFormat="1" ht="15" x14ac:dyDescent="0.2">
      <c r="B38" s="192" t="s">
        <v>372</v>
      </c>
      <c r="C38" s="201" t="str">
        <f>VLOOKUP(B38,'26MY_CIV5D_DATA'!B:AS,3,FALSE)</f>
        <v>Optimate 12V Auto Battery Charger/Maintainer</v>
      </c>
      <c r="D38" s="202" t="str">
        <f t="shared" si="4"/>
        <v>31670-BMS-004H</v>
      </c>
      <c r="E38" s="208"/>
      <c r="F38" s="208"/>
      <c r="G38" s="209"/>
      <c r="H38" s="210"/>
      <c r="I38" s="211"/>
      <c r="J38" s="211"/>
      <c r="K38" s="211"/>
      <c r="L38" s="211"/>
      <c r="M38" s="211"/>
      <c r="N38" s="211"/>
      <c r="O38" s="211"/>
      <c r="P38" s="211"/>
      <c r="Q38" s="212"/>
      <c r="R38" s="33"/>
      <c r="S38" s="33"/>
      <c r="T38" s="33"/>
    </row>
    <row r="39" spans="2:21" s="200" customFormat="1" ht="6.95" customHeight="1" x14ac:dyDescent="0.2">
      <c r="B39" s="192"/>
      <c r="C39" s="214"/>
      <c r="D39" s="215"/>
      <c r="E39" s="215"/>
      <c r="F39" s="215"/>
      <c r="G39" s="215"/>
      <c r="H39" s="215"/>
      <c r="I39" s="215"/>
      <c r="J39" s="215"/>
      <c r="K39" s="215"/>
      <c r="L39" s="215"/>
      <c r="M39" s="215"/>
      <c r="N39" s="215"/>
      <c r="O39" s="215"/>
      <c r="P39" s="215"/>
      <c r="Q39" s="216"/>
      <c r="R39" s="33"/>
      <c r="S39" s="33"/>
      <c r="T39" s="33"/>
    </row>
    <row r="40" spans="2:21" s="200" customFormat="1" ht="15" x14ac:dyDescent="0.2">
      <c r="B40" s="192" t="s">
        <v>115</v>
      </c>
      <c r="C40" s="193" t="str">
        <f>VLOOKUP(B40,'26MY_CIV5D_DATA'!B:AS,3,FALSE)</f>
        <v>Cold Weather Package - Type R</v>
      </c>
      <c r="D40" s="194" t="str">
        <f>B40</f>
        <v>23CIV-COLD-TR</v>
      </c>
      <c r="E40" s="195">
        <f>VLOOKUP(B40,'26MY_CIV5D_DATA'!B:AS,9,FALSE)</f>
        <v>278.34999999999997</v>
      </c>
      <c r="F40" s="195">
        <f>VLOOKUP(B40,'26MY_CIV5D_DATA'!B:AS,10,FALSE)</f>
        <v>464.54999999999995</v>
      </c>
      <c r="G40" s="196">
        <f>VLOOKUP(B40,'26MY_CIV5D_DATA'!B:AS,7,FALSE)</f>
        <v>1.4</v>
      </c>
      <c r="H40" s="197">
        <f>VLOOKUP(B40,'26MY_CIV5D_DATA'!B:AS,11,FALSE)</f>
        <v>717.94999999999993</v>
      </c>
      <c r="I40" s="198">
        <f>VLOOKUP(B40,'26MY_CIV5D_DATA'!B:AS,12,FALSE)</f>
        <v>0</v>
      </c>
      <c r="J40" s="198">
        <f>VLOOKUP(B40,'26MY_CIV5D_DATA'!B:AS,13,FALSE)</f>
        <v>0</v>
      </c>
      <c r="K40" s="198">
        <f>VLOOKUP($B40,'26MY_CIV5D_DATA'!$B:$AS,14,FALSE)</f>
        <v>0</v>
      </c>
      <c r="L40" s="198" t="str">
        <f>VLOOKUP(B40,'26MY_CIV5D_DATA'!B:AS,15,FALSE)</f>
        <v>N/A</v>
      </c>
      <c r="M40" s="198" t="str">
        <f>VLOOKUP(B40,'26MY_CIV5D_DATA'!B:AS,16,FALSE)</f>
        <v>N/A</v>
      </c>
      <c r="N40" s="198">
        <f>VLOOKUP($B40,'26MY_CIV5D_DATA'!$B:$AS,17,FALSE)</f>
        <v>0</v>
      </c>
      <c r="O40" s="198" t="str">
        <f>VLOOKUP(B40,'26MY_CIV5D_DATA'!B:AS,18,FALSE)</f>
        <v>N/A</v>
      </c>
      <c r="P40" s="198" t="str">
        <f>VLOOKUP(B40,'26MY_CIV5D_DATA'!B:AS,19,FALSE)</f>
        <v>•</v>
      </c>
      <c r="Q40" s="199" t="str">
        <f>IF(VLOOKUP(B40,'26MY_CIV5D_DATA'!B:AS,20,FALSE)="","",VLOOKUP(B40,'26MY_CIV5D_DATA'!B:AS,20,FALSE))</f>
        <v>5% Discount Applied.</v>
      </c>
      <c r="R40" s="33"/>
      <c r="S40" s="33"/>
      <c r="T40" s="33"/>
    </row>
    <row r="41" spans="2:21" s="200" customFormat="1" ht="15" x14ac:dyDescent="0.2">
      <c r="B41" s="192" t="s">
        <v>442</v>
      </c>
      <c r="C41" s="201" t="str">
        <f>VLOOKUP(B41,'26MY_CIV5D_DATA'!B:AS,3,FALSE)</f>
        <v>Engine Block Heater - Type R</v>
      </c>
      <c r="D41" s="202" t="str">
        <f t="shared" ref="D41:D42" si="5">B41</f>
        <v>08T44-TGH-300</v>
      </c>
      <c r="E41" s="203"/>
      <c r="F41" s="203"/>
      <c r="G41" s="204"/>
      <c r="H41" s="205"/>
      <c r="I41" s="206"/>
      <c r="J41" s="206"/>
      <c r="K41" s="206"/>
      <c r="L41" s="206"/>
      <c r="M41" s="206"/>
      <c r="N41" s="206"/>
      <c r="O41" s="206"/>
      <c r="P41" s="206"/>
      <c r="Q41" s="207"/>
      <c r="R41" s="33"/>
      <c r="S41" s="33"/>
      <c r="T41" s="33"/>
    </row>
    <row r="42" spans="2:21" s="200" customFormat="1" ht="15" x14ac:dyDescent="0.2">
      <c r="B42" s="192" t="s">
        <v>372</v>
      </c>
      <c r="C42" s="201" t="str">
        <f>VLOOKUP(B42,'26MY_CIV5D_DATA'!B:AS,3,FALSE)</f>
        <v>Optimate 12V Auto Battery Charger/Maintainer</v>
      </c>
      <c r="D42" s="202" t="str">
        <f t="shared" si="5"/>
        <v>31670-BMS-004H</v>
      </c>
      <c r="E42" s="208"/>
      <c r="F42" s="208"/>
      <c r="G42" s="209"/>
      <c r="H42" s="210"/>
      <c r="I42" s="211"/>
      <c r="J42" s="211"/>
      <c r="K42" s="211"/>
      <c r="L42" s="211"/>
      <c r="M42" s="211"/>
      <c r="N42" s="211"/>
      <c r="O42" s="211"/>
      <c r="P42" s="211"/>
      <c r="Q42" s="212"/>
      <c r="R42" s="33"/>
      <c r="S42" s="33"/>
      <c r="T42" s="33"/>
    </row>
    <row r="43" spans="2:21" s="200" customFormat="1" ht="6.95" customHeight="1" x14ac:dyDescent="0.2">
      <c r="B43" s="192"/>
      <c r="C43" s="214"/>
      <c r="D43" s="215"/>
      <c r="E43" s="215"/>
      <c r="F43" s="215"/>
      <c r="G43" s="215"/>
      <c r="H43" s="215"/>
      <c r="I43" s="215"/>
      <c r="J43" s="215"/>
      <c r="K43" s="215"/>
      <c r="L43" s="215"/>
      <c r="M43" s="215"/>
      <c r="N43" s="215"/>
      <c r="O43" s="215"/>
      <c r="P43" s="215"/>
      <c r="Q43" s="216"/>
      <c r="R43" s="33"/>
      <c r="S43" s="33"/>
      <c r="T43" s="33"/>
    </row>
    <row r="44" spans="2:21" s="200" customFormat="1" ht="15" x14ac:dyDescent="0.2">
      <c r="B44" s="192" t="s">
        <v>119</v>
      </c>
      <c r="C44" s="193" t="str">
        <f>VLOOKUP(B44,'26MY_CIV5D_DATA'!B:AS,3,FALSE)</f>
        <v>Protection Package - Petrol</v>
      </c>
      <c r="D44" s="194" t="str">
        <f>B44</f>
        <v>25CIV5D-PRO-PET</v>
      </c>
      <c r="E44" s="195">
        <f>VLOOKUP(B44,'26MY_CIV5D_DATA'!B:AS,9,FALSE)</f>
        <v>297</v>
      </c>
      <c r="F44" s="195">
        <f>VLOOKUP(B44,'26MY_CIV5D_DATA'!B:AS,10,FALSE)</f>
        <v>550</v>
      </c>
      <c r="G44" s="196">
        <f>VLOOKUP(B44,'26MY_CIV5D_DATA'!B:AS,7,FALSE)</f>
        <v>0.60000000000000009</v>
      </c>
      <c r="H44" s="197">
        <f>VLOOKUP(B44,'26MY_CIV5D_DATA'!B:AS,11,FALSE)</f>
        <v>658.6</v>
      </c>
      <c r="I44" s="198">
        <f>VLOOKUP(B44,'26MY_CIV5D_DATA'!B:AS,12,FALSE)</f>
        <v>0</v>
      </c>
      <c r="J44" s="198">
        <f>VLOOKUP(B44,'26MY_CIV5D_DATA'!B:AS,13,FALSE)</f>
        <v>0</v>
      </c>
      <c r="K44" s="198">
        <f>VLOOKUP($B44,'26MY_CIV5D_DATA'!$B:$AS,14,FALSE)</f>
        <v>0</v>
      </c>
      <c r="L44" s="198" t="str">
        <f>VLOOKUP(B44,'26MY_CIV5D_DATA'!B:AS,15,FALSE)</f>
        <v>•</v>
      </c>
      <c r="M44" s="198" t="str">
        <f>VLOOKUP(B44,'26MY_CIV5D_DATA'!B:AS,16,FALSE)</f>
        <v>N/A</v>
      </c>
      <c r="N44" s="198">
        <f>VLOOKUP($B44,'26MY_CIV5D_DATA'!$B:$AS,17,FALSE)</f>
        <v>0</v>
      </c>
      <c r="O44" s="198" t="str">
        <f>VLOOKUP(B44,'26MY_CIV5D_DATA'!B:AS,18,FALSE)</f>
        <v>N/A</v>
      </c>
      <c r="P44" s="198" t="str">
        <f>VLOOKUP(B44,'26MY_CIV5D_DATA'!B:AS,19,FALSE)</f>
        <v>N/A</v>
      </c>
      <c r="Q44" s="199" t="str">
        <f>IF(VLOOKUP(B44,'26MY_CIV5D_DATA'!B:AS,20,FALSE)="","",VLOOKUP(B44,'26MY_CIV5D_DATA'!B:AS,20,FALSE))</f>
        <v/>
      </c>
      <c r="R44" s="33"/>
      <c r="S44" s="33"/>
      <c r="T44" s="33"/>
    </row>
    <row r="45" spans="2:21" s="200" customFormat="1" ht="15" x14ac:dyDescent="0.2">
      <c r="B45" s="192" t="s">
        <v>320</v>
      </c>
      <c r="C45" s="201" t="str">
        <f>VLOOKUP(B45,'26MY_CIV5D_DATA'!B:AS,3,FALSE)</f>
        <v>Floor Mats - All-Season</v>
      </c>
      <c r="D45" s="202" t="str">
        <f t="shared" ref="D45:D47" si="6">B45</f>
        <v>08P17-T20-110</v>
      </c>
      <c r="E45" s="203"/>
      <c r="F45" s="203"/>
      <c r="G45" s="204"/>
      <c r="H45" s="205"/>
      <c r="I45" s="206"/>
      <c r="J45" s="206"/>
      <c r="K45" s="206"/>
      <c r="L45" s="206"/>
      <c r="M45" s="206"/>
      <c r="N45" s="206"/>
      <c r="O45" s="206"/>
      <c r="P45" s="206"/>
      <c r="Q45" s="207"/>
      <c r="R45" s="33"/>
      <c r="S45" s="33"/>
      <c r="T45" s="33"/>
    </row>
    <row r="46" spans="2:21" s="200" customFormat="1" ht="15" x14ac:dyDescent="0.2">
      <c r="B46" s="192" t="s">
        <v>350</v>
      </c>
      <c r="C46" s="201" t="str">
        <f>VLOOKUP(B46,'26MY_CIV5D_DATA'!B:AS,3,FALSE)</f>
        <v>Cargo Tray</v>
      </c>
      <c r="D46" s="202" t="str">
        <f t="shared" si="6"/>
        <v>08U45-T47-100B</v>
      </c>
      <c r="E46" s="203"/>
      <c r="F46" s="203"/>
      <c r="G46" s="204"/>
      <c r="H46" s="205"/>
      <c r="I46" s="206"/>
      <c r="J46" s="206"/>
      <c r="K46" s="206"/>
      <c r="L46" s="206"/>
      <c r="M46" s="206"/>
      <c r="N46" s="206"/>
      <c r="O46" s="206"/>
      <c r="P46" s="206"/>
      <c r="Q46" s="207"/>
      <c r="R46" s="33"/>
      <c r="S46" s="33"/>
      <c r="T46" s="33"/>
    </row>
    <row r="47" spans="2:21" s="200" customFormat="1" ht="15" x14ac:dyDescent="0.2">
      <c r="B47" s="192" t="s">
        <v>249</v>
      </c>
      <c r="C47" s="201" t="str">
        <f>VLOOKUP(B47,'26MY_CIV5D_DATA'!B:AS,3,FALSE)</f>
        <v>Splash Guards - Rear</v>
      </c>
      <c r="D47" s="202" t="str">
        <f t="shared" si="6"/>
        <v>08P09-T47-300</v>
      </c>
      <c r="E47" s="208"/>
      <c r="F47" s="208"/>
      <c r="G47" s="209"/>
      <c r="H47" s="210"/>
      <c r="I47" s="211"/>
      <c r="J47" s="211"/>
      <c r="K47" s="211"/>
      <c r="L47" s="211"/>
      <c r="M47" s="211"/>
      <c r="N47" s="211"/>
      <c r="O47" s="211"/>
      <c r="P47" s="211"/>
      <c r="Q47" s="212"/>
      <c r="R47" s="33"/>
      <c r="S47" s="213"/>
      <c r="T47" s="213"/>
      <c r="U47" s="213"/>
    </row>
    <row r="48" spans="2:21" s="200" customFormat="1" ht="6.95" customHeight="1" x14ac:dyDescent="0.2">
      <c r="B48" s="192"/>
      <c r="C48" s="214"/>
      <c r="D48" s="215"/>
      <c r="E48" s="215"/>
      <c r="F48" s="215"/>
      <c r="G48" s="215"/>
      <c r="H48" s="215"/>
      <c r="I48" s="215"/>
      <c r="J48" s="215"/>
      <c r="K48" s="215"/>
      <c r="L48" s="215"/>
      <c r="M48" s="215"/>
      <c r="N48" s="215"/>
      <c r="O48" s="215"/>
      <c r="P48" s="215"/>
      <c r="Q48" s="216"/>
      <c r="R48" s="33"/>
      <c r="S48" s="33"/>
      <c r="T48" s="33"/>
    </row>
    <row r="49" spans="2:20" s="200" customFormat="1" ht="15" x14ac:dyDescent="0.2">
      <c r="B49" s="192" t="s">
        <v>125</v>
      </c>
      <c r="C49" s="193" t="str">
        <f>VLOOKUP(B49,'26MY_CIV5D_DATA'!B:AS,3,FALSE)</f>
        <v>Protection Package - Hybrid</v>
      </c>
      <c r="D49" s="194" t="str">
        <f>B49</f>
        <v>25CIV5-PRO-HYB</v>
      </c>
      <c r="E49" s="195">
        <f>VLOOKUP(B49,'26MY_CIV5D_DATA'!B:AS,9,FALSE)</f>
        <v>297</v>
      </c>
      <c r="F49" s="195">
        <f>VLOOKUP(B49,'26MY_CIV5D_DATA'!B:AS,10,FALSE)</f>
        <v>550</v>
      </c>
      <c r="G49" s="196">
        <f>VLOOKUP(B49,'26MY_CIV5D_DATA'!B:AS,7,FALSE)</f>
        <v>0.60000000000000009</v>
      </c>
      <c r="H49" s="197">
        <v>602</v>
      </c>
      <c r="I49" s="198">
        <f>VLOOKUP(B49,'26MY_CIV5D_DATA'!B:AS,12,FALSE)</f>
        <v>0</v>
      </c>
      <c r="J49" s="198">
        <f>VLOOKUP(B49,'26MY_CIV5D_DATA'!B:AS,13,FALSE)</f>
        <v>0</v>
      </c>
      <c r="K49" s="198">
        <f>VLOOKUP($B49,'26MY_CIV5D_DATA'!$B:$AS,14,FALSE)</f>
        <v>0</v>
      </c>
      <c r="L49" s="198" t="str">
        <f>VLOOKUP(B49,'26MY_CIV5D_DATA'!B:AS,15,FALSE)</f>
        <v>N/A</v>
      </c>
      <c r="M49" s="198" t="str">
        <f>VLOOKUP(B49,'26MY_CIV5D_DATA'!B:AS,16,FALSE)</f>
        <v>•</v>
      </c>
      <c r="N49" s="198">
        <f>VLOOKUP($B49,'26MY_CIV5D_DATA'!$B:$AS,17,FALSE)</f>
        <v>0</v>
      </c>
      <c r="O49" s="198" t="str">
        <f>VLOOKUP(B49,'26MY_CIV5D_DATA'!B:AS,18,FALSE)</f>
        <v>•</v>
      </c>
      <c r="P49" s="198" t="str">
        <f>VLOOKUP(B49,'26MY_CIV5D_DATA'!B:AS,19,FALSE)</f>
        <v>N/A</v>
      </c>
      <c r="Q49" s="199" t="str">
        <f>IF(VLOOKUP(B49,'26MY_CIV5D_DATA'!B:AS,20,FALSE)="","",VLOOKUP(B49,'26MY_CIV5D_DATA'!B:AS,20,FALSE))</f>
        <v/>
      </c>
      <c r="R49" s="33"/>
      <c r="S49" s="33"/>
      <c r="T49" s="33"/>
    </row>
    <row r="50" spans="2:20" s="200" customFormat="1" ht="15" x14ac:dyDescent="0.2">
      <c r="B50" s="192" t="s">
        <v>328</v>
      </c>
      <c r="C50" s="201" t="str">
        <f>VLOOKUP(B50,'26MY_CIV5D_DATA'!B:AS,3,FALSE)</f>
        <v>Floor Mats Hybrid - All-Season</v>
      </c>
      <c r="D50" s="202" t="str">
        <f t="shared" ref="D50:D52" si="7">B50</f>
        <v>08P17-T20-110A</v>
      </c>
      <c r="E50" s="203"/>
      <c r="F50" s="203"/>
      <c r="G50" s="204"/>
      <c r="H50" s="205"/>
      <c r="I50" s="206"/>
      <c r="J50" s="206"/>
      <c r="K50" s="206"/>
      <c r="L50" s="206"/>
      <c r="M50" s="206"/>
      <c r="N50" s="206"/>
      <c r="O50" s="206"/>
      <c r="P50" s="206"/>
      <c r="Q50" s="207"/>
      <c r="R50" s="33"/>
      <c r="S50" s="33"/>
      <c r="T50" s="33"/>
    </row>
    <row r="51" spans="2:20" s="200" customFormat="1" ht="15" x14ac:dyDescent="0.2">
      <c r="B51" s="192" t="s">
        <v>350</v>
      </c>
      <c r="C51" s="201" t="str">
        <f>VLOOKUP(B51,'26MY_CIV5D_DATA'!B:AS,3,FALSE)</f>
        <v>Cargo Tray</v>
      </c>
      <c r="D51" s="202" t="str">
        <f t="shared" si="7"/>
        <v>08U45-T47-100B</v>
      </c>
      <c r="E51" s="203"/>
      <c r="F51" s="203"/>
      <c r="G51" s="204"/>
      <c r="H51" s="205"/>
      <c r="I51" s="206"/>
      <c r="J51" s="206"/>
      <c r="K51" s="206"/>
      <c r="L51" s="206"/>
      <c r="M51" s="206"/>
      <c r="N51" s="206"/>
      <c r="O51" s="206"/>
      <c r="P51" s="206"/>
      <c r="Q51" s="207"/>
      <c r="R51" s="33"/>
      <c r="S51" s="33"/>
      <c r="T51" s="33"/>
    </row>
    <row r="52" spans="2:20" s="200" customFormat="1" ht="15" x14ac:dyDescent="0.2">
      <c r="B52" s="192" t="s">
        <v>249</v>
      </c>
      <c r="C52" s="201" t="str">
        <f>VLOOKUP(B52,'26MY_CIV5D_DATA'!B:AS,3,FALSE)</f>
        <v>Splash Guards - Rear</v>
      </c>
      <c r="D52" s="202" t="str">
        <f t="shared" si="7"/>
        <v>08P09-T47-300</v>
      </c>
      <c r="E52" s="208"/>
      <c r="F52" s="208"/>
      <c r="G52" s="209"/>
      <c r="H52" s="210"/>
      <c r="I52" s="211"/>
      <c r="J52" s="211"/>
      <c r="K52" s="211"/>
      <c r="L52" s="211"/>
      <c r="M52" s="211"/>
      <c r="N52" s="211"/>
      <c r="O52" s="211"/>
      <c r="P52" s="211"/>
      <c r="Q52" s="212"/>
      <c r="R52" s="33"/>
      <c r="S52" s="33"/>
      <c r="T52" s="33"/>
    </row>
    <row r="53" spans="2:20" s="200" customFormat="1" ht="6.95" customHeight="1" x14ac:dyDescent="0.2">
      <c r="B53" s="192"/>
      <c r="C53" s="214"/>
      <c r="D53" s="215"/>
      <c r="E53" s="215"/>
      <c r="F53" s="215"/>
      <c r="G53" s="215"/>
      <c r="H53" s="215"/>
      <c r="I53" s="215"/>
      <c r="J53" s="215"/>
      <c r="K53" s="215"/>
      <c r="L53" s="215"/>
      <c r="M53" s="215"/>
      <c r="N53" s="215"/>
      <c r="O53" s="215"/>
      <c r="P53" s="215"/>
      <c r="Q53" s="216"/>
      <c r="R53" s="33"/>
      <c r="S53" s="33"/>
      <c r="T53" s="33"/>
    </row>
    <row r="54" spans="2:20" s="200" customFormat="1" ht="15" x14ac:dyDescent="0.2">
      <c r="B54" s="192" t="s">
        <v>129</v>
      </c>
      <c r="C54" s="193" t="str">
        <f>VLOOKUP(B54,'26MY_CIV5D_DATA'!B:AS,3,FALSE)</f>
        <v>Protection Package - Type R</v>
      </c>
      <c r="D54" s="194" t="str">
        <f>B54</f>
        <v>23TYPER-PROPK</v>
      </c>
      <c r="E54" s="195">
        <f>VLOOKUP(B54,'26MY_CIV5D_DATA'!B:AS,9,FALSE)</f>
        <v>245.70000000000002</v>
      </c>
      <c r="F54" s="195">
        <f>VLOOKUP(B54,'26MY_CIV5D_DATA'!B:AS,10,FALSE)</f>
        <v>455</v>
      </c>
      <c r="G54" s="196">
        <f>VLOOKUP(B54,'26MY_CIV5D_DATA'!B:AS,7,FALSE)</f>
        <v>0.2</v>
      </c>
      <c r="H54" s="197">
        <v>602</v>
      </c>
      <c r="I54" s="198">
        <f>VLOOKUP(B54,'26MY_CIV5D_DATA'!B:AS,12,FALSE)</f>
        <v>0</v>
      </c>
      <c r="J54" s="198">
        <f>VLOOKUP(B54,'26MY_CIV5D_DATA'!B:AS,13,FALSE)</f>
        <v>0</v>
      </c>
      <c r="K54" s="198">
        <f>VLOOKUP($B54,'26MY_CIV5D_DATA'!$B:$AS,14,FALSE)</f>
        <v>0</v>
      </c>
      <c r="L54" s="198" t="str">
        <f>VLOOKUP(B54,'26MY_CIV5D_DATA'!B:AS,15,FALSE)</f>
        <v>N/A</v>
      </c>
      <c r="M54" s="198" t="str">
        <f>VLOOKUP(B54,'26MY_CIV5D_DATA'!B:AS,16,FALSE)</f>
        <v>N/A</v>
      </c>
      <c r="N54" s="198">
        <f>VLOOKUP($B54,'26MY_CIV5D_DATA'!$B:$AS,17,FALSE)</f>
        <v>0</v>
      </c>
      <c r="O54" s="198" t="str">
        <f>VLOOKUP(B54,'26MY_CIV5D_DATA'!B:AS,18,FALSE)</f>
        <v>N/A</v>
      </c>
      <c r="P54" s="198" t="str">
        <f>VLOOKUP(B54,'26MY_CIV5D_DATA'!B:AS,19,FALSE)</f>
        <v>•</v>
      </c>
      <c r="Q54" s="199" t="str">
        <f>IF(VLOOKUP(B54,'26MY_CIV5D_DATA'!B:AS,20,FALSE)="","",VLOOKUP(B54,'26MY_CIV5D_DATA'!B:AS,20,FALSE))</f>
        <v/>
      </c>
      <c r="R54" s="33"/>
      <c r="S54" s="33"/>
      <c r="T54" s="33"/>
    </row>
    <row r="55" spans="2:20" s="200" customFormat="1" ht="15" x14ac:dyDescent="0.2">
      <c r="B55" s="192" t="s">
        <v>320</v>
      </c>
      <c r="C55" s="201" t="str">
        <f>VLOOKUP(B55,'26MY_CIV5D_DATA'!B:AS,3,FALSE)</f>
        <v>Floor Mats - All-Season</v>
      </c>
      <c r="D55" s="202" t="str">
        <f t="shared" ref="D55:D56" si="8">B55</f>
        <v>08P17-T20-110</v>
      </c>
      <c r="E55" s="203"/>
      <c r="F55" s="203"/>
      <c r="G55" s="204"/>
      <c r="H55" s="205"/>
      <c r="I55" s="206"/>
      <c r="J55" s="206"/>
      <c r="K55" s="206"/>
      <c r="L55" s="206"/>
      <c r="M55" s="206"/>
      <c r="N55" s="206"/>
      <c r="O55" s="206"/>
      <c r="P55" s="206"/>
      <c r="Q55" s="207"/>
      <c r="R55" s="33"/>
      <c r="S55" s="33"/>
      <c r="T55" s="33"/>
    </row>
    <row r="56" spans="2:20" s="200" customFormat="1" ht="15" x14ac:dyDescent="0.2">
      <c r="B56" s="192" t="s">
        <v>477</v>
      </c>
      <c r="C56" s="201" t="str">
        <f>VLOOKUP(B56,'26MY_CIV5D_DATA'!B:AS,3,FALSE)</f>
        <v>Cargo Tray - Type R</v>
      </c>
      <c r="D56" s="202" t="str">
        <f t="shared" si="8"/>
        <v>08U45-T60-100</v>
      </c>
      <c r="E56" s="203"/>
      <c r="F56" s="203"/>
      <c r="G56" s="204"/>
      <c r="H56" s="205"/>
      <c r="I56" s="206"/>
      <c r="J56" s="206"/>
      <c r="K56" s="206"/>
      <c r="L56" s="206"/>
      <c r="M56" s="206"/>
      <c r="N56" s="206"/>
      <c r="O56" s="206"/>
      <c r="P56" s="206"/>
      <c r="Q56" s="207"/>
      <c r="R56" s="33"/>
      <c r="S56" s="33"/>
      <c r="T56" s="33"/>
    </row>
    <row r="57" spans="2:20" s="47" customFormat="1" ht="15" customHeight="1" x14ac:dyDescent="0.2">
      <c r="B57" s="220"/>
      <c r="C57" s="18"/>
      <c r="D57" s="18"/>
      <c r="E57" s="18"/>
      <c r="F57" s="18"/>
      <c r="G57" s="17"/>
      <c r="H57" s="18"/>
      <c r="I57" s="18"/>
      <c r="J57" s="18"/>
      <c r="K57" s="18"/>
      <c r="L57" s="18"/>
      <c r="M57" s="18"/>
      <c r="N57" s="18"/>
      <c r="O57" s="18"/>
      <c r="P57" s="18"/>
      <c r="Q57" s="221"/>
    </row>
    <row r="58" spans="2:20" s="32" customFormat="1" ht="18.75" x14ac:dyDescent="0.3">
      <c r="B58" s="192"/>
      <c r="C58" s="185" t="s">
        <v>607</v>
      </c>
      <c r="D58" s="185"/>
      <c r="E58" s="222"/>
      <c r="F58" s="222"/>
      <c r="G58" s="222"/>
      <c r="H58" s="222"/>
      <c r="I58" s="222"/>
      <c r="J58" s="222"/>
      <c r="K58" s="222"/>
      <c r="L58" s="222"/>
      <c r="M58" s="222"/>
      <c r="N58" s="222"/>
      <c r="O58" s="222"/>
      <c r="P58" s="222"/>
      <c r="Q58" s="222"/>
    </row>
    <row r="59" spans="2:20" s="200" customFormat="1" ht="15" customHeight="1" x14ac:dyDescent="0.2">
      <c r="B59" s="192"/>
      <c r="C59" s="189" t="s">
        <v>602</v>
      </c>
      <c r="D59" s="189" t="s">
        <v>25</v>
      </c>
      <c r="E59" s="189" t="s">
        <v>32</v>
      </c>
      <c r="F59" s="189" t="s">
        <v>603</v>
      </c>
      <c r="G59" s="189" t="s">
        <v>30</v>
      </c>
      <c r="H59" s="190" t="s">
        <v>604</v>
      </c>
      <c r="I59" s="189" t="s">
        <v>605</v>
      </c>
      <c r="J59" s="189"/>
      <c r="K59" s="189"/>
      <c r="L59" s="189"/>
      <c r="M59" s="189"/>
      <c r="N59" s="189"/>
      <c r="O59" s="189"/>
      <c r="P59" s="189"/>
      <c r="Q59" s="189" t="s">
        <v>606</v>
      </c>
    </row>
    <row r="60" spans="2:20" s="200" customFormat="1" ht="29.1" customHeight="1" x14ac:dyDescent="0.2">
      <c r="B60" s="223"/>
      <c r="C60" s="189"/>
      <c r="D60" s="189"/>
      <c r="E60" s="189"/>
      <c r="F60" s="189"/>
      <c r="G60" s="189"/>
      <c r="H60" s="190"/>
      <c r="I60" s="191">
        <f>'26MY_CIV5D_DATA'!M$7</f>
        <v>0</v>
      </c>
      <c r="J60" s="191">
        <f>'26MY_CIV5D_DATA'!N$7</f>
        <v>0</v>
      </c>
      <c r="K60" s="191">
        <f>'26MY_CIV5D_DATA'!O$7</f>
        <v>0</v>
      </c>
      <c r="L60" s="191" t="str">
        <f>'26MY_CIV5D_DATA'!P$7</f>
        <v>SPORT</v>
      </c>
      <c r="M60" s="191" t="str">
        <f>'26MY_CIV5D_DATA'!Q$7</f>
        <v>SPORT 
Hybrid</v>
      </c>
      <c r="N60" s="191">
        <f>'26MY_CIV5D_DATA'!R$7</f>
        <v>0</v>
      </c>
      <c r="O60" s="191" t="str">
        <f>'26MY_CIV5D_DATA'!S$7</f>
        <v>Sport Touring Hybrid</v>
      </c>
      <c r="P60" s="191" t="str">
        <f>'26MY_CIV5D_DATA'!T$7</f>
        <v>Type R</v>
      </c>
      <c r="Q60" s="189"/>
    </row>
    <row r="61" spans="2:20" s="47" customFormat="1" ht="15" customHeight="1" x14ac:dyDescent="0.2">
      <c r="B61" s="220" t="s">
        <v>149</v>
      </c>
      <c r="C61" s="224" t="str">
        <f>VLOOKUP(B61,'26MY_CIV5D_DATA'!B:AS,3,FALSE)</f>
        <v>16” Winter Steel Wheels</v>
      </c>
      <c r="D61" s="225" t="str">
        <f>B61</f>
        <v>42700-TBA-A12</v>
      </c>
      <c r="E61" s="226">
        <f>VLOOKUP(B61,'26MY_CIV5D_DATA'!B:AS,9,FALSE)</f>
        <v>317.83999999999997</v>
      </c>
      <c r="F61" s="226">
        <f>VLOOKUP(B61,'26MY_CIV5D_DATA'!B:AS,10,FALSE)</f>
        <v>522.72</v>
      </c>
      <c r="G61" s="227">
        <f>VLOOKUP(B61,'26MY_CIV5D_DATA'!B:AS,7,FALSE)</f>
        <v>1.6</v>
      </c>
      <c r="H61" s="228">
        <f>VLOOKUP(B61,'26MY_CIV5D_DATA'!B:AS,11,FALSE)</f>
        <v>812.32</v>
      </c>
      <c r="I61" s="229">
        <f>VLOOKUP(B61,'26MY_CIV5D_DATA'!B:AS,12,FALSE)</f>
        <v>0</v>
      </c>
      <c r="J61" s="229">
        <f>VLOOKUP(B61,'26MY_CIV5D_DATA'!B:AS,13,FALSE)</f>
        <v>0</v>
      </c>
      <c r="K61" s="229">
        <f>VLOOKUP($B61,'26MY_CIV5D_DATA'!$B:$AS,14,FALSE)</f>
        <v>0</v>
      </c>
      <c r="L61" s="229" t="str">
        <f>VLOOKUP(B61,'26MY_CIV5D_DATA'!B:AS,15,FALSE)</f>
        <v>•</v>
      </c>
      <c r="M61" s="229" t="str">
        <f>VLOOKUP(B61,'26MY_CIV5D_DATA'!B:AS,16,FALSE)</f>
        <v>N/A</v>
      </c>
      <c r="N61" s="229">
        <f>VLOOKUP($B61,'26MY_CIV5D_DATA'!$B:$AS,17,FALSE)</f>
        <v>0</v>
      </c>
      <c r="O61" s="229" t="str">
        <f>VLOOKUP(B61,'26MY_CIV5D_DATA'!B:AS,18,FALSE)</f>
        <v>N/A</v>
      </c>
      <c r="P61" s="229" t="str">
        <f>VLOOKUP(B61,'26MY_CIV5D_DATA'!B:AS,19,FALSE)</f>
        <v>N/A</v>
      </c>
      <c r="Q61" s="230" t="str">
        <f>IF(VLOOKUP(B61,'26MY_CIV5D_DATA'!B:AS,20,FALSE)="","",VLOOKUP(B61,'26MY_CIV5D_DATA'!B:AS,20,FALSE))</f>
        <v>Priced as a set of 4 wheels.  Tires sold separately.</v>
      </c>
    </row>
    <row r="62" spans="2:20" s="200" customFormat="1" ht="16.5" x14ac:dyDescent="0.2">
      <c r="B62" s="223" t="s">
        <v>156</v>
      </c>
      <c r="C62" s="224" t="str">
        <f>VLOOKUP(B62,'26MY_CIV5D_DATA'!B:AS,3,FALSE)</f>
        <v>16" Enkei M52 Wheel - Gloss Black</v>
      </c>
      <c r="D62" s="225" t="str">
        <f t="shared" ref="D62:D72" si="9">B62</f>
        <v>480-670-6545GB</v>
      </c>
      <c r="E62" s="226">
        <f>VLOOKUP(B62,'26MY_CIV5D_DATA'!B:AS,9,FALSE)</f>
        <v>764</v>
      </c>
      <c r="F62" s="226">
        <f>VLOOKUP(B62,'26MY_CIV5D_DATA'!B:AS,10,FALSE)</f>
        <v>1028</v>
      </c>
      <c r="G62" s="227">
        <f>VLOOKUP(B62,'26MY_CIV5D_DATA'!B:AS,7,FALSE)</f>
        <v>1.6</v>
      </c>
      <c r="H62" s="228">
        <f>VLOOKUP(B62,'26MY_CIV5D_DATA'!B:AS,11,FALSE)</f>
        <v>1317.6</v>
      </c>
      <c r="I62" s="229">
        <f>VLOOKUP(B62,'26MY_CIV5D_DATA'!B:AS,12,FALSE)</f>
        <v>0</v>
      </c>
      <c r="J62" s="229">
        <f>VLOOKUP(B62,'26MY_CIV5D_DATA'!B:AS,13,FALSE)</f>
        <v>0</v>
      </c>
      <c r="K62" s="229">
        <f>VLOOKUP($B62,'26MY_CIV5D_DATA'!$B:$AS,14,FALSE)</f>
        <v>0</v>
      </c>
      <c r="L62" s="229" t="str">
        <f>VLOOKUP(B62,'26MY_CIV5D_DATA'!B:AS,15,FALSE)</f>
        <v>T</v>
      </c>
      <c r="M62" s="229" t="str">
        <f>VLOOKUP(B62,'26MY_CIV5D_DATA'!B:AS,16,FALSE)</f>
        <v>N/A</v>
      </c>
      <c r="N62" s="229">
        <f>VLOOKUP($B62,'26MY_CIV5D_DATA'!$B:$AS,17,FALSE)</f>
        <v>0</v>
      </c>
      <c r="O62" s="229" t="str">
        <f>VLOOKUP(B62,'26MY_CIV5D_DATA'!B:AS,18,FALSE)</f>
        <v>N/A</v>
      </c>
      <c r="P62" s="229" t="str">
        <f>VLOOKUP(B62,'26MY_CIV5D_DATA'!B:AS,19,FALSE)</f>
        <v>N/A</v>
      </c>
      <c r="Q62" s="230" t="str">
        <f>IF(VLOOKUP(B62,'26MY_CIV5D_DATA'!B:AS,20,FALSE)="","",VLOOKUP(B62,'26MY_CIV5D_DATA'!B:AS,20,FALSE))</f>
        <v>Priced as a set of 4 wheels.  Tires sold separately.</v>
      </c>
    </row>
    <row r="63" spans="2:20" s="200" customFormat="1" ht="16.5" x14ac:dyDescent="0.2">
      <c r="B63" s="223" t="s">
        <v>162</v>
      </c>
      <c r="C63" s="224" t="str">
        <f>VLOOKUP(B63,'26MY_CIV5D_DATA'!B:AS,3,FALSE)</f>
        <v>16" Enkei M52 Wheel - Silver</v>
      </c>
      <c r="D63" s="225" t="str">
        <f t="shared" si="9"/>
        <v>480-670-6545SP</v>
      </c>
      <c r="E63" s="226">
        <f>VLOOKUP(B63,'26MY_CIV5D_DATA'!B:AS,9,FALSE)</f>
        <v>764</v>
      </c>
      <c r="F63" s="226">
        <f>VLOOKUP(B63,'26MY_CIV5D_DATA'!B:AS,10,FALSE)</f>
        <v>1028</v>
      </c>
      <c r="G63" s="227">
        <f>VLOOKUP(B63,'26MY_CIV5D_DATA'!B:AS,7,FALSE)</f>
        <v>1.6</v>
      </c>
      <c r="H63" s="228">
        <f>VLOOKUP(B63,'26MY_CIV5D_DATA'!B:AS,11,FALSE)</f>
        <v>1317.6</v>
      </c>
      <c r="I63" s="229">
        <f>VLOOKUP(B63,'26MY_CIV5D_DATA'!B:AS,12,FALSE)</f>
        <v>0</v>
      </c>
      <c r="J63" s="229">
        <f>VLOOKUP(B63,'26MY_CIV5D_DATA'!B:AS,13,FALSE)</f>
        <v>0</v>
      </c>
      <c r="K63" s="229">
        <f>VLOOKUP($B63,'26MY_CIV5D_DATA'!$B:$AS,14,FALSE)</f>
        <v>0</v>
      </c>
      <c r="L63" s="229" t="str">
        <f>VLOOKUP(B63,'26MY_CIV5D_DATA'!B:AS,15,FALSE)</f>
        <v>T</v>
      </c>
      <c r="M63" s="229" t="str">
        <f>VLOOKUP(B63,'26MY_CIV5D_DATA'!B:AS,16,FALSE)</f>
        <v>N/A</v>
      </c>
      <c r="N63" s="229">
        <f>VLOOKUP($B63,'26MY_CIV5D_DATA'!$B:$AS,17,FALSE)</f>
        <v>0</v>
      </c>
      <c r="O63" s="229" t="str">
        <f>VLOOKUP(B63,'26MY_CIV5D_DATA'!B:AS,18,FALSE)</f>
        <v>N/A</v>
      </c>
      <c r="P63" s="229" t="str">
        <f>VLOOKUP(B63,'26MY_CIV5D_DATA'!B:AS,19,FALSE)</f>
        <v>N/A</v>
      </c>
      <c r="Q63" s="230" t="str">
        <f>IF(VLOOKUP(B63,'26MY_CIV5D_DATA'!B:AS,20,FALSE)="","",VLOOKUP(B63,'26MY_CIV5D_DATA'!B:AS,20,FALSE))</f>
        <v>Priced as a set of 4 wheels.  Tires sold separately.</v>
      </c>
    </row>
    <row r="64" spans="2:20" s="200" customFormat="1" ht="16.5" x14ac:dyDescent="0.2">
      <c r="B64" s="223" t="s">
        <v>165</v>
      </c>
      <c r="C64" s="224" t="str">
        <f>VLOOKUP(B64,'26MY_CIV5D_DATA'!B:AS,3,FALSE)</f>
        <v>17" Enkei Draco Wheel, Gloss Black</v>
      </c>
      <c r="D64" s="225" t="str">
        <f t="shared" si="9"/>
        <v>509-775-6545BH</v>
      </c>
      <c r="E64" s="226">
        <f>VLOOKUP(B64,'26MY_CIV5D_DATA'!B:AS,9,FALSE)</f>
        <v>856</v>
      </c>
      <c r="F64" s="226">
        <f>VLOOKUP(B64,'26MY_CIV5D_DATA'!B:AS,10,FALSE)</f>
        <v>1148</v>
      </c>
      <c r="G64" s="227">
        <f>VLOOKUP(B64,'26MY_CIV5D_DATA'!B:AS,7,FALSE)</f>
        <v>1.6</v>
      </c>
      <c r="H64" s="228">
        <f>VLOOKUP(B64,'26MY_CIV5D_DATA'!B:AS,11,FALSE)</f>
        <v>1437.6</v>
      </c>
      <c r="I64" s="229">
        <f>VLOOKUP(B64,'26MY_CIV5D_DATA'!B:AS,12,FALSE)</f>
        <v>0</v>
      </c>
      <c r="J64" s="229">
        <f>VLOOKUP(B64,'26MY_CIV5D_DATA'!B:AS,13,FALSE)</f>
        <v>0</v>
      </c>
      <c r="K64" s="229">
        <f>VLOOKUP($B64,'26MY_CIV5D_DATA'!$B:$AS,14,FALSE)</f>
        <v>0</v>
      </c>
      <c r="L64" s="229" t="str">
        <f>VLOOKUP(B64,'26MY_CIV5D_DATA'!B:AS,15,FALSE)</f>
        <v>T</v>
      </c>
      <c r="M64" s="229" t="str">
        <f>VLOOKUP(B64,'26MY_CIV5D_DATA'!B:AS,16,FALSE)</f>
        <v>N/A</v>
      </c>
      <c r="N64" s="229">
        <f>VLOOKUP($B64,'26MY_CIV5D_DATA'!$B:$AS,17,FALSE)</f>
        <v>0</v>
      </c>
      <c r="O64" s="229" t="str">
        <f>VLOOKUP(B64,'26MY_CIV5D_DATA'!B:AS,18,FALSE)</f>
        <v>N/A</v>
      </c>
      <c r="P64" s="229" t="str">
        <f>VLOOKUP(B64,'26MY_CIV5D_DATA'!B:AS,19,FALSE)</f>
        <v>N/A</v>
      </c>
      <c r="Q64" s="230" t="str">
        <f>IF(VLOOKUP(B64,'26MY_CIV5D_DATA'!B:AS,20,FALSE)="","",VLOOKUP(B64,'26MY_CIV5D_DATA'!B:AS,20,FALSE))</f>
        <v>Priced as a set of 4 wheels.  Tires sold separately.</v>
      </c>
    </row>
    <row r="65" spans="2:17" s="47" customFormat="1" ht="15" customHeight="1" x14ac:dyDescent="0.2">
      <c r="B65" s="220" t="s">
        <v>168</v>
      </c>
      <c r="C65" s="224" t="str">
        <f>VLOOKUP(B65,'26MY_CIV5D_DATA'!B:AS,3,FALSE)</f>
        <v>17" Enkei Draco Wheel, Silver</v>
      </c>
      <c r="D65" s="225" t="str">
        <f t="shared" si="9"/>
        <v>509-775-6545SH</v>
      </c>
      <c r="E65" s="226">
        <f>VLOOKUP(B65,'26MY_CIV5D_DATA'!B:AS,9,FALSE)</f>
        <v>856</v>
      </c>
      <c r="F65" s="226">
        <f>VLOOKUP(B65,'26MY_CIV5D_DATA'!B:AS,10,FALSE)</f>
        <v>1148</v>
      </c>
      <c r="G65" s="227">
        <f>VLOOKUP(B65,'26MY_CIV5D_DATA'!B:AS,7,FALSE)</f>
        <v>1.6</v>
      </c>
      <c r="H65" s="228">
        <f>VLOOKUP(B65,'26MY_CIV5D_DATA'!B:AS,11,FALSE)</f>
        <v>1437.6</v>
      </c>
      <c r="I65" s="229">
        <f>VLOOKUP(B65,'26MY_CIV5D_DATA'!B:AS,12,FALSE)</f>
        <v>0</v>
      </c>
      <c r="J65" s="229">
        <f>VLOOKUP(B65,'26MY_CIV5D_DATA'!B:AS,13,FALSE)</f>
        <v>0</v>
      </c>
      <c r="K65" s="229">
        <f>VLOOKUP($B65,'26MY_CIV5D_DATA'!$B:$AS,14,FALSE)</f>
        <v>0</v>
      </c>
      <c r="L65" s="229" t="str">
        <f>VLOOKUP(B65,'26MY_CIV5D_DATA'!B:AS,15,FALSE)</f>
        <v>T</v>
      </c>
      <c r="M65" s="229" t="str">
        <f>VLOOKUP(B65,'26MY_CIV5D_DATA'!B:AS,16,FALSE)</f>
        <v>N/A</v>
      </c>
      <c r="N65" s="229">
        <f>VLOOKUP($B65,'26MY_CIV5D_DATA'!$B:$AS,17,FALSE)</f>
        <v>0</v>
      </c>
      <c r="O65" s="229" t="str">
        <f>VLOOKUP(B65,'26MY_CIV5D_DATA'!B:AS,18,FALSE)</f>
        <v>N/A</v>
      </c>
      <c r="P65" s="229" t="str">
        <f>VLOOKUP(B65,'26MY_CIV5D_DATA'!B:AS,19,FALSE)</f>
        <v>N/A</v>
      </c>
      <c r="Q65" s="230" t="str">
        <f>IF(VLOOKUP(B65,'26MY_CIV5D_DATA'!B:AS,20,FALSE)="","",VLOOKUP(B65,'26MY_CIV5D_DATA'!B:AS,20,FALSE))</f>
        <v>Priced as a set of 4 wheels.  Tires sold separately.</v>
      </c>
    </row>
    <row r="66" spans="2:17" s="47" customFormat="1" ht="16.5" x14ac:dyDescent="0.2">
      <c r="B66" s="220" t="s">
        <v>171</v>
      </c>
      <c r="C66" s="224" t="str">
        <f>VLOOKUP(B66,'26MY_CIV5D_DATA'!B:AS,3,FALSE)</f>
        <v>18" Alloy Wheel  - Black</v>
      </c>
      <c r="D66" s="225" t="str">
        <f t="shared" si="9"/>
        <v>08W18-T20-100</v>
      </c>
      <c r="E66" s="226">
        <f>VLOOKUP(B66,'26MY_CIV5D_DATA'!B:AS,9,FALSE)</f>
        <v>2316</v>
      </c>
      <c r="F66" s="226">
        <f>VLOOKUP(B66,'26MY_CIV5D_DATA'!B:AS,10,FALSE)</f>
        <v>3564</v>
      </c>
      <c r="G66" s="227">
        <f>VLOOKUP(B66,'26MY_CIV5D_DATA'!B:AS,7,FALSE)</f>
        <v>1.6</v>
      </c>
      <c r="H66" s="228">
        <f>VLOOKUP(B66,'26MY_CIV5D_DATA'!B:AS,11,FALSE)</f>
        <v>3853.6</v>
      </c>
      <c r="I66" s="229">
        <f>VLOOKUP(B66,'26MY_CIV5D_DATA'!B:AS,12,FALSE)</f>
        <v>0</v>
      </c>
      <c r="J66" s="229">
        <f>VLOOKUP(B66,'26MY_CIV5D_DATA'!B:AS,13,FALSE)</f>
        <v>0</v>
      </c>
      <c r="K66" s="229">
        <f>VLOOKUP($B66,'26MY_CIV5D_DATA'!$B:$AS,14,FALSE)</f>
        <v>0</v>
      </c>
      <c r="L66" s="229" t="str">
        <f>VLOOKUP(B66,'26MY_CIV5D_DATA'!B:AS,15,FALSE)</f>
        <v>E</v>
      </c>
      <c r="M66" s="229" t="str">
        <f>VLOOKUP(B66,'26MY_CIV5D_DATA'!B:AS,16,FALSE)</f>
        <v>E</v>
      </c>
      <c r="N66" s="229">
        <f>VLOOKUP($B66,'26MY_CIV5D_DATA'!$B:$AS,17,FALSE)</f>
        <v>0</v>
      </c>
      <c r="O66" s="229" t="str">
        <f>VLOOKUP(B66,'26MY_CIV5D_DATA'!B:AS,18,FALSE)</f>
        <v>E</v>
      </c>
      <c r="P66" s="229" t="str">
        <f>VLOOKUP(B66,'26MY_CIV5D_DATA'!B:AS,19,FALSE)</f>
        <v>N/A</v>
      </c>
      <c r="Q66" s="230" t="str">
        <f>IF(VLOOKUP(B66,'26MY_CIV5D_DATA'!B:AS,20,FALSE)="","",VLOOKUP(B66,'26MY_CIV5D_DATA'!B:AS,20,FALSE))</f>
        <v>Priced as a set of 4 wheels.  Tires sold separately.</v>
      </c>
    </row>
    <row r="67" spans="2:17" s="47" customFormat="1" ht="30" x14ac:dyDescent="0.2">
      <c r="B67" s="220" t="s">
        <v>177</v>
      </c>
      <c r="C67" s="224" t="str">
        <f>VLOOKUP(B67,'26MY_CIV5D_DATA'!B:AS,3,FALSE)</f>
        <v>19" Light Weight Alloy Wheel</v>
      </c>
      <c r="D67" s="225" t="str">
        <f t="shared" si="9"/>
        <v>08W19-T60-100</v>
      </c>
      <c r="E67" s="226">
        <f>VLOOKUP(B67,'26MY_CIV5D_DATA'!B:AS,9,FALSE)</f>
        <v>4664</v>
      </c>
      <c r="F67" s="226">
        <f>VLOOKUP(B67,'26MY_CIV5D_DATA'!B:AS,10,FALSE)</f>
        <v>6664</v>
      </c>
      <c r="G67" s="227">
        <f>VLOOKUP(B67,'26MY_CIV5D_DATA'!B:AS,7,FALSE)</f>
        <v>1.6</v>
      </c>
      <c r="H67" s="228">
        <f>VLOOKUP(B67,'26MY_CIV5D_DATA'!B:AS,11,FALSE)</f>
        <v>6953.6</v>
      </c>
      <c r="I67" s="229">
        <f>VLOOKUP(B67,'26MY_CIV5D_DATA'!B:AS,12,FALSE)</f>
        <v>0</v>
      </c>
      <c r="J67" s="229">
        <f>VLOOKUP(B67,'26MY_CIV5D_DATA'!B:AS,13,FALSE)</f>
        <v>0</v>
      </c>
      <c r="K67" s="229">
        <f>VLOOKUP($B67,'26MY_CIV5D_DATA'!$B:$AS,14,FALSE)</f>
        <v>0</v>
      </c>
      <c r="L67" s="229" t="str">
        <f>VLOOKUP(B67,'26MY_CIV5D_DATA'!B:AS,15,FALSE)</f>
        <v>N/A</v>
      </c>
      <c r="M67" s="229" t="str">
        <f>VLOOKUP(B67,'26MY_CIV5D_DATA'!B:AS,16,FALSE)</f>
        <v>N/A</v>
      </c>
      <c r="N67" s="229">
        <f>VLOOKUP($B67,'26MY_CIV5D_DATA'!$B:$AS,17,FALSE)</f>
        <v>0</v>
      </c>
      <c r="O67" s="229" t="str">
        <f>VLOOKUP(B67,'26MY_CIV5D_DATA'!B:AS,18,FALSE)</f>
        <v>N/A</v>
      </c>
      <c r="P67" s="229" t="str">
        <f>VLOOKUP(B67,'26MY_CIV5D_DATA'!B:AS,19,FALSE)</f>
        <v>E</v>
      </c>
      <c r="Q67" s="230" t="str">
        <f>IF(VLOOKUP(B67,'26MY_CIV5D_DATA'!B:AS,20,FALSE)="","",VLOOKUP(B67,'26MY_CIV5D_DATA'!B:AS,20,FALSE))</f>
        <v>Priced as a set of 4 wheels.  Tires sold separately. Laser-etched logo &amp; shark gray metallic finish</v>
      </c>
    </row>
    <row r="68" spans="2:17" s="47" customFormat="1" ht="15" customHeight="1" x14ac:dyDescent="0.2">
      <c r="B68" s="220" t="s">
        <v>194</v>
      </c>
      <c r="C68" s="224" t="str">
        <f>VLOOKUP(B68,'26MY_CIV5D_DATA'!B:AS,3,FALSE)</f>
        <v>Wheel Locks - Black</v>
      </c>
      <c r="D68" s="225" t="str">
        <f t="shared" si="9"/>
        <v>08W42-S2A-101</v>
      </c>
      <c r="E68" s="226">
        <f>VLOOKUP(B68,'26MY_CIV5D_DATA'!B:AS,9,FALSE)</f>
        <v>61</v>
      </c>
      <c r="F68" s="226">
        <f>VLOOKUP(B68,'26MY_CIV5D_DATA'!B:AS,10,FALSE)</f>
        <v>102</v>
      </c>
      <c r="G68" s="227">
        <f>VLOOKUP(B68,'26MY_CIV5D_DATA'!B:AS,7,FALSE)</f>
        <v>0.2</v>
      </c>
      <c r="H68" s="228">
        <f>VLOOKUP(B68,'26MY_CIV5D_DATA'!B:AS,11,FALSE)</f>
        <v>138.19999999999999</v>
      </c>
      <c r="I68" s="229">
        <f>VLOOKUP(B68,'26MY_CIV5D_DATA'!B:AS,12,FALSE)</f>
        <v>0</v>
      </c>
      <c r="J68" s="229">
        <f>VLOOKUP(B68,'26MY_CIV5D_DATA'!B:AS,13,FALSE)</f>
        <v>0</v>
      </c>
      <c r="K68" s="229">
        <f>VLOOKUP($B68,'26MY_CIV5D_DATA'!$B:$AS,14,FALSE)</f>
        <v>0</v>
      </c>
      <c r="L68" s="229" t="str">
        <f>VLOOKUP(B68,'26MY_CIV5D_DATA'!B:AS,15,FALSE)</f>
        <v>•</v>
      </c>
      <c r="M68" s="229" t="str">
        <f>VLOOKUP(B68,'26MY_CIV5D_DATA'!B:AS,16,FALSE)</f>
        <v>•</v>
      </c>
      <c r="N68" s="229">
        <f>VLOOKUP($B68,'26MY_CIV5D_DATA'!$B:$AS,17,FALSE)</f>
        <v>0</v>
      </c>
      <c r="O68" s="229" t="str">
        <f>VLOOKUP(B68,'26MY_CIV5D_DATA'!B:AS,18,FALSE)</f>
        <v>•</v>
      </c>
      <c r="P68" s="229" t="str">
        <f>VLOOKUP(B68,'26MY_CIV5D_DATA'!B:AS,19,FALSE)</f>
        <v>N/A</v>
      </c>
      <c r="Q68" s="230" t="str">
        <f>IF(VLOOKUP(B68,'26MY_CIV5D_DATA'!B:AS,20,FALSE)="","",VLOOKUP(B68,'26MY_CIV5D_DATA'!B:AS,20,FALSE))</f>
        <v/>
      </c>
    </row>
    <row r="69" spans="2:17" s="47" customFormat="1" ht="15" customHeight="1" x14ac:dyDescent="0.2">
      <c r="B69" s="220" t="s">
        <v>200</v>
      </c>
      <c r="C69" s="224" t="str">
        <f>VLOOKUP(B69,'26MY_CIV5D_DATA'!B:AS,3,FALSE)</f>
        <v>Wheel Locks - Chrome</v>
      </c>
      <c r="D69" s="225" t="str">
        <f t="shared" si="9"/>
        <v>08W42-SCV-302</v>
      </c>
      <c r="E69" s="226">
        <f>VLOOKUP(B69,'26MY_CIV5D_DATA'!B:AS,9,FALSE)</f>
        <v>54</v>
      </c>
      <c r="F69" s="226">
        <f>VLOOKUP(B69,'26MY_CIV5D_DATA'!B:AS,10,FALSE)</f>
        <v>90</v>
      </c>
      <c r="G69" s="227">
        <f>VLOOKUP(B69,'26MY_CIV5D_DATA'!B:AS,7,FALSE)</f>
        <v>0.2</v>
      </c>
      <c r="H69" s="228">
        <f>VLOOKUP(B69,'26MY_CIV5D_DATA'!B:AS,11,FALSE)</f>
        <v>126.2</v>
      </c>
      <c r="I69" s="229">
        <f>VLOOKUP(B69,'26MY_CIV5D_DATA'!B:AS,12,FALSE)</f>
        <v>0</v>
      </c>
      <c r="J69" s="229">
        <f>VLOOKUP(B69,'26MY_CIV5D_DATA'!B:AS,13,FALSE)</f>
        <v>0</v>
      </c>
      <c r="K69" s="229">
        <f>VLOOKUP($B69,'26MY_CIV5D_DATA'!$B:$AS,14,FALSE)</f>
        <v>0</v>
      </c>
      <c r="L69" s="229" t="str">
        <f>VLOOKUP(B69,'26MY_CIV5D_DATA'!B:AS,15,FALSE)</f>
        <v>•</v>
      </c>
      <c r="M69" s="229" t="str">
        <f>VLOOKUP(B69,'26MY_CIV5D_DATA'!B:AS,16,FALSE)</f>
        <v>•</v>
      </c>
      <c r="N69" s="229">
        <f>VLOOKUP($B69,'26MY_CIV5D_DATA'!$B:$AS,17,FALSE)</f>
        <v>0</v>
      </c>
      <c r="O69" s="229" t="str">
        <f>VLOOKUP(B69,'26MY_CIV5D_DATA'!B:AS,18,FALSE)</f>
        <v>•</v>
      </c>
      <c r="P69" s="229" t="str">
        <f>VLOOKUP(B69,'26MY_CIV5D_DATA'!B:AS,19,FALSE)</f>
        <v>N/A</v>
      </c>
      <c r="Q69" s="230" t="str">
        <f>IF(VLOOKUP(B69,'26MY_CIV5D_DATA'!B:AS,20,FALSE)="","",VLOOKUP(B69,'26MY_CIV5D_DATA'!B:AS,20,FALSE))</f>
        <v/>
      </c>
    </row>
    <row r="70" spans="2:17" s="47" customFormat="1" ht="15" customHeight="1" x14ac:dyDescent="0.2">
      <c r="B70" s="220" t="s">
        <v>184</v>
      </c>
      <c r="C70" s="224" t="str">
        <f>VLOOKUP(B70,'26MY_CIV5D_DATA'!B:AS,3,FALSE)</f>
        <v>Wheel Locks - Black (Type R)</v>
      </c>
      <c r="D70" s="225" t="str">
        <f t="shared" si="9"/>
        <v>08W42-TG7-301A</v>
      </c>
      <c r="E70" s="226">
        <f>VLOOKUP(B70,'26MY_CIV5D_DATA'!B:AS,9,FALSE)</f>
        <v>88</v>
      </c>
      <c r="F70" s="226">
        <f>VLOOKUP(B70,'26MY_CIV5D_DATA'!B:AS,10,FALSE)</f>
        <v>147</v>
      </c>
      <c r="G70" s="227">
        <f>VLOOKUP(B70,'26MY_CIV5D_DATA'!B:AS,7,FALSE)</f>
        <v>0.2</v>
      </c>
      <c r="H70" s="228">
        <f>VLOOKUP(B70,'26MY_CIV5D_DATA'!B:AS,11,FALSE)</f>
        <v>183.2</v>
      </c>
      <c r="I70" s="229">
        <f>VLOOKUP(B70,'26MY_CIV5D_DATA'!B:AS,12,FALSE)</f>
        <v>0</v>
      </c>
      <c r="J70" s="229">
        <f>VLOOKUP(B70,'26MY_CIV5D_DATA'!B:AS,13,FALSE)</f>
        <v>0</v>
      </c>
      <c r="K70" s="229">
        <f>VLOOKUP($B70,'26MY_CIV5D_DATA'!$B:$AS,14,FALSE)</f>
        <v>0</v>
      </c>
      <c r="L70" s="229" t="str">
        <f>VLOOKUP(B70,'26MY_CIV5D_DATA'!B:AS,15,FALSE)</f>
        <v>N/A</v>
      </c>
      <c r="M70" s="229" t="str">
        <f>VLOOKUP(B70,'26MY_CIV5D_DATA'!B:AS,16,FALSE)</f>
        <v>N/A</v>
      </c>
      <c r="N70" s="229">
        <f>VLOOKUP($B70,'26MY_CIV5D_DATA'!$B:$AS,17,FALSE)</f>
        <v>0</v>
      </c>
      <c r="O70" s="229" t="str">
        <f>VLOOKUP(B70,'26MY_CIV5D_DATA'!B:AS,18,FALSE)</f>
        <v>N/A</v>
      </c>
      <c r="P70" s="229" t="str">
        <f>VLOOKUP(B70,'26MY_CIV5D_DATA'!B:AS,19,FALSE)</f>
        <v>•</v>
      </c>
      <c r="Q70" s="230" t="str">
        <f>IF(VLOOKUP(B70,'26MY_CIV5D_DATA'!B:AS,20,FALSE)="","",VLOOKUP(B70,'26MY_CIV5D_DATA'!B:AS,20,FALSE))</f>
        <v/>
      </c>
    </row>
    <row r="71" spans="2:17" s="47" customFormat="1" ht="15" customHeight="1" x14ac:dyDescent="0.2">
      <c r="B71" s="220" t="s">
        <v>189</v>
      </c>
      <c r="C71" s="224" t="str">
        <f>VLOOKUP(B71,'26MY_CIV5D_DATA'!B:AS,3,FALSE)</f>
        <v>Wheel Locks - Chrome (Type R)</v>
      </c>
      <c r="D71" s="225" t="str">
        <f t="shared" si="9"/>
        <v>08W42-TK4-301</v>
      </c>
      <c r="E71" s="226">
        <f>VLOOKUP(B71,'26MY_CIV5D_DATA'!B:AS,9,FALSE)</f>
        <v>94</v>
      </c>
      <c r="F71" s="226">
        <f>VLOOKUP(B71,'26MY_CIV5D_DATA'!B:AS,10,FALSE)</f>
        <v>157</v>
      </c>
      <c r="G71" s="227">
        <f>VLOOKUP(B71,'26MY_CIV5D_DATA'!B:AS,7,FALSE)</f>
        <v>0.2</v>
      </c>
      <c r="H71" s="228">
        <f>VLOOKUP(B71,'26MY_CIV5D_DATA'!B:AS,11,FALSE)</f>
        <v>193.2</v>
      </c>
      <c r="I71" s="229">
        <f>VLOOKUP(B71,'26MY_CIV5D_DATA'!B:AS,12,FALSE)</f>
        <v>0</v>
      </c>
      <c r="J71" s="229">
        <f>VLOOKUP(B71,'26MY_CIV5D_DATA'!B:AS,13,FALSE)</f>
        <v>0</v>
      </c>
      <c r="K71" s="229">
        <f>VLOOKUP($B71,'26MY_CIV5D_DATA'!$B:$AS,14,FALSE)</f>
        <v>0</v>
      </c>
      <c r="L71" s="229" t="str">
        <f>VLOOKUP(B71,'26MY_CIV5D_DATA'!B:AS,15,FALSE)</f>
        <v>N/A</v>
      </c>
      <c r="M71" s="229" t="str">
        <f>VLOOKUP(B71,'26MY_CIV5D_DATA'!B:AS,16,FALSE)</f>
        <v>N/A</v>
      </c>
      <c r="N71" s="229">
        <f>VLOOKUP($B71,'26MY_CIV5D_DATA'!$B:$AS,17,FALSE)</f>
        <v>0</v>
      </c>
      <c r="O71" s="229" t="str">
        <f>VLOOKUP(B71,'26MY_CIV5D_DATA'!B:AS,18,FALSE)</f>
        <v>N/A</v>
      </c>
      <c r="P71" s="229" t="str">
        <f>VLOOKUP(B71,'26MY_CIV5D_DATA'!B:AS,19,FALSE)</f>
        <v>•</v>
      </c>
      <c r="Q71" s="230" t="str">
        <f>IF(VLOOKUP(B71,'26MY_CIV5D_DATA'!B:AS,20,FALSE)="","",VLOOKUP(B71,'26MY_CIV5D_DATA'!B:AS,20,FALSE))</f>
        <v/>
      </c>
    </row>
    <row r="72" spans="2:17" s="47" customFormat="1" ht="30" x14ac:dyDescent="0.2">
      <c r="B72" s="220" t="s">
        <v>204</v>
      </c>
      <c r="C72" s="224" t="str">
        <f>VLOOKUP(B72,'26MY_CIV5D_DATA'!B:AS,3,FALSE)</f>
        <v>Wheel Lug Nuts - Black</v>
      </c>
      <c r="D72" s="225" t="str">
        <f t="shared" si="9"/>
        <v>08W42-TGG-100</v>
      </c>
      <c r="E72" s="226">
        <f>VLOOKUP(B72,'26MY_CIV5D_DATA'!B:AS,9,FALSE)</f>
        <v>57</v>
      </c>
      <c r="F72" s="226">
        <f>VLOOKUP(B72,'26MY_CIV5D_DATA'!B:AS,10,FALSE)</f>
        <v>91</v>
      </c>
      <c r="G72" s="227">
        <f>VLOOKUP(B72,'26MY_CIV5D_DATA'!B:AS,7,FALSE)</f>
        <v>0.2</v>
      </c>
      <c r="H72" s="228">
        <f>VLOOKUP(B72,'26MY_CIV5D_DATA'!B:AS,11,FALSE)</f>
        <v>127.2</v>
      </c>
      <c r="I72" s="229">
        <f>VLOOKUP(B72,'26MY_CIV5D_DATA'!B:AS,12,FALSE)</f>
        <v>0</v>
      </c>
      <c r="J72" s="229">
        <f>VLOOKUP(B72,'26MY_CIV5D_DATA'!B:AS,13,FALSE)</f>
        <v>0</v>
      </c>
      <c r="K72" s="229">
        <f>VLOOKUP($B72,'26MY_CIV5D_DATA'!$B:$AS,14,FALSE)</f>
        <v>0</v>
      </c>
      <c r="L72" s="229" t="str">
        <f>VLOOKUP(B72,'26MY_CIV5D_DATA'!B:AS,15,FALSE)</f>
        <v>•</v>
      </c>
      <c r="M72" s="229" t="str">
        <f>VLOOKUP(B72,'26MY_CIV5D_DATA'!B:AS,16,FALSE)</f>
        <v>•</v>
      </c>
      <c r="N72" s="229">
        <f>VLOOKUP($B72,'26MY_CIV5D_DATA'!$B:$AS,17,FALSE)</f>
        <v>0</v>
      </c>
      <c r="O72" s="229" t="str">
        <f>VLOOKUP(B72,'26MY_CIV5D_DATA'!B:AS,18,FALSE)</f>
        <v>•</v>
      </c>
      <c r="P72" s="229" t="str">
        <f>VLOOKUP(B72,'26MY_CIV5D_DATA'!B:AS,19,FALSE)</f>
        <v>N/A</v>
      </c>
      <c r="Q72" s="230" t="str">
        <f>IF(VLOOKUP(B72,'26MY_CIV5D_DATA'!B:AS,20,FALSE)="","",VLOOKUP(B72,'26MY_CIV5D_DATA'!B:AS,20,FALSE))</f>
        <v>Includes: 1 set (i.e. 4 lug nuts).
A complete install requires 5 sets (i.e. 20 lug nuts) for 4 wheels.</v>
      </c>
    </row>
    <row r="73" spans="2:17" s="47" customFormat="1" ht="10.5" customHeight="1" x14ac:dyDescent="0.2">
      <c r="B73" s="220"/>
      <c r="C73" s="231"/>
      <c r="D73" s="232"/>
      <c r="E73" s="233"/>
      <c r="F73" s="233"/>
      <c r="G73" s="234"/>
      <c r="H73" s="235"/>
      <c r="I73" s="11"/>
      <c r="J73" s="33"/>
      <c r="K73" s="33"/>
      <c r="L73" s="11"/>
      <c r="M73" s="11"/>
      <c r="N73" s="11"/>
      <c r="O73" s="11"/>
      <c r="P73" s="11"/>
      <c r="Q73" s="236"/>
    </row>
    <row r="74" spans="2:17" s="32" customFormat="1" ht="18.75" x14ac:dyDescent="0.3">
      <c r="B74" s="237"/>
      <c r="C74" s="185" t="s">
        <v>608</v>
      </c>
      <c r="D74" s="185"/>
      <c r="E74" s="222"/>
      <c r="F74" s="222"/>
      <c r="G74" s="222"/>
      <c r="H74" s="222"/>
      <c r="I74" s="222"/>
      <c r="J74" s="11"/>
      <c r="K74" s="11"/>
      <c r="L74" s="222"/>
      <c r="M74" s="222"/>
      <c r="N74" s="222"/>
      <c r="O74" s="222"/>
      <c r="P74" s="222"/>
      <c r="Q74" s="222"/>
    </row>
    <row r="75" spans="2:17" s="200" customFormat="1" ht="15" customHeight="1" x14ac:dyDescent="0.2">
      <c r="B75" s="223"/>
      <c r="C75" s="189" t="s">
        <v>602</v>
      </c>
      <c r="D75" s="189" t="s">
        <v>25</v>
      </c>
      <c r="E75" s="189" t="s">
        <v>32</v>
      </c>
      <c r="F75" s="189" t="s">
        <v>603</v>
      </c>
      <c r="G75" s="189" t="s">
        <v>30</v>
      </c>
      <c r="H75" s="190" t="s">
        <v>604</v>
      </c>
      <c r="I75" s="189" t="s">
        <v>605</v>
      </c>
      <c r="J75" s="189"/>
      <c r="K75" s="189"/>
      <c r="L75" s="189"/>
      <c r="M75" s="189"/>
      <c r="N75" s="189"/>
      <c r="O75" s="189"/>
      <c r="P75" s="189"/>
      <c r="Q75" s="238" t="s">
        <v>606</v>
      </c>
    </row>
    <row r="76" spans="2:17" s="200" customFormat="1" ht="45" x14ac:dyDescent="0.2">
      <c r="B76" s="223"/>
      <c r="C76" s="189"/>
      <c r="D76" s="189"/>
      <c r="E76" s="189"/>
      <c r="F76" s="189"/>
      <c r="G76" s="189"/>
      <c r="H76" s="190"/>
      <c r="I76" s="191">
        <f>'26MY_CIV5D_DATA'!M$7</f>
        <v>0</v>
      </c>
      <c r="J76" s="191">
        <f>'26MY_CIV5D_DATA'!N$7</f>
        <v>0</v>
      </c>
      <c r="K76" s="191">
        <f>'26MY_CIV5D_DATA'!O$7</f>
        <v>0</v>
      </c>
      <c r="L76" s="191" t="str">
        <f>'26MY_CIV5D_DATA'!P$7</f>
        <v>SPORT</v>
      </c>
      <c r="M76" s="191" t="str">
        <f>'26MY_CIV5D_DATA'!Q$7</f>
        <v>SPORT 
Hybrid</v>
      </c>
      <c r="N76" s="191">
        <f>'26MY_CIV5D_DATA'!R$7</f>
        <v>0</v>
      </c>
      <c r="O76" s="191" t="str">
        <f>'26MY_CIV5D_DATA'!S$7</f>
        <v>Sport Touring Hybrid</v>
      </c>
      <c r="P76" s="191" t="str">
        <f>'26MY_CIV5D_DATA'!T$7</f>
        <v>Type R</v>
      </c>
      <c r="Q76" s="238"/>
    </row>
    <row r="77" spans="2:17" s="47" customFormat="1" ht="15" customHeight="1" x14ac:dyDescent="0.2">
      <c r="B77" s="220" t="s">
        <v>225</v>
      </c>
      <c r="C77" s="224" t="str">
        <f>VLOOKUP(B77,'26MY_CIV5D_DATA'!B:AS,3,FALSE)</f>
        <v xml:space="preserve">Black Emblem H-Mark </v>
      </c>
      <c r="D77" s="225" t="str">
        <f>B77</f>
        <v>08F20-T47-100E</v>
      </c>
      <c r="E77" s="226">
        <f>VLOOKUP(B77,'26MY_CIV5D_DATA'!B:AS,9,FALSE)</f>
        <v>86</v>
      </c>
      <c r="F77" s="226">
        <f>VLOOKUP(B77,'26MY_CIV5D_DATA'!B:AS,10,FALSE)</f>
        <v>123</v>
      </c>
      <c r="G77" s="227">
        <f>VLOOKUP(B77,'26MY_CIV5D_DATA'!B:AS,7,FALSE)</f>
        <v>0.7</v>
      </c>
      <c r="H77" s="228">
        <f>VLOOKUP(B77,'26MY_CIV5D_DATA'!B:AS,11,FALSE)</f>
        <v>249.7</v>
      </c>
      <c r="I77" s="229">
        <f>VLOOKUP(B77,'26MY_CIV5D_DATA'!B:AS,12,FALSE)</f>
        <v>0</v>
      </c>
      <c r="J77" s="229">
        <f>VLOOKUP(B77,'26MY_CIV5D_DATA'!B:AS,13,FALSE)</f>
        <v>0</v>
      </c>
      <c r="K77" s="229">
        <f>VLOOKUP($B77,'26MY_CIV5D_DATA'!$B:$AS,14,FALSE)</f>
        <v>0</v>
      </c>
      <c r="L77" s="229" t="str">
        <f>VLOOKUP(B77,'26MY_CIV5D_DATA'!B:AS,15,FALSE)</f>
        <v>•</v>
      </c>
      <c r="M77" s="229" t="str">
        <f>VLOOKUP(B77,'26MY_CIV5D_DATA'!B:AS,16,FALSE)</f>
        <v>•</v>
      </c>
      <c r="N77" s="229">
        <f>VLOOKUP($B77,'26MY_CIV5D_DATA'!$B:$AS,17,FALSE)</f>
        <v>0</v>
      </c>
      <c r="O77" s="229" t="str">
        <f>VLOOKUP(B77,'26MY_CIV5D_DATA'!B:AS,18,FALSE)</f>
        <v>•</v>
      </c>
      <c r="P77" s="229" t="str">
        <f>VLOOKUP(B77,'26MY_CIV5D_DATA'!B:AS,19,FALSE)</f>
        <v>N/A</v>
      </c>
      <c r="Q77" s="230" t="str">
        <f>IF(VLOOKUP(B77,'26MY_CIV5D_DATA'!B:AS,20,FALSE)="","",VLOOKUP(B77,'26MY_CIV5D_DATA'!B:AS,20,FALSE))</f>
        <v>Front and Rear H-Mark Logo.</v>
      </c>
    </row>
    <row r="78" spans="2:17" s="47" customFormat="1" ht="15" customHeight="1" x14ac:dyDescent="0.2">
      <c r="B78" s="220" t="s">
        <v>233</v>
      </c>
      <c r="C78" s="224" t="str">
        <f>VLOOKUP(B78,'26MY_CIV5D_DATA'!B:AS,3,FALSE)</f>
        <v>Hood Protector</v>
      </c>
      <c r="D78" s="225" t="str">
        <f t="shared" ref="D78:D87" si="10">B78</f>
        <v>08P47-T20-300</v>
      </c>
      <c r="E78" s="226">
        <f>VLOOKUP(B78,'26MY_CIV5D_DATA'!B:AS,9,FALSE)</f>
        <v>221</v>
      </c>
      <c r="F78" s="226">
        <f>VLOOKUP(B78,'26MY_CIV5D_DATA'!B:AS,10,FALSE)</f>
        <v>368</v>
      </c>
      <c r="G78" s="227">
        <f>VLOOKUP(B78,'26MY_CIV5D_DATA'!B:AS,7,FALSE)</f>
        <v>0.6</v>
      </c>
      <c r="H78" s="228">
        <f>VLOOKUP(B78,'26MY_CIV5D_DATA'!B:AS,11,FALSE)</f>
        <v>476.6</v>
      </c>
      <c r="I78" s="229">
        <f>VLOOKUP(B78,'26MY_CIV5D_DATA'!B:AS,12,FALSE)</f>
        <v>0</v>
      </c>
      <c r="J78" s="229">
        <f>VLOOKUP(B78,'26MY_CIV5D_DATA'!B:AS,13,FALSE)</f>
        <v>0</v>
      </c>
      <c r="K78" s="229">
        <f>VLOOKUP($B78,'26MY_CIV5D_DATA'!$B:$AS,14,FALSE)</f>
        <v>0</v>
      </c>
      <c r="L78" s="229" t="str">
        <f>VLOOKUP(B78,'26MY_CIV5D_DATA'!B:AS,15,FALSE)</f>
        <v>•</v>
      </c>
      <c r="M78" s="229" t="str">
        <f>VLOOKUP(B78,'26MY_CIV5D_DATA'!B:AS,16,FALSE)</f>
        <v>•</v>
      </c>
      <c r="N78" s="229">
        <f>VLOOKUP($B78,'26MY_CIV5D_DATA'!$B:$AS,17,FALSE)</f>
        <v>0</v>
      </c>
      <c r="O78" s="229" t="str">
        <f>VLOOKUP(B78,'26MY_CIV5D_DATA'!B:AS,18,FALSE)</f>
        <v>•</v>
      </c>
      <c r="P78" s="229" t="str">
        <f>VLOOKUP(B78,'26MY_CIV5D_DATA'!B:AS,19,FALSE)</f>
        <v>N/A</v>
      </c>
      <c r="Q78" s="230" t="str">
        <f>IF(VLOOKUP(B78,'26MY_CIV5D_DATA'!B:AS,20,FALSE)="","",VLOOKUP(B78,'26MY_CIV5D_DATA'!B:AS,20,FALSE))</f>
        <v/>
      </c>
    </row>
    <row r="79" spans="2:17" s="47" customFormat="1" ht="15" customHeight="1" x14ac:dyDescent="0.2">
      <c r="B79" s="220" t="s">
        <v>220</v>
      </c>
      <c r="C79" s="224" t="str">
        <f>VLOOKUP(B79,'26MY_CIV5D_DATA'!B:AS,3,FALSE)</f>
        <v>Door Visors - Black</v>
      </c>
      <c r="D79" s="225" t="str">
        <f t="shared" si="10"/>
        <v>08R04-T47-100A</v>
      </c>
      <c r="E79" s="226">
        <f>VLOOKUP(B79,'26MY_CIV5D_DATA'!B:AS,9,FALSE)</f>
        <v>207</v>
      </c>
      <c r="F79" s="226">
        <f>VLOOKUP(B79,'26MY_CIV5D_DATA'!B:AS,10,FALSE)</f>
        <v>345</v>
      </c>
      <c r="G79" s="227">
        <f>VLOOKUP(B79,'26MY_CIV5D_DATA'!B:AS,7,FALSE)</f>
        <v>0.5</v>
      </c>
      <c r="H79" s="228">
        <f>VLOOKUP(B79,'26MY_CIV5D_DATA'!B:AS,11,FALSE)</f>
        <v>435.5</v>
      </c>
      <c r="I79" s="229">
        <f>VLOOKUP(B79,'26MY_CIV5D_DATA'!B:AS,12,FALSE)</f>
        <v>0</v>
      </c>
      <c r="J79" s="229">
        <f>VLOOKUP(B79,'26MY_CIV5D_DATA'!B:AS,13,FALSE)</f>
        <v>0</v>
      </c>
      <c r="K79" s="229">
        <f>VLOOKUP($B79,'26MY_CIV5D_DATA'!$B:$AS,14,FALSE)</f>
        <v>0</v>
      </c>
      <c r="L79" s="229" t="str">
        <f>VLOOKUP(B79,'26MY_CIV5D_DATA'!B:AS,15,FALSE)</f>
        <v>•</v>
      </c>
      <c r="M79" s="229" t="str">
        <f>VLOOKUP(B79,'26MY_CIV5D_DATA'!B:AS,16,FALSE)</f>
        <v>•</v>
      </c>
      <c r="N79" s="229">
        <f>VLOOKUP($B79,'26MY_CIV5D_DATA'!$B:$AS,17,FALSE)</f>
        <v>0</v>
      </c>
      <c r="O79" s="229" t="str">
        <f>VLOOKUP(B79,'26MY_CIV5D_DATA'!B:AS,18,FALSE)</f>
        <v>•</v>
      </c>
      <c r="P79" s="229" t="str">
        <f>VLOOKUP(B79,'26MY_CIV5D_DATA'!B:AS,19,FALSE)</f>
        <v>•</v>
      </c>
      <c r="Q79" s="230" t="str">
        <f>IF(VLOOKUP(B79,'26MY_CIV5D_DATA'!B:AS,20,FALSE)="","",VLOOKUP(B79,'26MY_CIV5D_DATA'!B:AS,20,FALSE))</f>
        <v/>
      </c>
    </row>
    <row r="80" spans="2:17" s="47" customFormat="1" ht="15" customHeight="1" x14ac:dyDescent="0.2">
      <c r="B80" s="220" t="s">
        <v>249</v>
      </c>
      <c r="C80" s="224" t="str">
        <f>VLOOKUP(B80,'26MY_CIV5D_DATA'!B:AS,3,FALSE)</f>
        <v>Splash Guards - Rear</v>
      </c>
      <c r="D80" s="225" t="str">
        <f t="shared" si="10"/>
        <v>08P09-T47-300</v>
      </c>
      <c r="E80" s="226">
        <f>VLOOKUP(B80,'26MY_CIV5D_DATA'!B:AS,9,FALSE)</f>
        <v>63</v>
      </c>
      <c r="F80" s="226">
        <f>VLOOKUP(B80,'26MY_CIV5D_DATA'!B:AS,10,FALSE)</f>
        <v>105</v>
      </c>
      <c r="G80" s="227">
        <f>VLOOKUP(B80,'26MY_CIV5D_DATA'!B:AS,7,FALSE)</f>
        <v>0.4</v>
      </c>
      <c r="H80" s="228">
        <f>VLOOKUP(B80,'26MY_CIV5D_DATA'!B:AS,11,FALSE)</f>
        <v>177.4</v>
      </c>
      <c r="I80" s="229">
        <f>VLOOKUP(B80,'26MY_CIV5D_DATA'!B:AS,12,FALSE)</f>
        <v>0</v>
      </c>
      <c r="J80" s="229">
        <f>VLOOKUP(B80,'26MY_CIV5D_DATA'!B:AS,13,FALSE)</f>
        <v>0</v>
      </c>
      <c r="K80" s="229">
        <f>VLOOKUP($B80,'26MY_CIV5D_DATA'!$B:$AS,14,FALSE)</f>
        <v>0</v>
      </c>
      <c r="L80" s="229" t="str">
        <f>VLOOKUP(B80,'26MY_CIV5D_DATA'!B:AS,15,FALSE)</f>
        <v>•</v>
      </c>
      <c r="M80" s="229" t="str">
        <f>VLOOKUP(B80,'26MY_CIV5D_DATA'!B:AS,16,FALSE)</f>
        <v>•</v>
      </c>
      <c r="N80" s="229">
        <f>VLOOKUP($B80,'26MY_CIV5D_DATA'!$B:$AS,17,FALSE)</f>
        <v>0</v>
      </c>
      <c r="O80" s="229" t="str">
        <f>VLOOKUP(B80,'26MY_CIV5D_DATA'!B:AS,18,FALSE)</f>
        <v>•</v>
      </c>
      <c r="P80" s="229" t="str">
        <f>VLOOKUP(B80,'26MY_CIV5D_DATA'!B:AS,19,FALSE)</f>
        <v>N/A</v>
      </c>
      <c r="Q80" s="230" t="str">
        <f>IF(VLOOKUP(B80,'26MY_CIV5D_DATA'!B:AS,20,FALSE)="","",VLOOKUP(B80,'26MY_CIV5D_DATA'!B:AS,20,FALSE))</f>
        <v/>
      </c>
    </row>
    <row r="81" spans="1:17" s="47" customFormat="1" ht="15" customHeight="1" x14ac:dyDescent="0.2">
      <c r="B81" s="220" t="s">
        <v>238</v>
      </c>
      <c r="C81" s="224" t="str">
        <f>VLOOKUP(B81,'26MY_CIV5D_DATA'!B:AS,3,FALSE)</f>
        <v>Moonroof Visor</v>
      </c>
      <c r="D81" s="225" t="str">
        <f t="shared" si="10"/>
        <v>08R01-T20-300</v>
      </c>
      <c r="E81" s="226">
        <f>VLOOKUP(B81,'26MY_CIV5D_DATA'!B:AS,9,FALSE)</f>
        <v>174</v>
      </c>
      <c r="F81" s="226">
        <f>VLOOKUP(B81,'26MY_CIV5D_DATA'!B:AS,10,FALSE)</f>
        <v>290</v>
      </c>
      <c r="G81" s="227">
        <f>VLOOKUP(B81,'26MY_CIV5D_DATA'!B:AS,7,FALSE)</f>
        <v>0.3</v>
      </c>
      <c r="H81" s="228">
        <f>VLOOKUP(B81,'26MY_CIV5D_DATA'!B:AS,11,FALSE)</f>
        <v>344.3</v>
      </c>
      <c r="I81" s="229">
        <f>VLOOKUP(B81,'26MY_CIV5D_DATA'!B:AS,12,FALSE)</f>
        <v>0</v>
      </c>
      <c r="J81" s="229">
        <f>VLOOKUP(B81,'26MY_CIV5D_DATA'!B:AS,13,FALSE)</f>
        <v>0</v>
      </c>
      <c r="K81" s="229">
        <f>VLOOKUP($B81,'26MY_CIV5D_DATA'!$B:$AS,14,FALSE)</f>
        <v>0</v>
      </c>
      <c r="L81" s="229" t="str">
        <f>VLOOKUP(B81,'26MY_CIV5D_DATA'!B:AS,15,FALSE)</f>
        <v>•</v>
      </c>
      <c r="M81" s="229" t="str">
        <f>VLOOKUP(B81,'26MY_CIV5D_DATA'!B:AS,16,FALSE)</f>
        <v>•</v>
      </c>
      <c r="N81" s="229">
        <f>VLOOKUP($B81,'26MY_CIV5D_DATA'!$B:$AS,17,FALSE)</f>
        <v>0</v>
      </c>
      <c r="O81" s="229" t="str">
        <f>VLOOKUP(B81,'26MY_CIV5D_DATA'!B:AS,18,FALSE)</f>
        <v>•</v>
      </c>
      <c r="P81" s="229" t="str">
        <f>VLOOKUP(B81,'26MY_CIV5D_DATA'!B:AS,19,FALSE)</f>
        <v>N/A</v>
      </c>
      <c r="Q81" s="230" t="str">
        <f>IF(VLOOKUP(B81,'26MY_CIV5D_DATA'!B:AS,20,FALSE)="","",VLOOKUP(B81,'26MY_CIV5D_DATA'!B:AS,20,FALSE))</f>
        <v/>
      </c>
    </row>
    <row r="82" spans="1:17" s="47" customFormat="1" ht="15" customHeight="1" x14ac:dyDescent="0.2">
      <c r="B82" s="220" t="s">
        <v>243</v>
      </c>
      <c r="C82" s="224" t="str">
        <f>VLOOKUP(B82,'26MY_CIV5D_DATA'!B:AS,3,FALSE)</f>
        <v>Rear Bumper Protector</v>
      </c>
      <c r="D82" s="225" t="str">
        <f t="shared" si="10"/>
        <v>08P01-T47-100</v>
      </c>
      <c r="E82" s="226">
        <f>VLOOKUP(B82,'26MY_CIV5D_DATA'!B:AS,9,FALSE)</f>
        <v>58</v>
      </c>
      <c r="F82" s="226">
        <f>VLOOKUP(B82,'26MY_CIV5D_DATA'!B:AS,10,FALSE)</f>
        <v>83</v>
      </c>
      <c r="G82" s="227">
        <f>VLOOKUP(B82,'26MY_CIV5D_DATA'!B:AS,7,FALSE)</f>
        <v>0.1</v>
      </c>
      <c r="H82" s="228">
        <f>VLOOKUP(B82,'26MY_CIV5D_DATA'!B:AS,11,FALSE)</f>
        <v>101.1</v>
      </c>
      <c r="I82" s="229">
        <f>VLOOKUP(B82,'26MY_CIV5D_DATA'!B:AS,12,FALSE)</f>
        <v>0</v>
      </c>
      <c r="J82" s="229">
        <f>VLOOKUP(B82,'26MY_CIV5D_DATA'!B:AS,13,FALSE)</f>
        <v>0</v>
      </c>
      <c r="K82" s="229">
        <f>VLOOKUP($B82,'26MY_CIV5D_DATA'!$B:$AS,14,FALSE)</f>
        <v>0</v>
      </c>
      <c r="L82" s="229" t="str">
        <f>VLOOKUP(B82,'26MY_CIV5D_DATA'!B:AS,15,FALSE)</f>
        <v>•</v>
      </c>
      <c r="M82" s="229" t="str">
        <f>VLOOKUP(B82,'26MY_CIV5D_DATA'!B:AS,16,FALSE)</f>
        <v>•</v>
      </c>
      <c r="N82" s="229">
        <f>VLOOKUP($B82,'26MY_CIV5D_DATA'!$B:$AS,17,FALSE)</f>
        <v>0</v>
      </c>
      <c r="O82" s="229" t="str">
        <f>VLOOKUP(B82,'26MY_CIV5D_DATA'!B:AS,18,FALSE)</f>
        <v>•</v>
      </c>
      <c r="P82" s="229" t="str">
        <f>VLOOKUP(B82,'26MY_CIV5D_DATA'!B:AS,19,FALSE)</f>
        <v>N/A</v>
      </c>
      <c r="Q82" s="230" t="str">
        <f>IF(VLOOKUP(B82,'26MY_CIV5D_DATA'!B:AS,20,FALSE)="","",VLOOKUP(B82,'26MY_CIV5D_DATA'!B:AS,20,FALSE))</f>
        <v/>
      </c>
    </row>
    <row r="83" spans="1:17" s="47" customFormat="1" ht="15" customHeight="1" x14ac:dyDescent="0.2">
      <c r="B83" s="220" t="s">
        <v>212</v>
      </c>
      <c r="C83" s="224" t="str">
        <f>VLOOKUP(B83,'26MY_CIV5D_DATA'!B:AS,3,FALSE)</f>
        <v>Door Edge Film</v>
      </c>
      <c r="D83" s="225" t="str">
        <f t="shared" si="10"/>
        <v>08P20-T20-100A</v>
      </c>
      <c r="E83" s="226">
        <f>VLOOKUP(B83,'26MY_CIV5D_DATA'!B:AS,9,FALSE)</f>
        <v>67</v>
      </c>
      <c r="F83" s="226">
        <f>VLOOKUP(B83,'26MY_CIV5D_DATA'!B:AS,10,FALSE)</f>
        <v>112</v>
      </c>
      <c r="G83" s="227">
        <f>VLOOKUP(B83,'26MY_CIV5D_DATA'!B:AS,7,FALSE)</f>
        <v>0.5</v>
      </c>
      <c r="H83" s="228">
        <f>VLOOKUP(B83,'26MY_CIV5D_DATA'!B:AS,11,FALSE)</f>
        <v>202.5</v>
      </c>
      <c r="I83" s="229">
        <f>VLOOKUP(B83,'26MY_CIV5D_DATA'!B:AS,12,FALSE)</f>
        <v>0</v>
      </c>
      <c r="J83" s="229">
        <f>VLOOKUP(B83,'26MY_CIV5D_DATA'!B:AS,13,FALSE)</f>
        <v>0</v>
      </c>
      <c r="K83" s="229">
        <f>VLOOKUP($B83,'26MY_CIV5D_DATA'!$B:$AS,14,FALSE)</f>
        <v>0</v>
      </c>
      <c r="L83" s="229" t="str">
        <f>VLOOKUP(B83,'26MY_CIV5D_DATA'!B:AS,15,FALSE)</f>
        <v>•</v>
      </c>
      <c r="M83" s="229" t="str">
        <f>VLOOKUP(B83,'26MY_CIV5D_DATA'!B:AS,16,FALSE)</f>
        <v>•</v>
      </c>
      <c r="N83" s="229">
        <f>VLOOKUP($B83,'26MY_CIV5D_DATA'!$B:$AS,17,FALSE)</f>
        <v>0</v>
      </c>
      <c r="O83" s="229" t="str">
        <f>VLOOKUP(B83,'26MY_CIV5D_DATA'!B:AS,18,FALSE)</f>
        <v>•</v>
      </c>
      <c r="P83" s="229" t="str">
        <f>VLOOKUP(B83,'26MY_CIV5D_DATA'!B:AS,19,FALSE)</f>
        <v>N/A</v>
      </c>
      <c r="Q83" s="230" t="str">
        <f>IF(VLOOKUP(B83,'26MY_CIV5D_DATA'!B:AS,20,FALSE)="","",VLOOKUP(B83,'26MY_CIV5D_DATA'!B:AS,20,FALSE))</f>
        <v>Cannot be installed with Door Edge Guards</v>
      </c>
    </row>
    <row r="84" spans="1:17" s="47" customFormat="1" ht="15" customHeight="1" x14ac:dyDescent="0.2">
      <c r="B84" s="220" t="s">
        <v>446</v>
      </c>
      <c r="C84" s="224" t="str">
        <f>VLOOKUP(B84,'26MY_CIV5D_DATA'!B:AS,3,FALSE)</f>
        <v>Film Protection Kit - Type R</v>
      </c>
      <c r="D84" s="225" t="str">
        <f t="shared" si="10"/>
        <v>08P48-T60-100</v>
      </c>
      <c r="E84" s="226">
        <f>VLOOKUP(B84,'26MY_CIV5D_DATA'!B:AS,9,FALSE)</f>
        <v>169</v>
      </c>
      <c r="F84" s="226">
        <f>VLOOKUP(B84,'26MY_CIV5D_DATA'!B:AS,10,FALSE)</f>
        <v>282</v>
      </c>
      <c r="G84" s="239">
        <f>VLOOKUP(B84,'26MY_CIV5D_DATA'!B:AS,7,FALSE)</f>
        <v>1</v>
      </c>
      <c r="H84" s="228">
        <f>VLOOKUP(B84,'26MY_CIV5D_DATA'!B:AS,11,FALSE)</f>
        <v>463</v>
      </c>
      <c r="I84" s="229">
        <f>VLOOKUP(B84,'26MY_CIV5D_DATA'!B:AS,12,FALSE)</f>
        <v>0</v>
      </c>
      <c r="J84" s="229">
        <f>VLOOKUP(B84,'26MY_CIV5D_DATA'!B:AS,13,FALSE)</f>
        <v>0</v>
      </c>
      <c r="K84" s="229">
        <f>VLOOKUP($B84,'26MY_CIV5D_DATA'!$B:$AS,14,FALSE)</f>
        <v>0</v>
      </c>
      <c r="L84" s="229" t="str">
        <f>VLOOKUP(B84,'26MY_CIV5D_DATA'!B:AS,15,FALSE)</f>
        <v>N/A</v>
      </c>
      <c r="M84" s="229" t="str">
        <f>VLOOKUP(B84,'26MY_CIV5D_DATA'!B:AS,16,FALSE)</f>
        <v>N/A</v>
      </c>
      <c r="N84" s="229">
        <f>VLOOKUP($B84,'26MY_CIV5D_DATA'!$B:$AS,17,FALSE)</f>
        <v>0</v>
      </c>
      <c r="O84" s="229" t="str">
        <f>VLOOKUP(B84,'26MY_CIV5D_DATA'!B:AS,18,FALSE)</f>
        <v>N/A</v>
      </c>
      <c r="P84" s="229" t="str">
        <f>VLOOKUP(B84,'26MY_CIV5D_DATA'!B:AS,19,FALSE)</f>
        <v>•</v>
      </c>
      <c r="Q84" s="230" t="str">
        <f>IF(VLOOKUP(B84,'26MY_CIV5D_DATA'!B:AS,20,FALSE)="","",VLOOKUP(B84,'26MY_CIV5D_DATA'!B:AS,20,FALSE))</f>
        <v>Includes Door Edge Film, Door Handle Film &amp; Rear Bumper Applique</v>
      </c>
    </row>
    <row r="85" spans="1:17" s="47" customFormat="1" ht="15" customHeight="1" x14ac:dyDescent="0.2">
      <c r="B85" s="220" t="s">
        <v>458</v>
      </c>
      <c r="C85" s="224" t="str">
        <f>VLOOKUP(B85,'26MY_CIV5D_DATA'!B:AS,3,FALSE)</f>
        <v>Carbon Fiber Wing Spoiler - Type R</v>
      </c>
      <c r="D85" s="225" t="str">
        <f t="shared" si="10"/>
        <v>08F02-T60-100</v>
      </c>
      <c r="E85" s="226">
        <f>VLOOKUP(B85,'26MY_CIV5D_DATA'!B:AS,9,FALSE)</f>
        <v>3022</v>
      </c>
      <c r="F85" s="226">
        <f>VLOOKUP(B85,'26MY_CIV5D_DATA'!B:AS,10,FALSE)</f>
        <v>5037</v>
      </c>
      <c r="G85" s="227">
        <f>VLOOKUP(B85,'26MY_CIV5D_DATA'!B:AS,7,FALSE)</f>
        <v>0.2</v>
      </c>
      <c r="H85" s="228">
        <f>VLOOKUP(B85,'26MY_CIV5D_DATA'!B:AS,11,FALSE)</f>
        <v>5073.2</v>
      </c>
      <c r="I85" s="229">
        <f>VLOOKUP(B85,'26MY_CIV5D_DATA'!B:AS,12,FALSE)</f>
        <v>0</v>
      </c>
      <c r="J85" s="229">
        <f>VLOOKUP(B85,'26MY_CIV5D_DATA'!B:AS,13,FALSE)</f>
        <v>0</v>
      </c>
      <c r="K85" s="229">
        <f>VLOOKUP($B85,'26MY_CIV5D_DATA'!$B:$AS,14,FALSE)</f>
        <v>0</v>
      </c>
      <c r="L85" s="229" t="str">
        <f>VLOOKUP(B85,'26MY_CIV5D_DATA'!B:AS,15,FALSE)</f>
        <v>N/A</v>
      </c>
      <c r="M85" s="229" t="str">
        <f>VLOOKUP(B85,'26MY_CIV5D_DATA'!B:AS,16,FALSE)</f>
        <v>N/A</v>
      </c>
      <c r="N85" s="229">
        <f>VLOOKUP($B85,'26MY_CIV5D_DATA'!$B:$AS,17,FALSE)</f>
        <v>0</v>
      </c>
      <c r="O85" s="229" t="str">
        <f>VLOOKUP(B85,'26MY_CIV5D_DATA'!B:AS,18,FALSE)</f>
        <v>N/A</v>
      </c>
      <c r="P85" s="229" t="str">
        <f>VLOOKUP(B85,'26MY_CIV5D_DATA'!B:AS,19,FALSE)</f>
        <v>•</v>
      </c>
      <c r="Q85" s="230" t="str">
        <f>IF(VLOOKUP(B85,'26MY_CIV5D_DATA'!B:AS,20,FALSE)="","",VLOOKUP(B85,'26MY_CIV5D_DATA'!B:AS,20,FALSE))</f>
        <v>1.6lbs lighter than standard. Red weaved Carbon Fiber.</v>
      </c>
    </row>
    <row r="86" spans="1:17" s="47" customFormat="1" ht="15" customHeight="1" x14ac:dyDescent="0.2">
      <c r="B86" s="220" t="s">
        <v>452</v>
      </c>
      <c r="C86" s="224" t="str">
        <f>VLOOKUP(B86,'26MY_CIV5D_DATA'!B:AS,3,FALSE)</f>
        <v>Car Cover - Type R</v>
      </c>
      <c r="D86" s="225" t="str">
        <f t="shared" si="10"/>
        <v>08P34-T60-100</v>
      </c>
      <c r="E86" s="226">
        <f>VLOOKUP(B86,'26MY_CIV5D_DATA'!B:AS,9,FALSE)</f>
        <v>450</v>
      </c>
      <c r="F86" s="226">
        <f>VLOOKUP(B86,'26MY_CIV5D_DATA'!B:AS,10,FALSE)</f>
        <v>750</v>
      </c>
      <c r="G86" s="227">
        <f>VLOOKUP(B86,'26MY_CIV5D_DATA'!B:AS,7,FALSE)</f>
        <v>0</v>
      </c>
      <c r="H86" s="228">
        <f>VLOOKUP(B86,'26MY_CIV5D_DATA'!B:AS,11,FALSE)</f>
        <v>750</v>
      </c>
      <c r="I86" s="229">
        <f>VLOOKUP(B86,'26MY_CIV5D_DATA'!B:AS,12,FALSE)</f>
        <v>0</v>
      </c>
      <c r="J86" s="229">
        <f>VLOOKUP(B86,'26MY_CIV5D_DATA'!B:AS,13,FALSE)</f>
        <v>0</v>
      </c>
      <c r="K86" s="229">
        <f>VLOOKUP($B86,'26MY_CIV5D_DATA'!$B:$AS,14,FALSE)</f>
        <v>0</v>
      </c>
      <c r="L86" s="229" t="str">
        <f>VLOOKUP(B86,'26MY_CIV5D_DATA'!B:AS,15,FALSE)</f>
        <v>N/A</v>
      </c>
      <c r="M86" s="229" t="str">
        <f>VLOOKUP(B86,'26MY_CIV5D_DATA'!B:AS,16,FALSE)</f>
        <v>N/A</v>
      </c>
      <c r="N86" s="229">
        <f>VLOOKUP($B86,'26MY_CIV5D_DATA'!$B:$AS,17,FALSE)</f>
        <v>0</v>
      </c>
      <c r="O86" s="229" t="str">
        <f>VLOOKUP(B86,'26MY_CIV5D_DATA'!B:AS,18,FALSE)</f>
        <v>N/A</v>
      </c>
      <c r="P86" s="229" t="str">
        <f>VLOOKUP(B86,'26MY_CIV5D_DATA'!B:AS,19,FALSE)</f>
        <v>•</v>
      </c>
      <c r="Q86" s="230" t="str">
        <f>IF(VLOOKUP(B86,'26MY_CIV5D_DATA'!B:AS,20,FALSE)="","",VLOOKUP(B86,'26MY_CIV5D_DATA'!B:AS,20,FALSE))</f>
        <v>Suitable for both indoor and outdoor use.</v>
      </c>
    </row>
    <row r="87" spans="1:17" s="47" customFormat="1" ht="15" customHeight="1" x14ac:dyDescent="0.2">
      <c r="B87" s="220" t="s">
        <v>390</v>
      </c>
      <c r="C87" s="224" t="str">
        <f>VLOOKUP(B87,'26MY_CIV5D_DATA'!B:AS,3,FALSE)</f>
        <v>Roof Rack</v>
      </c>
      <c r="D87" s="225" t="str">
        <f t="shared" si="10"/>
        <v>08L02-T47-300</v>
      </c>
      <c r="E87" s="226">
        <f>VLOOKUP(B87,'26MY_CIV5D_DATA'!B:AS,9,FALSE)</f>
        <v>498</v>
      </c>
      <c r="F87" s="226">
        <f>VLOOKUP(B87,'26MY_CIV5D_DATA'!B:AS,10,FALSE)</f>
        <v>830</v>
      </c>
      <c r="G87" s="227">
        <f>VLOOKUP(B87,'26MY_CIV5D_DATA'!B:AS,7,FALSE)</f>
        <v>0.4</v>
      </c>
      <c r="H87" s="228">
        <f>VLOOKUP(B87,'26MY_CIV5D_DATA'!B:AS,11,FALSE)</f>
        <v>902.4</v>
      </c>
      <c r="I87" s="229">
        <f>VLOOKUP(B87,'26MY_CIV5D_DATA'!B:AS,12,FALSE)</f>
        <v>0</v>
      </c>
      <c r="J87" s="229">
        <f>VLOOKUP(B87,'26MY_CIV5D_DATA'!B:AS,13,FALSE)</f>
        <v>0</v>
      </c>
      <c r="K87" s="229">
        <f>VLOOKUP($B87,'26MY_CIV5D_DATA'!$B:$AS,14,FALSE)</f>
        <v>0</v>
      </c>
      <c r="L87" s="229" t="str">
        <f>VLOOKUP(B87,'26MY_CIV5D_DATA'!B:AS,15,FALSE)</f>
        <v>•</v>
      </c>
      <c r="M87" s="229" t="str">
        <f>VLOOKUP(B87,'26MY_CIV5D_DATA'!B:AS,16,FALSE)</f>
        <v>•</v>
      </c>
      <c r="N87" s="229">
        <f>VLOOKUP($B87,'26MY_CIV5D_DATA'!$B:$AS,17,FALSE)</f>
        <v>0</v>
      </c>
      <c r="O87" s="229" t="str">
        <f>VLOOKUP(B87,'26MY_CIV5D_DATA'!B:AS,18,FALSE)</f>
        <v>•</v>
      </c>
      <c r="P87" s="229" t="str">
        <f>VLOOKUP(B87,'26MY_CIV5D_DATA'!B:AS,19,FALSE)</f>
        <v>•</v>
      </c>
      <c r="Q87" s="230" t="str">
        <f>IF(VLOOKUP(B87,'26MY_CIV5D_DATA'!B:AS,20,FALSE)="","",VLOOKUP(B87,'26MY_CIV5D_DATA'!B:AS,20,FALSE))</f>
        <v/>
      </c>
    </row>
    <row r="88" spans="1:17" s="47" customFormat="1" ht="15" customHeight="1" x14ac:dyDescent="0.2">
      <c r="B88" s="220" t="s">
        <v>387</v>
      </c>
      <c r="C88" s="240" t="str">
        <f>VLOOKUP(B88,'26MY_CIV5D_DATA'!B:AS,3,FALSE)</f>
        <v xml:space="preserve">Roof Attachments </v>
      </c>
      <c r="D88" s="241"/>
      <c r="E88" s="241"/>
      <c r="F88" s="241"/>
      <c r="G88" s="241"/>
      <c r="H88" s="241"/>
      <c r="I88" s="241"/>
      <c r="J88" s="241"/>
      <c r="K88" s="241"/>
      <c r="L88" s="241"/>
      <c r="M88" s="241"/>
      <c r="N88" s="241"/>
      <c r="O88" s="241"/>
      <c r="P88" s="241"/>
      <c r="Q88" s="242"/>
    </row>
    <row r="89" spans="1:17" s="47" customFormat="1" ht="15" customHeight="1" x14ac:dyDescent="0.2">
      <c r="B89" s="220" t="s">
        <v>395</v>
      </c>
      <c r="C89" s="243" t="str">
        <f>VLOOKUP(B89,'26MY_CIV5D_DATA'!B:AS,3,FALSE)</f>
        <v>Roof Box - Midsize</v>
      </c>
      <c r="D89" s="225" t="str">
        <f t="shared" ref="D89:D96" si="11">B89</f>
        <v>08L20-E09-300A</v>
      </c>
      <c r="E89" s="226">
        <f>VLOOKUP(B89,'26MY_CIV5D_DATA'!B:AS,9,FALSE)</f>
        <v>898</v>
      </c>
      <c r="F89" s="226">
        <f>VLOOKUP(B89,'26MY_CIV5D_DATA'!B:AS,10,FALSE)</f>
        <v>1497</v>
      </c>
      <c r="G89" s="227">
        <f>VLOOKUP(B89,'26MY_CIV5D_DATA'!B:AS,7,FALSE)</f>
        <v>0.2</v>
      </c>
      <c r="H89" s="228">
        <f>VLOOKUP(B89,'26MY_CIV5D_DATA'!B:AS,11,FALSE)</f>
        <v>1533.2</v>
      </c>
      <c r="I89" s="229">
        <f>VLOOKUP(B89,'26MY_CIV5D_DATA'!B:AS,12,FALSE)</f>
        <v>0</v>
      </c>
      <c r="J89" s="229">
        <f>VLOOKUP(B89,'26MY_CIV5D_DATA'!B:AS,13,FALSE)</f>
        <v>0</v>
      </c>
      <c r="K89" s="229">
        <f>VLOOKUP($B89,'26MY_CIV5D_DATA'!$B:$AS,14,FALSE)</f>
        <v>0</v>
      </c>
      <c r="L89" s="229" t="str">
        <f>VLOOKUP(B89,'26MY_CIV5D_DATA'!B:AS,15,FALSE)</f>
        <v>•</v>
      </c>
      <c r="M89" s="229" t="str">
        <f>VLOOKUP(B89,'26MY_CIV5D_DATA'!B:AS,16,FALSE)</f>
        <v>•</v>
      </c>
      <c r="N89" s="229">
        <f>VLOOKUP($B89,'26MY_CIV5D_DATA'!$B:$AS,17,FALSE)</f>
        <v>0</v>
      </c>
      <c r="O89" s="229" t="str">
        <f>VLOOKUP(B89,'26MY_CIV5D_DATA'!B:AS,18,FALSE)</f>
        <v>•</v>
      </c>
      <c r="P89" s="229" t="str">
        <f>VLOOKUP(B89,'26MY_CIV5D_DATA'!B:AS,19,FALSE)</f>
        <v>•</v>
      </c>
      <c r="Q89" s="230" t="str">
        <f>IF(VLOOKUP(B89,'26MY_CIV5D_DATA'!B:AS,20,FALSE)="","",VLOOKUP(B89,'26MY_CIV5D_DATA'!B:AS,20,FALSE))</f>
        <v/>
      </c>
    </row>
    <row r="90" spans="1:17" s="47" customFormat="1" ht="15" customHeight="1" x14ac:dyDescent="0.2">
      <c r="B90" s="220" t="s">
        <v>401</v>
      </c>
      <c r="C90" s="243" t="str">
        <f>VLOOKUP(B90,'26MY_CIV5D_DATA'!B:AS,3,FALSE)</f>
        <v>Roof Box - Short</v>
      </c>
      <c r="D90" s="225" t="str">
        <f t="shared" si="11"/>
        <v>08L20-E09-300B</v>
      </c>
      <c r="E90" s="226">
        <f>VLOOKUP(B90,'26MY_CIV5D_DATA'!B:AS,9,FALSE)</f>
        <v>820</v>
      </c>
      <c r="F90" s="226">
        <f>VLOOKUP(B90,'26MY_CIV5D_DATA'!B:AS,10,FALSE)</f>
        <v>1367</v>
      </c>
      <c r="G90" s="227">
        <f>VLOOKUP(B90,'26MY_CIV5D_DATA'!B:AS,7,FALSE)</f>
        <v>0.2</v>
      </c>
      <c r="H90" s="228">
        <f>VLOOKUP(B90,'26MY_CIV5D_DATA'!B:AS,11,FALSE)</f>
        <v>1403.2</v>
      </c>
      <c r="I90" s="229">
        <f>VLOOKUP(B90,'26MY_CIV5D_DATA'!B:AS,12,FALSE)</f>
        <v>0</v>
      </c>
      <c r="J90" s="229">
        <f>VLOOKUP(B90,'26MY_CIV5D_DATA'!B:AS,13,FALSE)</f>
        <v>0</v>
      </c>
      <c r="K90" s="229">
        <f>VLOOKUP($B90,'26MY_CIV5D_DATA'!$B:$AS,14,FALSE)</f>
        <v>0</v>
      </c>
      <c r="L90" s="229" t="str">
        <f>VLOOKUP(B90,'26MY_CIV5D_DATA'!B:AS,15,FALSE)</f>
        <v>•</v>
      </c>
      <c r="M90" s="229" t="str">
        <f>VLOOKUP(B90,'26MY_CIV5D_DATA'!B:AS,16,FALSE)</f>
        <v>•</v>
      </c>
      <c r="N90" s="229">
        <f>VLOOKUP($B90,'26MY_CIV5D_DATA'!$B:$AS,17,FALSE)</f>
        <v>0</v>
      </c>
      <c r="O90" s="229" t="str">
        <f>VLOOKUP(B90,'26MY_CIV5D_DATA'!B:AS,18,FALSE)</f>
        <v>•</v>
      </c>
      <c r="P90" s="229" t="str">
        <f>VLOOKUP(B90,'26MY_CIV5D_DATA'!B:AS,19,FALSE)</f>
        <v>•</v>
      </c>
      <c r="Q90" s="230" t="str">
        <f>IF(VLOOKUP(B90,'26MY_CIV5D_DATA'!B:AS,20,FALSE)="","",VLOOKUP(B90,'26MY_CIV5D_DATA'!B:AS,20,FALSE))</f>
        <v/>
      </c>
    </row>
    <row r="91" spans="1:17" s="47" customFormat="1" ht="15" customHeight="1" x14ac:dyDescent="0.2">
      <c r="A91" s="244"/>
      <c r="B91" s="220" t="s">
        <v>413</v>
      </c>
      <c r="C91" s="243" t="str">
        <f>VLOOKUP(B91,'26MY_CIV5D_DATA'!B:AS,3,FALSE)</f>
        <v>Roof Kayak Attachment</v>
      </c>
      <c r="D91" s="225" t="str">
        <f t="shared" si="11"/>
        <v>08L09-E09-101</v>
      </c>
      <c r="E91" s="226">
        <f>VLOOKUP(B91,'26MY_CIV5D_DATA'!B:AS,9,FALSE)</f>
        <v>442</v>
      </c>
      <c r="F91" s="226">
        <f>VLOOKUP(B91,'26MY_CIV5D_DATA'!B:AS,10,FALSE)</f>
        <v>737</v>
      </c>
      <c r="G91" s="227">
        <f>VLOOKUP(B91,'26MY_CIV5D_DATA'!B:AS,7,FALSE)</f>
        <v>0.2</v>
      </c>
      <c r="H91" s="228">
        <f>VLOOKUP(B91,'26MY_CIV5D_DATA'!B:AS,11,FALSE)</f>
        <v>773.2</v>
      </c>
      <c r="I91" s="229">
        <f>VLOOKUP(B91,'26MY_CIV5D_DATA'!B:AS,12,FALSE)</f>
        <v>0</v>
      </c>
      <c r="J91" s="229">
        <f>VLOOKUP(B91,'26MY_CIV5D_DATA'!B:AS,13,FALSE)</f>
        <v>0</v>
      </c>
      <c r="K91" s="229">
        <f>VLOOKUP($B91,'26MY_CIV5D_DATA'!$B:$AS,14,FALSE)</f>
        <v>0</v>
      </c>
      <c r="L91" s="229" t="str">
        <f>VLOOKUP(B91,'26MY_CIV5D_DATA'!B:AS,15,FALSE)</f>
        <v>•</v>
      </c>
      <c r="M91" s="229" t="str">
        <f>VLOOKUP(B91,'26MY_CIV5D_DATA'!B:AS,16,FALSE)</f>
        <v>•</v>
      </c>
      <c r="N91" s="229">
        <f>VLOOKUP($B91,'26MY_CIV5D_DATA'!$B:$AS,17,FALSE)</f>
        <v>0</v>
      </c>
      <c r="O91" s="229" t="str">
        <f>VLOOKUP(B91,'26MY_CIV5D_DATA'!B:AS,18,FALSE)</f>
        <v>•</v>
      </c>
      <c r="P91" s="229" t="str">
        <f>VLOOKUP(B91,'26MY_CIV5D_DATA'!B:AS,19,FALSE)</f>
        <v>•</v>
      </c>
      <c r="Q91" s="230" t="str">
        <f>IF(VLOOKUP(B91,'26MY_CIV5D_DATA'!B:AS,20,FALSE)="","",VLOOKUP(B91,'26MY_CIV5D_DATA'!B:AS,20,FALSE))</f>
        <v/>
      </c>
    </row>
    <row r="92" spans="1:17" s="47" customFormat="1" ht="15" customHeight="1" x14ac:dyDescent="0.2">
      <c r="B92" s="220" t="s">
        <v>418</v>
      </c>
      <c r="C92" s="243" t="str">
        <f>VLOOKUP(B92,'26MY_CIV5D_DATA'!B:AS,3,FALSE)</f>
        <v>Roof Ski/Snowboard Attachment</v>
      </c>
      <c r="D92" s="225" t="str">
        <f t="shared" si="11"/>
        <v>08L03-E09-300C</v>
      </c>
      <c r="E92" s="226">
        <f>VLOOKUP(B92,'26MY_CIV5D_DATA'!B:AS,9,FALSE)</f>
        <v>426</v>
      </c>
      <c r="F92" s="226">
        <f>VLOOKUP(B92,'26MY_CIV5D_DATA'!B:AS,10,FALSE)</f>
        <v>710</v>
      </c>
      <c r="G92" s="227">
        <f>VLOOKUP(B92,'26MY_CIV5D_DATA'!B:AS,7,FALSE)</f>
        <v>0.2</v>
      </c>
      <c r="H92" s="228">
        <f>VLOOKUP(B92,'26MY_CIV5D_DATA'!B:AS,11,FALSE)</f>
        <v>746.2</v>
      </c>
      <c r="I92" s="229">
        <f>VLOOKUP(B92,'26MY_CIV5D_DATA'!B:AS,12,FALSE)</f>
        <v>0</v>
      </c>
      <c r="J92" s="229">
        <f>VLOOKUP(B92,'26MY_CIV5D_DATA'!B:AS,13,FALSE)</f>
        <v>0</v>
      </c>
      <c r="K92" s="229">
        <f>VLOOKUP($B92,'26MY_CIV5D_DATA'!$B:$AS,14,FALSE)</f>
        <v>0</v>
      </c>
      <c r="L92" s="229" t="str">
        <f>VLOOKUP(B92,'26MY_CIV5D_DATA'!B:AS,15,FALSE)</f>
        <v>•</v>
      </c>
      <c r="M92" s="229" t="str">
        <f>VLOOKUP(B92,'26MY_CIV5D_DATA'!B:AS,16,FALSE)</f>
        <v>•</v>
      </c>
      <c r="N92" s="229">
        <f>VLOOKUP($B92,'26MY_CIV5D_DATA'!$B:$AS,17,FALSE)</f>
        <v>0</v>
      </c>
      <c r="O92" s="229" t="str">
        <f>VLOOKUP(B92,'26MY_CIV5D_DATA'!B:AS,18,FALSE)</f>
        <v>•</v>
      </c>
      <c r="P92" s="229" t="str">
        <f>VLOOKUP(B92,'26MY_CIV5D_DATA'!B:AS,19,FALSE)</f>
        <v>•</v>
      </c>
      <c r="Q92" s="230" t="str">
        <f>IF(VLOOKUP(B92,'26MY_CIV5D_DATA'!B:AS,20,FALSE)="","",VLOOKUP(B92,'26MY_CIV5D_DATA'!B:AS,20,FALSE))</f>
        <v/>
      </c>
    </row>
    <row r="93" spans="1:17" s="47" customFormat="1" ht="15" customHeight="1" x14ac:dyDescent="0.2">
      <c r="B93" s="220" t="s">
        <v>423</v>
      </c>
      <c r="C93" s="243" t="str">
        <f>VLOOKUP(B93,'26MY_CIV5D_DATA'!B:AS,3,FALSE)</f>
        <v>Roof Surfboard Attachment</v>
      </c>
      <c r="D93" s="225" t="str">
        <f t="shared" si="11"/>
        <v>08L05-E09-100</v>
      </c>
      <c r="E93" s="226">
        <f>VLOOKUP(B93,'26MY_CIV5D_DATA'!B:AS,9,FALSE)</f>
        <v>213</v>
      </c>
      <c r="F93" s="226">
        <f>VLOOKUP(B93,'26MY_CIV5D_DATA'!B:AS,10,FALSE)</f>
        <v>355</v>
      </c>
      <c r="G93" s="227">
        <f>VLOOKUP(B93,'26MY_CIV5D_DATA'!B:AS,7,FALSE)</f>
        <v>0.2</v>
      </c>
      <c r="H93" s="228">
        <f>VLOOKUP(B93,'26MY_CIV5D_DATA'!B:AS,11,FALSE)</f>
        <v>391.2</v>
      </c>
      <c r="I93" s="229">
        <f>VLOOKUP(B93,'26MY_CIV5D_DATA'!B:AS,12,FALSE)</f>
        <v>0</v>
      </c>
      <c r="J93" s="229">
        <f>VLOOKUP(B93,'26MY_CIV5D_DATA'!B:AS,13,FALSE)</f>
        <v>0</v>
      </c>
      <c r="K93" s="229">
        <f>VLOOKUP($B93,'26MY_CIV5D_DATA'!$B:$AS,14,FALSE)</f>
        <v>0</v>
      </c>
      <c r="L93" s="229" t="str">
        <f>VLOOKUP(B93,'26MY_CIV5D_DATA'!B:AS,15,FALSE)</f>
        <v>•</v>
      </c>
      <c r="M93" s="229" t="str">
        <f>VLOOKUP(B93,'26MY_CIV5D_DATA'!B:AS,16,FALSE)</f>
        <v>•</v>
      </c>
      <c r="N93" s="229">
        <f>VLOOKUP($B93,'26MY_CIV5D_DATA'!$B:$AS,17,FALSE)</f>
        <v>0</v>
      </c>
      <c r="O93" s="229" t="str">
        <f>VLOOKUP(B93,'26MY_CIV5D_DATA'!B:AS,18,FALSE)</f>
        <v>•</v>
      </c>
      <c r="P93" s="229" t="str">
        <f>VLOOKUP(B93,'26MY_CIV5D_DATA'!B:AS,19,FALSE)</f>
        <v>•</v>
      </c>
      <c r="Q93" s="230" t="str">
        <f>IF(VLOOKUP(B93,'26MY_CIV5D_DATA'!B:AS,20,FALSE)="","",VLOOKUP(B93,'26MY_CIV5D_DATA'!B:AS,20,FALSE))</f>
        <v/>
      </c>
    </row>
    <row r="94" spans="1:17" s="47" customFormat="1" ht="30" x14ac:dyDescent="0.2">
      <c r="B94" s="220" t="s">
        <v>406</v>
      </c>
      <c r="C94" s="243" t="str">
        <f>VLOOKUP(B94,'26MY_CIV5D_DATA'!B:AS,3,FALSE)</f>
        <v>Roof Bike Attachment - Frame Mount</v>
      </c>
      <c r="D94" s="225" t="str">
        <f t="shared" si="11"/>
        <v>08L07-E09-101</v>
      </c>
      <c r="E94" s="226">
        <f>VLOOKUP(B94,'26MY_CIV5D_DATA'!B:AS,9,FALSE)</f>
        <v>393</v>
      </c>
      <c r="F94" s="226">
        <f>VLOOKUP(B94,'26MY_CIV5D_DATA'!B:AS,10,FALSE)</f>
        <v>561</v>
      </c>
      <c r="G94" s="227">
        <f>VLOOKUP(B94,'26MY_CIV5D_DATA'!B:AS,7,FALSE)</f>
        <v>0.6</v>
      </c>
      <c r="H94" s="228">
        <f>VLOOKUP(B94,'26MY_CIV5D_DATA'!B:AS,11,FALSE)</f>
        <v>669.6</v>
      </c>
      <c r="I94" s="229">
        <f>VLOOKUP(B94,'26MY_CIV5D_DATA'!B:AS,12,FALSE)</f>
        <v>0</v>
      </c>
      <c r="J94" s="229">
        <f>VLOOKUP(B94,'26MY_CIV5D_DATA'!B:AS,13,FALSE)</f>
        <v>0</v>
      </c>
      <c r="K94" s="229">
        <f>VLOOKUP($B94,'26MY_CIV5D_DATA'!$B:$AS,14,FALSE)</f>
        <v>0</v>
      </c>
      <c r="L94" s="229" t="str">
        <f>VLOOKUP(B94,'26MY_CIV5D_DATA'!B:AS,15,FALSE)</f>
        <v>•</v>
      </c>
      <c r="M94" s="229" t="str">
        <f>VLOOKUP(B94,'26MY_CIV5D_DATA'!B:AS,16,FALSE)</f>
        <v>•</v>
      </c>
      <c r="N94" s="229">
        <f>VLOOKUP($B94,'26MY_CIV5D_DATA'!$B:$AS,17,FALSE)</f>
        <v>0</v>
      </c>
      <c r="O94" s="229" t="str">
        <f>VLOOKUP(B94,'26MY_CIV5D_DATA'!B:AS,18,FALSE)</f>
        <v>•</v>
      </c>
      <c r="P94" s="229" t="str">
        <f>VLOOKUP(B94,'26MY_CIV5D_DATA'!B:AS,19,FALSE)</f>
        <v>•</v>
      </c>
      <c r="Q94" s="230" t="str">
        <f>IF(VLOOKUP(B94,'26MY_CIV5D_DATA'!B:AS,20,FALSE)="","",VLOOKUP(B94,'26MY_CIV5D_DATA'!B:AS,20,FALSE))</f>
        <v>Only one (1) bike attachment allowed on the Roof Rack. 
Roof Rack required.</v>
      </c>
    </row>
    <row r="95" spans="1:17" s="47" customFormat="1" ht="15" customHeight="1" x14ac:dyDescent="0.2">
      <c r="B95" s="220" t="s">
        <v>430</v>
      </c>
      <c r="C95" s="243" t="str">
        <f>VLOOKUP(B95,'26MY_CIV5D_DATA'!B:AS,3,FALSE)</f>
        <v>Roof Basket</v>
      </c>
      <c r="D95" s="225" t="str">
        <f t="shared" si="11"/>
        <v>08L20-E09-101C</v>
      </c>
      <c r="E95" s="226">
        <f>VLOOKUP(B95,'26MY_CIV5D_DATA'!B:AS,9,FALSE)</f>
        <v>586</v>
      </c>
      <c r="F95" s="226">
        <f>VLOOKUP(B95,'26MY_CIV5D_DATA'!B:AS,10,FALSE)</f>
        <v>977</v>
      </c>
      <c r="G95" s="227">
        <f>VLOOKUP(B95,'26MY_CIV5D_DATA'!B:AS,7,FALSE)</f>
        <v>0.4</v>
      </c>
      <c r="H95" s="228">
        <f>VLOOKUP(B95,'26MY_CIV5D_DATA'!B:AS,11,FALSE)</f>
        <v>1049.4000000000001</v>
      </c>
      <c r="I95" s="229">
        <f>VLOOKUP(B95,'26MY_CIV5D_DATA'!B:AS,12,FALSE)</f>
        <v>0</v>
      </c>
      <c r="J95" s="229">
        <f>VLOOKUP(B95,'26MY_CIV5D_DATA'!B:AS,13,FALSE)</f>
        <v>0</v>
      </c>
      <c r="K95" s="229">
        <f>VLOOKUP($B95,'26MY_CIV5D_DATA'!$B:$AS,14,FALSE)</f>
        <v>0</v>
      </c>
      <c r="L95" s="229" t="str">
        <f>VLOOKUP(B95,'26MY_CIV5D_DATA'!B:AS,15,FALSE)</f>
        <v>•</v>
      </c>
      <c r="M95" s="229" t="str">
        <f>VLOOKUP(B95,'26MY_CIV5D_DATA'!B:AS,16,FALSE)</f>
        <v>•</v>
      </c>
      <c r="N95" s="229">
        <f>VLOOKUP($B95,'26MY_CIV5D_DATA'!$B:$AS,17,FALSE)</f>
        <v>0</v>
      </c>
      <c r="O95" s="229" t="str">
        <f>VLOOKUP(B95,'26MY_CIV5D_DATA'!B:AS,18,FALSE)</f>
        <v>•</v>
      </c>
      <c r="P95" s="229" t="str">
        <f>VLOOKUP(B95,'26MY_CIV5D_DATA'!B:AS,19,FALSE)</f>
        <v>•</v>
      </c>
      <c r="Q95" s="199" t="str">
        <f>IF(VLOOKUP(B95,'26MY_CIV5D_DATA'!B:AS,20,FALSE)="","",VLOOKUP(B95,'26MY_CIV5D_DATA'!B:AS,20,FALSE))</f>
        <v>Roof Basket Attachment Kit (hardware) and Roof Rack required.</v>
      </c>
    </row>
    <row r="96" spans="1:17" s="47" customFormat="1" ht="15" customHeight="1" x14ac:dyDescent="0.2">
      <c r="B96" s="220" t="s">
        <v>438</v>
      </c>
      <c r="C96" s="243" t="str">
        <f>VLOOKUP(B96,'26MY_CIV5D_DATA'!B:AS,3,FALSE)</f>
        <v>Roof Basket Attachment Kit</v>
      </c>
      <c r="D96" s="225" t="str">
        <f t="shared" si="11"/>
        <v>08L20-E09-100D</v>
      </c>
      <c r="E96" s="226">
        <f>VLOOKUP(B96,'26MY_CIV5D_DATA'!B:AS,9,FALSE)</f>
        <v>17</v>
      </c>
      <c r="F96" s="226">
        <f>VLOOKUP(B96,'26MY_CIV5D_DATA'!B:AS,10,FALSE)</f>
        <v>28</v>
      </c>
      <c r="G96" s="227">
        <f>VLOOKUP(B96,'26MY_CIV5D_DATA'!B:AS,7,FALSE)</f>
        <v>0</v>
      </c>
      <c r="H96" s="228">
        <f>VLOOKUP(B96,'26MY_CIV5D_DATA'!B:AS,11,FALSE)</f>
        <v>28</v>
      </c>
      <c r="I96" s="229">
        <f>VLOOKUP(B96,'26MY_CIV5D_DATA'!B:AS,12,FALSE)</f>
        <v>0</v>
      </c>
      <c r="J96" s="229">
        <f>VLOOKUP(B96,'26MY_CIV5D_DATA'!B:AS,13,FALSE)</f>
        <v>0</v>
      </c>
      <c r="K96" s="229">
        <f>VLOOKUP($B96,'26MY_CIV5D_DATA'!$B:$AS,14,FALSE)</f>
        <v>0</v>
      </c>
      <c r="L96" s="229" t="str">
        <f>VLOOKUP(B96,'26MY_CIV5D_DATA'!B:AS,15,FALSE)</f>
        <v>•</v>
      </c>
      <c r="M96" s="229" t="str">
        <f>VLOOKUP(B96,'26MY_CIV5D_DATA'!B:AS,16,FALSE)</f>
        <v>•</v>
      </c>
      <c r="N96" s="229">
        <f>VLOOKUP($B96,'26MY_CIV5D_DATA'!$B:$AS,17,FALSE)</f>
        <v>0</v>
      </c>
      <c r="O96" s="229" t="str">
        <f>VLOOKUP(B96,'26MY_CIV5D_DATA'!B:AS,18,FALSE)</f>
        <v>•</v>
      </c>
      <c r="P96" s="229" t="str">
        <f>VLOOKUP(B96,'26MY_CIV5D_DATA'!B:AS,19,FALSE)</f>
        <v>•</v>
      </c>
      <c r="Q96" s="212"/>
    </row>
    <row r="97" spans="2:17" s="47" customFormat="1" ht="15" customHeight="1" x14ac:dyDescent="0.2">
      <c r="B97" s="220" t="s">
        <v>255</v>
      </c>
      <c r="C97" s="240" t="str">
        <f>VLOOKUP(B97,'26MY_CIV5D_DATA'!B:AS,3,FALSE)</f>
        <v>Front Underbody Spoiler</v>
      </c>
      <c r="D97" s="241"/>
      <c r="E97" s="241"/>
      <c r="F97" s="241"/>
      <c r="G97" s="241"/>
      <c r="H97" s="241"/>
      <c r="I97" s="241"/>
      <c r="J97" s="241"/>
      <c r="K97" s="241"/>
      <c r="L97" s="241"/>
      <c r="M97" s="241"/>
      <c r="N97" s="241"/>
      <c r="O97" s="241"/>
      <c r="P97" s="241"/>
      <c r="Q97" s="245"/>
    </row>
    <row r="98" spans="2:17" s="47" customFormat="1" ht="15" customHeight="1" x14ac:dyDescent="0.2">
      <c r="B98" s="220" t="s">
        <v>256</v>
      </c>
      <c r="C98" s="243" t="str">
        <f>VLOOKUP(B98,'26MY_CIV5D_DATA'!B:AS,3,FALSE)</f>
        <v>Platinum White Pearl (NH-883P)</v>
      </c>
      <c r="D98" s="225" t="str">
        <f t="shared" ref="D98:D103" si="12">B98</f>
        <v>08F01-T20-130A</v>
      </c>
      <c r="E98" s="226">
        <f>VLOOKUP(B98,'26MY_CIV5D_DATA'!B:AS,9,FALSE)</f>
        <v>262</v>
      </c>
      <c r="F98" s="226">
        <f>VLOOKUP(B98,'26MY_CIV5D_DATA'!B:AS,10,FALSE)</f>
        <v>437</v>
      </c>
      <c r="G98" s="239">
        <f>VLOOKUP(B98,'26MY_CIV5D_DATA'!B:AS,7,FALSE)</f>
        <v>1</v>
      </c>
      <c r="H98" s="228">
        <f>VLOOKUP(B98,'26MY_CIV5D_DATA'!B:AS,11,FALSE)</f>
        <v>618</v>
      </c>
      <c r="I98" s="229">
        <f>VLOOKUP(B98,'26MY_CIV5D_DATA'!B:AS,12,FALSE)</f>
        <v>0</v>
      </c>
      <c r="J98" s="229">
        <f>VLOOKUP(B98,'26MY_CIV5D_DATA'!B:AS,13,FALSE)</f>
        <v>0</v>
      </c>
      <c r="K98" s="229">
        <f>VLOOKUP($B98,'26MY_CIV5D_DATA'!$B:$AS,14,FALSE)</f>
        <v>0</v>
      </c>
      <c r="L98" s="229" t="str">
        <f>VLOOKUP(B98,'26MY_CIV5D_DATA'!B:AS,15,FALSE)</f>
        <v>•</v>
      </c>
      <c r="M98" s="229" t="str">
        <f>VLOOKUP(B98,'26MY_CIV5D_DATA'!B:AS,16,FALSE)</f>
        <v>•</v>
      </c>
      <c r="N98" s="229">
        <f>VLOOKUP($B98,'26MY_CIV5D_DATA'!$B:$AS,17,FALSE)</f>
        <v>0</v>
      </c>
      <c r="O98" s="229" t="str">
        <f>VLOOKUP(B98,'26MY_CIV5D_DATA'!B:AS,18,FALSE)</f>
        <v>•</v>
      </c>
      <c r="P98" s="229" t="str">
        <f>VLOOKUP(B98,'26MY_CIV5D_DATA'!B:AS,19,FALSE)</f>
        <v>N/A</v>
      </c>
      <c r="Q98" s="199" t="str">
        <f>IF(VLOOKUP(B98,'26MY_CIV5D_DATA'!B:AS,20,FALSE)="","",VLOOKUP(B98,'26MY_CIV5D_DATA'!B:AS,20,FALSE))</f>
        <v/>
      </c>
    </row>
    <row r="99" spans="2:17" s="47" customFormat="1" ht="15" customHeight="1" x14ac:dyDescent="0.2">
      <c r="B99" s="220" t="s">
        <v>262</v>
      </c>
      <c r="C99" s="243" t="str">
        <f>VLOOKUP(B99,'26MY_CIV5D_DATA'!B:AS,3,FALSE)</f>
        <v>Solar Reflection Silver (NH-932M)</v>
      </c>
      <c r="D99" s="225" t="str">
        <f t="shared" si="12"/>
        <v>08F01-T20-1Z0A</v>
      </c>
      <c r="E99" s="226">
        <f>VLOOKUP(B99,'26MY_CIV5D_DATA'!B:AS,9,FALSE)</f>
        <v>262</v>
      </c>
      <c r="F99" s="226">
        <f>VLOOKUP(B99,'26MY_CIV5D_DATA'!B:AS,10,FALSE)</f>
        <v>437</v>
      </c>
      <c r="G99" s="239">
        <f>VLOOKUP(B99,'26MY_CIV5D_DATA'!B:AS,7,FALSE)</f>
        <v>1</v>
      </c>
      <c r="H99" s="228">
        <f>VLOOKUP(B99,'26MY_CIV5D_DATA'!B:AS,11,FALSE)</f>
        <v>618</v>
      </c>
      <c r="I99" s="229">
        <f>VLOOKUP(B99,'26MY_CIV5D_DATA'!B:AS,12,FALSE)</f>
        <v>0</v>
      </c>
      <c r="J99" s="229">
        <f>VLOOKUP(B99,'26MY_CIV5D_DATA'!B:AS,13,FALSE)</f>
        <v>0</v>
      </c>
      <c r="K99" s="229">
        <f>VLOOKUP($B99,'26MY_CIV5D_DATA'!$B:$AS,14,FALSE)</f>
        <v>0</v>
      </c>
      <c r="L99" s="229" t="str">
        <f>VLOOKUP(B99,'26MY_CIV5D_DATA'!B:AS,15,FALSE)</f>
        <v>•</v>
      </c>
      <c r="M99" s="229" t="str">
        <f>VLOOKUP(B99,'26MY_CIV5D_DATA'!B:AS,16,FALSE)</f>
        <v>•</v>
      </c>
      <c r="N99" s="229">
        <f>VLOOKUP($B99,'26MY_CIV5D_DATA'!$B:$AS,17,FALSE)</f>
        <v>0</v>
      </c>
      <c r="O99" s="229" t="str">
        <f>VLOOKUP(B99,'26MY_CIV5D_DATA'!B:AS,18,FALSE)</f>
        <v>•</v>
      </c>
      <c r="P99" s="229" t="str">
        <f>VLOOKUP(B99,'26MY_CIV5D_DATA'!B:AS,19,FALSE)</f>
        <v>N/A</v>
      </c>
      <c r="Q99" s="207"/>
    </row>
    <row r="100" spans="2:17" s="47" customFormat="1" ht="15" customHeight="1" x14ac:dyDescent="0.2">
      <c r="B100" s="220" t="s">
        <v>263</v>
      </c>
      <c r="C100" s="243" t="str">
        <f>VLOOKUP(B100,'26MY_CIV5D_DATA'!B:AS,3,FALSE)</f>
        <v>Meteoroid Gray Pearl (NH-904M)</v>
      </c>
      <c r="D100" s="225" t="str">
        <f t="shared" si="12"/>
        <v>08F01-T20-170A</v>
      </c>
      <c r="E100" s="226">
        <f>VLOOKUP(B100,'26MY_CIV5D_DATA'!B:AS,9,FALSE)</f>
        <v>262</v>
      </c>
      <c r="F100" s="226">
        <f>VLOOKUP(B100,'26MY_CIV5D_DATA'!B:AS,10,FALSE)</f>
        <v>437</v>
      </c>
      <c r="G100" s="239">
        <f>VLOOKUP(B100,'26MY_CIV5D_DATA'!B:AS,7,FALSE)</f>
        <v>1</v>
      </c>
      <c r="H100" s="228">
        <f>VLOOKUP(B100,'26MY_CIV5D_DATA'!B:AS,11,FALSE)</f>
        <v>618</v>
      </c>
      <c r="I100" s="229">
        <f>VLOOKUP(B100,'26MY_CIV5D_DATA'!B:AS,12,FALSE)</f>
        <v>0</v>
      </c>
      <c r="J100" s="229">
        <f>VLOOKUP(B100,'26MY_CIV5D_DATA'!B:AS,13,FALSE)</f>
        <v>0</v>
      </c>
      <c r="K100" s="229">
        <f>VLOOKUP($B100,'26MY_CIV5D_DATA'!$B:$AS,14,FALSE)</f>
        <v>0</v>
      </c>
      <c r="L100" s="229" t="str">
        <f>VLOOKUP(B100,'26MY_CIV5D_DATA'!B:AS,15,FALSE)</f>
        <v>N/A</v>
      </c>
      <c r="M100" s="229" t="str">
        <f>VLOOKUP(B100,'26MY_CIV5D_DATA'!B:AS,16,FALSE)</f>
        <v>•</v>
      </c>
      <c r="N100" s="229">
        <f>VLOOKUP($B100,'26MY_CIV5D_DATA'!$B:$AS,17,FALSE)</f>
        <v>0</v>
      </c>
      <c r="O100" s="229" t="str">
        <f>VLOOKUP(B100,'26MY_CIV5D_DATA'!B:AS,18,FALSE)</f>
        <v>N/A</v>
      </c>
      <c r="P100" s="229" t="str">
        <f>VLOOKUP(B100,'26MY_CIV5D_DATA'!B:AS,19,FALSE)</f>
        <v>N/A</v>
      </c>
      <c r="Q100" s="207"/>
    </row>
    <row r="101" spans="2:17" s="47" customFormat="1" ht="15" customHeight="1" x14ac:dyDescent="0.2">
      <c r="B101" s="220" t="s">
        <v>264</v>
      </c>
      <c r="C101" s="243" t="str">
        <f>VLOOKUP(B101,'26MY_CIV5D_DATA'!B:AS,3,FALSE)</f>
        <v>Crystal Black Pearl (NH-731P)</v>
      </c>
      <c r="D101" s="225" t="str">
        <f t="shared" si="12"/>
        <v>08F01-T20-180A</v>
      </c>
      <c r="E101" s="226">
        <f>VLOOKUP(B101,'26MY_CIV5D_DATA'!B:AS,9,FALSE)</f>
        <v>262</v>
      </c>
      <c r="F101" s="226">
        <f>VLOOKUP(B101,'26MY_CIV5D_DATA'!B:AS,10,FALSE)</f>
        <v>437</v>
      </c>
      <c r="G101" s="239">
        <f>VLOOKUP(B101,'26MY_CIV5D_DATA'!B:AS,7,FALSE)</f>
        <v>1</v>
      </c>
      <c r="H101" s="228">
        <f>VLOOKUP(B101,'26MY_CIV5D_DATA'!B:AS,11,FALSE)</f>
        <v>618</v>
      </c>
      <c r="I101" s="229">
        <f>VLOOKUP(B101,'26MY_CIV5D_DATA'!B:AS,12,FALSE)</f>
        <v>0</v>
      </c>
      <c r="J101" s="229">
        <f>VLOOKUP(B101,'26MY_CIV5D_DATA'!B:AS,13,FALSE)</f>
        <v>0</v>
      </c>
      <c r="K101" s="229">
        <f>VLOOKUP($B101,'26MY_CIV5D_DATA'!$B:$AS,14,FALSE)</f>
        <v>0</v>
      </c>
      <c r="L101" s="229" t="str">
        <f>VLOOKUP(B101,'26MY_CIV5D_DATA'!B:AS,15,FALSE)</f>
        <v>•</v>
      </c>
      <c r="M101" s="229" t="str">
        <f>VLOOKUP(B101,'26MY_CIV5D_DATA'!B:AS,16,FALSE)</f>
        <v>•</v>
      </c>
      <c r="N101" s="229">
        <f>VLOOKUP($B101,'26MY_CIV5D_DATA'!$B:$AS,17,FALSE)</f>
        <v>0</v>
      </c>
      <c r="O101" s="229" t="str">
        <f>VLOOKUP(B101,'26MY_CIV5D_DATA'!B:AS,18,FALSE)</f>
        <v>•</v>
      </c>
      <c r="P101" s="229" t="str">
        <f>VLOOKUP(B101,'26MY_CIV5D_DATA'!B:AS,19,FALSE)</f>
        <v>N/A</v>
      </c>
      <c r="Q101" s="207"/>
    </row>
    <row r="102" spans="2:17" s="47" customFormat="1" ht="15" customHeight="1" x14ac:dyDescent="0.2">
      <c r="B102" s="220" t="s">
        <v>265</v>
      </c>
      <c r="C102" s="243" t="str">
        <f>VLOOKUP(B102,'26MY_CIV5D_DATA'!B:AS,3,FALSE)</f>
        <v>Rallye Red (R-513)</v>
      </c>
      <c r="D102" s="225" t="str">
        <f t="shared" si="12"/>
        <v>08F01-T20-190A</v>
      </c>
      <c r="E102" s="226">
        <f>VLOOKUP(B102,'26MY_CIV5D_DATA'!B:AS,9,FALSE)</f>
        <v>262</v>
      </c>
      <c r="F102" s="226">
        <f>VLOOKUP(B102,'26MY_CIV5D_DATA'!B:AS,10,FALSE)</f>
        <v>437</v>
      </c>
      <c r="G102" s="239">
        <f>VLOOKUP(B102,'26MY_CIV5D_DATA'!B:AS,7,FALSE)</f>
        <v>1</v>
      </c>
      <c r="H102" s="228">
        <f>VLOOKUP(B102,'26MY_CIV5D_DATA'!B:AS,11,FALSE)</f>
        <v>618</v>
      </c>
      <c r="I102" s="229">
        <f>VLOOKUP(B102,'26MY_CIV5D_DATA'!B:AS,12,FALSE)</f>
        <v>0</v>
      </c>
      <c r="J102" s="229">
        <f>VLOOKUP(B102,'26MY_CIV5D_DATA'!B:AS,13,FALSE)</f>
        <v>0</v>
      </c>
      <c r="K102" s="229">
        <f>VLOOKUP($B102,'26MY_CIV5D_DATA'!$B:$AS,14,FALSE)</f>
        <v>0</v>
      </c>
      <c r="L102" s="229" t="str">
        <f>VLOOKUP(B102,'26MY_CIV5D_DATA'!B:AS,15,FALSE)</f>
        <v>N/A</v>
      </c>
      <c r="M102" s="229" t="str">
        <f>VLOOKUP(B102,'26MY_CIV5D_DATA'!B:AS,16,FALSE)</f>
        <v>•</v>
      </c>
      <c r="N102" s="229">
        <f>VLOOKUP($B102,'26MY_CIV5D_DATA'!$B:$AS,17,FALSE)</f>
        <v>0</v>
      </c>
      <c r="O102" s="229" t="str">
        <f>VLOOKUP(B102,'26MY_CIV5D_DATA'!B:AS,18,FALSE)</f>
        <v>•</v>
      </c>
      <c r="P102" s="229" t="str">
        <f>VLOOKUP(B102,'26MY_CIV5D_DATA'!B:AS,19,FALSE)</f>
        <v>N/A</v>
      </c>
      <c r="Q102" s="207"/>
    </row>
    <row r="103" spans="2:17" s="47" customFormat="1" ht="15" customHeight="1" x14ac:dyDescent="0.2">
      <c r="B103" s="220" t="s">
        <v>266</v>
      </c>
      <c r="C103" s="243" t="str">
        <f>VLOOKUP(B103,'26MY_CIV5D_DATA'!B:AS,3,FALSE)</f>
        <v>Boost Blue Pearl (B-637P)</v>
      </c>
      <c r="D103" s="225" t="str">
        <f t="shared" si="12"/>
        <v>08F01-T20-1U0A</v>
      </c>
      <c r="E103" s="226">
        <f>VLOOKUP(B103,'26MY_CIV5D_DATA'!B:AS,9,FALSE)</f>
        <v>262</v>
      </c>
      <c r="F103" s="226">
        <f>VLOOKUP(B103,'26MY_CIV5D_DATA'!B:AS,10,FALSE)</f>
        <v>437</v>
      </c>
      <c r="G103" s="239">
        <f>VLOOKUP(B103,'26MY_CIV5D_DATA'!B:AS,7,FALSE)</f>
        <v>1</v>
      </c>
      <c r="H103" s="228">
        <f>VLOOKUP(B103,'26MY_CIV5D_DATA'!B:AS,11,FALSE)</f>
        <v>618</v>
      </c>
      <c r="I103" s="229">
        <f>VLOOKUP(B103,'26MY_CIV5D_DATA'!B:AS,12,FALSE)</f>
        <v>0</v>
      </c>
      <c r="J103" s="229">
        <f>VLOOKUP(B103,'26MY_CIV5D_DATA'!B:AS,13,FALSE)</f>
        <v>0</v>
      </c>
      <c r="K103" s="229">
        <f>VLOOKUP($B103,'26MY_CIV5D_DATA'!$B:$AS,14,FALSE)</f>
        <v>0</v>
      </c>
      <c r="L103" s="229" t="str">
        <f>VLOOKUP(B103,'26MY_CIV5D_DATA'!B:AS,15,FALSE)</f>
        <v>N/A</v>
      </c>
      <c r="M103" s="229" t="str">
        <f>VLOOKUP(B103,'26MY_CIV5D_DATA'!B:AS,16,FALSE)</f>
        <v>N/A</v>
      </c>
      <c r="N103" s="229">
        <f>VLOOKUP($B103,'26MY_CIV5D_DATA'!$B:$AS,17,FALSE)</f>
        <v>0</v>
      </c>
      <c r="O103" s="229" t="str">
        <f>VLOOKUP(B103,'26MY_CIV5D_DATA'!B:AS,18,FALSE)</f>
        <v>•</v>
      </c>
      <c r="P103" s="229" t="str">
        <f>VLOOKUP(B103,'26MY_CIV5D_DATA'!B:AS,19,FALSE)</f>
        <v>N/A</v>
      </c>
      <c r="Q103" s="212"/>
    </row>
    <row r="104" spans="2:17" s="47" customFormat="1" ht="15" customHeight="1" x14ac:dyDescent="0.2">
      <c r="B104" s="220" t="s">
        <v>292</v>
      </c>
      <c r="C104" s="240" t="str">
        <f>VLOOKUP(B104,'26MY_CIV5D_DATA'!B:AS,3,FALSE)</f>
        <v>Tailgate Spoiler, HPD</v>
      </c>
      <c r="D104" s="241"/>
      <c r="E104" s="241"/>
      <c r="F104" s="241"/>
      <c r="G104" s="241"/>
      <c r="H104" s="241"/>
      <c r="I104" s="241"/>
      <c r="J104" s="241"/>
      <c r="K104" s="241"/>
      <c r="L104" s="241"/>
      <c r="M104" s="241"/>
      <c r="N104" s="241"/>
      <c r="O104" s="241"/>
      <c r="P104" s="241"/>
      <c r="Q104" s="242"/>
    </row>
    <row r="105" spans="2:17" s="47" customFormat="1" ht="15" customHeight="1" x14ac:dyDescent="0.2">
      <c r="B105" s="220" t="s">
        <v>293</v>
      </c>
      <c r="C105" s="243" t="str">
        <f>VLOOKUP(B105,'26MY_CIV5D_DATA'!B:AS,3,FALSE)</f>
        <v>Platinum White Pearl (NH-883P)</v>
      </c>
      <c r="D105" s="225" t="str">
        <f t="shared" ref="D105:D110" si="13">B105</f>
        <v>08F02-T47-130</v>
      </c>
      <c r="E105" s="226">
        <f>VLOOKUP(B105,'26MY_CIV5D_DATA'!B:AS,9,FALSE)</f>
        <v>472</v>
      </c>
      <c r="F105" s="226">
        <f>VLOOKUP(B105,'26MY_CIV5D_DATA'!B:AS,10,FALSE)</f>
        <v>787</v>
      </c>
      <c r="G105" s="227">
        <f>VLOOKUP(B105,'26MY_CIV5D_DATA'!B:AS,7,FALSE)</f>
        <v>1.2</v>
      </c>
      <c r="H105" s="228">
        <f>VLOOKUP(B105,'26MY_CIV5D_DATA'!B:AS,11,FALSE)</f>
        <v>1004.2</v>
      </c>
      <c r="I105" s="229">
        <f>VLOOKUP(B105,'26MY_CIV5D_DATA'!B:AS,12,FALSE)</f>
        <v>0</v>
      </c>
      <c r="J105" s="229">
        <f>VLOOKUP(B105,'26MY_CIV5D_DATA'!B:AS,13,FALSE)</f>
        <v>0</v>
      </c>
      <c r="K105" s="229">
        <f>VLOOKUP($B105,'26MY_CIV5D_DATA'!$B:$AS,14,FALSE)</f>
        <v>0</v>
      </c>
      <c r="L105" s="229" t="str">
        <f>VLOOKUP(B105,'26MY_CIV5D_DATA'!B:AS,15,FALSE)</f>
        <v>•</v>
      </c>
      <c r="M105" s="229" t="str">
        <f>VLOOKUP(B105,'26MY_CIV5D_DATA'!B:AS,16,FALSE)</f>
        <v>•</v>
      </c>
      <c r="N105" s="229">
        <f>VLOOKUP($B105,'26MY_CIV5D_DATA'!$B:$AS,17,FALSE)</f>
        <v>0</v>
      </c>
      <c r="O105" s="229" t="str">
        <f>VLOOKUP(B105,'26MY_CIV5D_DATA'!B:AS,18,FALSE)</f>
        <v>•</v>
      </c>
      <c r="P105" s="229" t="str">
        <f>VLOOKUP(B105,'26MY_CIV5D_DATA'!B:AS,19,FALSE)</f>
        <v>N/A</v>
      </c>
      <c r="Q105" s="199" t="str">
        <f>IF(VLOOKUP(B105,'26MY_CIV5D_DATA'!B:AS,20,FALSE)="","",VLOOKUP(B105,'26MY_CIV5D_DATA'!B:AS,20,FALSE))</f>
        <v/>
      </c>
    </row>
    <row r="106" spans="2:17" s="47" customFormat="1" ht="15" customHeight="1" x14ac:dyDescent="0.2">
      <c r="B106" s="220" t="s">
        <v>298</v>
      </c>
      <c r="C106" s="243" t="str">
        <f>VLOOKUP(B106,'26MY_CIV5D_DATA'!B:AS,3,FALSE)</f>
        <v>Solar Reflection Silver (NH-932M)</v>
      </c>
      <c r="D106" s="225" t="str">
        <f t="shared" si="13"/>
        <v>08F02-T47-1Z0</v>
      </c>
      <c r="E106" s="226">
        <f>VLOOKUP(B106,'26MY_CIV5D_DATA'!B:AS,9,FALSE)</f>
        <v>472</v>
      </c>
      <c r="F106" s="226">
        <f>VLOOKUP(B106,'26MY_CIV5D_DATA'!B:AS,10,FALSE)</f>
        <v>787</v>
      </c>
      <c r="G106" s="227">
        <f>VLOOKUP(B106,'26MY_CIV5D_DATA'!B:AS,7,FALSE)</f>
        <v>1.2</v>
      </c>
      <c r="H106" s="228">
        <f>VLOOKUP(B106,'26MY_CIV5D_DATA'!B:AS,11,FALSE)</f>
        <v>1004.2</v>
      </c>
      <c r="I106" s="229">
        <f>VLOOKUP(B106,'26MY_CIV5D_DATA'!B:AS,12,FALSE)</f>
        <v>0</v>
      </c>
      <c r="J106" s="229">
        <f>VLOOKUP(B106,'26MY_CIV5D_DATA'!B:AS,13,FALSE)</f>
        <v>0</v>
      </c>
      <c r="K106" s="229">
        <f>VLOOKUP($B106,'26MY_CIV5D_DATA'!$B:$AS,14,FALSE)</f>
        <v>0</v>
      </c>
      <c r="L106" s="229" t="str">
        <f>VLOOKUP(B106,'26MY_CIV5D_DATA'!B:AS,15,FALSE)</f>
        <v>•</v>
      </c>
      <c r="M106" s="229" t="str">
        <f>VLOOKUP(B106,'26MY_CIV5D_DATA'!B:AS,16,FALSE)</f>
        <v>N/A</v>
      </c>
      <c r="N106" s="229">
        <f>VLOOKUP($B106,'26MY_CIV5D_DATA'!$B:$AS,17,FALSE)</f>
        <v>0</v>
      </c>
      <c r="O106" s="229" t="str">
        <f>VLOOKUP(B106,'26MY_CIV5D_DATA'!B:AS,18,FALSE)</f>
        <v>N/A</v>
      </c>
      <c r="P106" s="229" t="str">
        <f>VLOOKUP(B106,'26MY_CIV5D_DATA'!B:AS,19,FALSE)</f>
        <v>N/A</v>
      </c>
      <c r="Q106" s="207"/>
    </row>
    <row r="107" spans="2:17" s="47" customFormat="1" ht="15" customHeight="1" x14ac:dyDescent="0.2">
      <c r="B107" s="220" t="s">
        <v>299</v>
      </c>
      <c r="C107" s="243" t="str">
        <f>VLOOKUP(B107,'26MY_CIV5D_DATA'!B:AS,3,FALSE)</f>
        <v>Meteriod Gray Pearl (NH-904M)</v>
      </c>
      <c r="D107" s="225" t="str">
        <f t="shared" si="13"/>
        <v>08F02-T47-170</v>
      </c>
      <c r="E107" s="226">
        <f>VLOOKUP(B107,'26MY_CIV5D_DATA'!B:AS,9,FALSE)</f>
        <v>472</v>
      </c>
      <c r="F107" s="226">
        <f>VLOOKUP(B107,'26MY_CIV5D_DATA'!B:AS,10,FALSE)</f>
        <v>787</v>
      </c>
      <c r="G107" s="227">
        <f>VLOOKUP(B107,'26MY_CIV5D_DATA'!B:AS,7,FALSE)</f>
        <v>1.2</v>
      </c>
      <c r="H107" s="228">
        <f>VLOOKUP(B107,'26MY_CIV5D_DATA'!B:AS,11,FALSE)</f>
        <v>1004.2</v>
      </c>
      <c r="I107" s="229">
        <f>VLOOKUP(B107,'26MY_CIV5D_DATA'!B:AS,12,FALSE)</f>
        <v>0</v>
      </c>
      <c r="J107" s="229">
        <f>VLOOKUP(B107,'26MY_CIV5D_DATA'!B:AS,13,FALSE)</f>
        <v>0</v>
      </c>
      <c r="K107" s="229">
        <f>VLOOKUP($B107,'26MY_CIV5D_DATA'!$B:$AS,14,FALSE)</f>
        <v>0</v>
      </c>
      <c r="L107" s="229" t="str">
        <f>VLOOKUP(B107,'26MY_CIV5D_DATA'!B:AS,15,FALSE)</f>
        <v>N/A</v>
      </c>
      <c r="M107" s="229" t="str">
        <f>VLOOKUP(B107,'26MY_CIV5D_DATA'!B:AS,16,FALSE)</f>
        <v>•</v>
      </c>
      <c r="N107" s="229">
        <f>VLOOKUP($B107,'26MY_CIV5D_DATA'!$B:$AS,17,FALSE)</f>
        <v>0</v>
      </c>
      <c r="O107" s="229" t="str">
        <f>VLOOKUP(B107,'26MY_CIV5D_DATA'!B:AS,18,FALSE)</f>
        <v>N/A</v>
      </c>
      <c r="P107" s="229" t="str">
        <f>VLOOKUP(B107,'26MY_CIV5D_DATA'!B:AS,19,FALSE)</f>
        <v>N/A</v>
      </c>
      <c r="Q107" s="207"/>
    </row>
    <row r="108" spans="2:17" s="47" customFormat="1" ht="15" customHeight="1" x14ac:dyDescent="0.2">
      <c r="B108" s="220" t="s">
        <v>301</v>
      </c>
      <c r="C108" s="243" t="str">
        <f>VLOOKUP(B108,'26MY_CIV5D_DATA'!B:AS,3,FALSE)</f>
        <v>Crystal Black Pearl (NH-731P)</v>
      </c>
      <c r="D108" s="225" t="str">
        <f t="shared" si="13"/>
        <v>08F02-T47-180</v>
      </c>
      <c r="E108" s="226">
        <f>VLOOKUP(B108,'26MY_CIV5D_DATA'!B:AS,9,FALSE)</f>
        <v>472</v>
      </c>
      <c r="F108" s="226">
        <f>VLOOKUP(B108,'26MY_CIV5D_DATA'!B:AS,10,FALSE)</f>
        <v>787</v>
      </c>
      <c r="G108" s="227">
        <f>VLOOKUP(B108,'26MY_CIV5D_DATA'!B:AS,7,FALSE)</f>
        <v>1.2</v>
      </c>
      <c r="H108" s="228">
        <f>VLOOKUP(B108,'26MY_CIV5D_DATA'!B:AS,11,FALSE)</f>
        <v>1004.2</v>
      </c>
      <c r="I108" s="229">
        <f>VLOOKUP(B108,'26MY_CIV5D_DATA'!B:AS,12,FALSE)</f>
        <v>0</v>
      </c>
      <c r="J108" s="229">
        <f>VLOOKUP(B108,'26MY_CIV5D_DATA'!B:AS,13,FALSE)</f>
        <v>0</v>
      </c>
      <c r="K108" s="229">
        <f>VLOOKUP($B108,'26MY_CIV5D_DATA'!$B:$AS,14,FALSE)</f>
        <v>0</v>
      </c>
      <c r="L108" s="229" t="str">
        <f>VLOOKUP(B108,'26MY_CIV5D_DATA'!B:AS,15,FALSE)</f>
        <v>•</v>
      </c>
      <c r="M108" s="229" t="str">
        <f>VLOOKUP(B108,'26MY_CIV5D_DATA'!B:AS,16,FALSE)</f>
        <v>•</v>
      </c>
      <c r="N108" s="229">
        <f>VLOOKUP($B108,'26MY_CIV5D_DATA'!$B:$AS,17,FALSE)</f>
        <v>0</v>
      </c>
      <c r="O108" s="229" t="str">
        <f>VLOOKUP(B108,'26MY_CIV5D_DATA'!B:AS,18,FALSE)</f>
        <v>•</v>
      </c>
      <c r="P108" s="229" t="str">
        <f>VLOOKUP(B108,'26MY_CIV5D_DATA'!B:AS,19,FALSE)</f>
        <v>N/A</v>
      </c>
      <c r="Q108" s="207"/>
    </row>
    <row r="109" spans="2:17" s="47" customFormat="1" ht="15" customHeight="1" x14ac:dyDescent="0.2">
      <c r="B109" s="220" t="s">
        <v>302</v>
      </c>
      <c r="C109" s="243" t="str">
        <f>VLOOKUP(B109,'26MY_CIV5D_DATA'!B:AS,3,FALSE)</f>
        <v>Rallye Red (R-513)</v>
      </c>
      <c r="D109" s="225" t="str">
        <f t="shared" si="13"/>
        <v>08F02-T47-190</v>
      </c>
      <c r="E109" s="226">
        <f>VLOOKUP(B109,'26MY_CIV5D_DATA'!B:AS,9,FALSE)</f>
        <v>472</v>
      </c>
      <c r="F109" s="226">
        <f>VLOOKUP(B109,'26MY_CIV5D_DATA'!B:AS,10,FALSE)</f>
        <v>787</v>
      </c>
      <c r="G109" s="227">
        <f>VLOOKUP(B109,'26MY_CIV5D_DATA'!B:AS,7,FALSE)</f>
        <v>1.2</v>
      </c>
      <c r="H109" s="228">
        <f>VLOOKUP(B109,'26MY_CIV5D_DATA'!B:AS,11,FALSE)</f>
        <v>1004.2</v>
      </c>
      <c r="I109" s="229">
        <f>VLOOKUP(B109,'26MY_CIV5D_DATA'!B:AS,12,FALSE)</f>
        <v>0</v>
      </c>
      <c r="J109" s="229">
        <f>VLOOKUP(B109,'26MY_CIV5D_DATA'!B:AS,13,FALSE)</f>
        <v>0</v>
      </c>
      <c r="K109" s="229">
        <f>VLOOKUP($B109,'26MY_CIV5D_DATA'!$B:$AS,14,FALSE)</f>
        <v>0</v>
      </c>
      <c r="L109" s="229" t="str">
        <f>VLOOKUP(B109,'26MY_CIV5D_DATA'!B:AS,15,FALSE)</f>
        <v>N/A</v>
      </c>
      <c r="M109" s="229" t="str">
        <f>VLOOKUP(B109,'26MY_CIV5D_DATA'!B:AS,16,FALSE)</f>
        <v>•</v>
      </c>
      <c r="N109" s="229">
        <f>VLOOKUP($B109,'26MY_CIV5D_DATA'!$B:$AS,17,FALSE)</f>
        <v>0</v>
      </c>
      <c r="O109" s="229" t="str">
        <f>VLOOKUP(B109,'26MY_CIV5D_DATA'!B:AS,18,FALSE)</f>
        <v>•</v>
      </c>
      <c r="P109" s="229" t="str">
        <f>VLOOKUP(B109,'26MY_CIV5D_DATA'!B:AS,19,FALSE)</f>
        <v>N/A</v>
      </c>
      <c r="Q109" s="207"/>
    </row>
    <row r="110" spans="2:17" ht="15" x14ac:dyDescent="0.2">
      <c r="B110" s="158" t="s">
        <v>303</v>
      </c>
      <c r="C110" s="243" t="str">
        <f>VLOOKUP(B110,'26MY_CIV5D_DATA'!B:AS,3,FALSE)</f>
        <v>Boost Blue Pearl (B-637P)</v>
      </c>
      <c r="D110" s="225" t="str">
        <f t="shared" si="13"/>
        <v>08F02-T47-1U0</v>
      </c>
      <c r="E110" s="226">
        <f>VLOOKUP(B110,'26MY_CIV5D_DATA'!B:AS,9,FALSE)</f>
        <v>472</v>
      </c>
      <c r="F110" s="226">
        <f>VLOOKUP(B110,'26MY_CIV5D_DATA'!B:AS,10,FALSE)</f>
        <v>787</v>
      </c>
      <c r="G110" s="227">
        <f>VLOOKUP(B110,'26MY_CIV5D_DATA'!B:AS,7,FALSE)</f>
        <v>1.2</v>
      </c>
      <c r="H110" s="228">
        <f>VLOOKUP(B110,'26MY_CIV5D_DATA'!B:AS,11,FALSE)</f>
        <v>1004.2</v>
      </c>
      <c r="I110" s="229">
        <f>VLOOKUP(B110,'26MY_CIV5D_DATA'!B:AS,12,FALSE)</f>
        <v>0</v>
      </c>
      <c r="J110" s="229">
        <f>VLOOKUP(B110,'26MY_CIV5D_DATA'!B:AS,13,FALSE)</f>
        <v>0</v>
      </c>
      <c r="K110" s="229">
        <f>VLOOKUP($B110,'26MY_CIV5D_DATA'!$B:$AS,14,FALSE)</f>
        <v>0</v>
      </c>
      <c r="L110" s="229" t="str">
        <f>VLOOKUP(B110,'26MY_CIV5D_DATA'!B:AS,15,FALSE)</f>
        <v>N/A</v>
      </c>
      <c r="M110" s="229" t="str">
        <f>VLOOKUP(B110,'26MY_CIV5D_DATA'!B:AS,16,FALSE)</f>
        <v>N/A</v>
      </c>
      <c r="N110" s="229">
        <f>VLOOKUP($B110,'26MY_CIV5D_DATA'!$B:$AS,17,FALSE)</f>
        <v>0</v>
      </c>
      <c r="O110" s="229" t="str">
        <f>VLOOKUP(B110,'26MY_CIV5D_DATA'!B:AS,18,FALSE)</f>
        <v>•</v>
      </c>
      <c r="P110" s="229" t="str">
        <f>VLOOKUP(B110,'26MY_CIV5D_DATA'!B:AS,19,FALSE)</f>
        <v>N/A</v>
      </c>
      <c r="Q110" s="212"/>
    </row>
    <row r="111" spans="2:17" s="47" customFormat="1" ht="15" customHeight="1" x14ac:dyDescent="0.2">
      <c r="B111" s="220" t="s">
        <v>267</v>
      </c>
      <c r="C111" s="240" t="str">
        <f>VLOOKUP(B111,'26MY_CIV5D_DATA'!B:AS,3,FALSE)</f>
        <v>Body Side Moulding</v>
      </c>
      <c r="D111" s="241"/>
      <c r="E111" s="241"/>
      <c r="F111" s="241"/>
      <c r="G111" s="241"/>
      <c r="H111" s="241"/>
      <c r="I111" s="241"/>
      <c r="J111" s="241"/>
      <c r="K111" s="241"/>
      <c r="L111" s="241"/>
      <c r="M111" s="241"/>
      <c r="N111" s="241"/>
      <c r="O111" s="241"/>
      <c r="P111" s="241"/>
      <c r="Q111" s="242"/>
    </row>
    <row r="112" spans="2:17" s="47" customFormat="1" ht="15" customHeight="1" x14ac:dyDescent="0.2">
      <c r="B112" s="220" t="s">
        <v>268</v>
      </c>
      <c r="C112" s="243" t="str">
        <f>VLOOKUP(B112,'26MY_CIV5D_DATA'!B:AS,3,FALSE)</f>
        <v>Platinum White Pearl (NH-883P)</v>
      </c>
      <c r="D112" s="225" t="str">
        <f t="shared" ref="D112:D117" si="14">B112</f>
        <v>08P05-T20-130</v>
      </c>
      <c r="E112" s="226">
        <f>VLOOKUP(B112,'26MY_CIV5D_DATA'!B:AS,9,FALSE)</f>
        <v>215</v>
      </c>
      <c r="F112" s="226">
        <f>VLOOKUP(B112,'26MY_CIV5D_DATA'!B:AS,10,FALSE)</f>
        <v>358</v>
      </c>
      <c r="G112" s="227">
        <f>VLOOKUP(B112,'26MY_CIV5D_DATA'!B:AS,7,FALSE)</f>
        <v>0.4</v>
      </c>
      <c r="H112" s="228">
        <f>VLOOKUP(B112,'26MY_CIV5D_DATA'!B:AS,11,FALSE)</f>
        <v>430.4</v>
      </c>
      <c r="I112" s="229">
        <f>VLOOKUP(B112,'26MY_CIV5D_DATA'!B:AS,12,FALSE)</f>
        <v>0</v>
      </c>
      <c r="J112" s="229">
        <f>VLOOKUP(B112,'26MY_CIV5D_DATA'!B:AS,13,FALSE)</f>
        <v>0</v>
      </c>
      <c r="K112" s="229">
        <f>VLOOKUP($B112,'26MY_CIV5D_DATA'!$B:$AS,14,FALSE)</f>
        <v>0</v>
      </c>
      <c r="L112" s="229" t="str">
        <f>VLOOKUP(B112,'26MY_CIV5D_DATA'!B:AS,15,FALSE)</f>
        <v>•</v>
      </c>
      <c r="M112" s="229" t="str">
        <f>VLOOKUP(B112,'26MY_CIV5D_DATA'!B:AS,16,FALSE)</f>
        <v>•</v>
      </c>
      <c r="N112" s="229">
        <f>VLOOKUP($B112,'26MY_CIV5D_DATA'!$B:$AS,17,FALSE)</f>
        <v>0</v>
      </c>
      <c r="O112" s="229" t="str">
        <f>VLOOKUP(B112,'26MY_CIV5D_DATA'!B:AS,18,FALSE)</f>
        <v>•</v>
      </c>
      <c r="P112" s="229" t="str">
        <f>VLOOKUP(B112,'26MY_CIV5D_DATA'!B:AS,19,FALSE)</f>
        <v>N/A</v>
      </c>
      <c r="Q112" s="199" t="str">
        <f>IF(VLOOKUP(B112,'26MY_CIV5D_DATA'!B:AS,20,FALSE)="","",VLOOKUP(B112,'26MY_CIV5D_DATA'!B:AS,20,FALSE))</f>
        <v/>
      </c>
    </row>
    <row r="113" spans="2:17" s="47" customFormat="1" ht="15" customHeight="1" x14ac:dyDescent="0.2">
      <c r="B113" s="220" t="s">
        <v>273</v>
      </c>
      <c r="C113" s="243" t="str">
        <f>VLOOKUP(B113,'26MY_CIV5D_DATA'!B:AS,3,FALSE)</f>
        <v>Solar Reflection Silver (NH-932M)</v>
      </c>
      <c r="D113" s="225" t="str">
        <f t="shared" si="14"/>
        <v>08P05-T20-1Z0</v>
      </c>
      <c r="E113" s="226">
        <f>VLOOKUP(B113,'26MY_CIV5D_DATA'!B:AS,9,FALSE)</f>
        <v>215</v>
      </c>
      <c r="F113" s="226">
        <f>VLOOKUP(B113,'26MY_CIV5D_DATA'!B:AS,10,FALSE)</f>
        <v>358</v>
      </c>
      <c r="G113" s="227">
        <f>VLOOKUP(B113,'26MY_CIV5D_DATA'!B:AS,7,FALSE)</f>
        <v>0.4</v>
      </c>
      <c r="H113" s="228">
        <f>VLOOKUP(B113,'26MY_CIV5D_DATA'!B:AS,11,FALSE)</f>
        <v>430.4</v>
      </c>
      <c r="I113" s="229">
        <f>VLOOKUP(B113,'26MY_CIV5D_DATA'!B:AS,12,FALSE)</f>
        <v>0</v>
      </c>
      <c r="J113" s="229">
        <f>VLOOKUP(B113,'26MY_CIV5D_DATA'!B:AS,13,FALSE)</f>
        <v>0</v>
      </c>
      <c r="K113" s="229">
        <f>VLOOKUP($B113,'26MY_CIV5D_DATA'!$B:$AS,14,FALSE)</f>
        <v>0</v>
      </c>
      <c r="L113" s="229" t="str">
        <f>VLOOKUP(B113,'26MY_CIV5D_DATA'!B:AS,15,FALSE)</f>
        <v>•</v>
      </c>
      <c r="M113" s="229" t="str">
        <f>VLOOKUP(B113,'26MY_CIV5D_DATA'!B:AS,16,FALSE)</f>
        <v>N/A</v>
      </c>
      <c r="N113" s="229">
        <f>VLOOKUP($B113,'26MY_CIV5D_DATA'!$B:$AS,17,FALSE)</f>
        <v>0</v>
      </c>
      <c r="O113" s="229" t="str">
        <f>VLOOKUP(B113,'26MY_CIV5D_DATA'!B:AS,18,FALSE)</f>
        <v>N/A</v>
      </c>
      <c r="P113" s="229" t="str">
        <f>VLOOKUP(B113,'26MY_CIV5D_DATA'!B:AS,19,FALSE)</f>
        <v>N/A</v>
      </c>
      <c r="Q113" s="207"/>
    </row>
    <row r="114" spans="2:17" s="47" customFormat="1" ht="15" customHeight="1" x14ac:dyDescent="0.2">
      <c r="B114" s="220" t="s">
        <v>274</v>
      </c>
      <c r="C114" s="243" t="str">
        <f>VLOOKUP(B114,'26MY_CIV5D_DATA'!B:AS,3,FALSE)</f>
        <v>Meteoroid Gray Pearl (NH-904M)</v>
      </c>
      <c r="D114" s="225" t="str">
        <f t="shared" si="14"/>
        <v>08P05-T20-170</v>
      </c>
      <c r="E114" s="226">
        <f>VLOOKUP(B114,'26MY_CIV5D_DATA'!B:AS,9,FALSE)</f>
        <v>215</v>
      </c>
      <c r="F114" s="226">
        <f>VLOOKUP(B114,'26MY_CIV5D_DATA'!B:AS,10,FALSE)</f>
        <v>358</v>
      </c>
      <c r="G114" s="227">
        <f>VLOOKUP(B114,'26MY_CIV5D_DATA'!B:AS,7,FALSE)</f>
        <v>0.4</v>
      </c>
      <c r="H114" s="228">
        <f>VLOOKUP(B114,'26MY_CIV5D_DATA'!B:AS,11,FALSE)</f>
        <v>430.4</v>
      </c>
      <c r="I114" s="229">
        <f>VLOOKUP(B114,'26MY_CIV5D_DATA'!B:AS,12,FALSE)</f>
        <v>0</v>
      </c>
      <c r="J114" s="229">
        <f>VLOOKUP(B114,'26MY_CIV5D_DATA'!B:AS,13,FALSE)</f>
        <v>0</v>
      </c>
      <c r="K114" s="229">
        <f>VLOOKUP($B114,'26MY_CIV5D_DATA'!$B:$AS,14,FALSE)</f>
        <v>0</v>
      </c>
      <c r="L114" s="229" t="str">
        <f>VLOOKUP(B114,'26MY_CIV5D_DATA'!B:AS,15,FALSE)</f>
        <v>N/A</v>
      </c>
      <c r="M114" s="229" t="str">
        <f>VLOOKUP(B114,'26MY_CIV5D_DATA'!B:AS,16,FALSE)</f>
        <v>•</v>
      </c>
      <c r="N114" s="229">
        <f>VLOOKUP($B114,'26MY_CIV5D_DATA'!$B:$AS,17,FALSE)</f>
        <v>0</v>
      </c>
      <c r="O114" s="229" t="str">
        <f>VLOOKUP(B114,'26MY_CIV5D_DATA'!B:AS,18,FALSE)</f>
        <v>N/A</v>
      </c>
      <c r="P114" s="229" t="str">
        <f>VLOOKUP(B114,'26MY_CIV5D_DATA'!B:AS,19,FALSE)</f>
        <v>N/A</v>
      </c>
      <c r="Q114" s="207"/>
    </row>
    <row r="115" spans="2:17" ht="15" x14ac:dyDescent="0.2">
      <c r="B115" s="158" t="s">
        <v>275</v>
      </c>
      <c r="C115" s="243" t="str">
        <f>VLOOKUP(B115,'26MY_CIV5D_DATA'!B:AS,3,FALSE)</f>
        <v>Crystal Black Pearl (NH-731P)</v>
      </c>
      <c r="D115" s="225" t="str">
        <f t="shared" si="14"/>
        <v>08P05-T20-180</v>
      </c>
      <c r="E115" s="226">
        <f>VLOOKUP(B115,'26MY_CIV5D_DATA'!B:AS,9,FALSE)</f>
        <v>215</v>
      </c>
      <c r="F115" s="226">
        <f>VLOOKUP(B115,'26MY_CIV5D_DATA'!B:AS,10,FALSE)</f>
        <v>358</v>
      </c>
      <c r="G115" s="227">
        <f>VLOOKUP(B115,'26MY_CIV5D_DATA'!B:AS,7,FALSE)</f>
        <v>0.4</v>
      </c>
      <c r="H115" s="228">
        <f>VLOOKUP(B115,'26MY_CIV5D_DATA'!B:AS,11,FALSE)</f>
        <v>430.4</v>
      </c>
      <c r="I115" s="229">
        <f>VLOOKUP(B115,'26MY_CIV5D_DATA'!B:AS,12,FALSE)</f>
        <v>0</v>
      </c>
      <c r="J115" s="229">
        <f>VLOOKUP(B115,'26MY_CIV5D_DATA'!B:AS,13,FALSE)</f>
        <v>0</v>
      </c>
      <c r="K115" s="229">
        <f>VLOOKUP($B115,'26MY_CIV5D_DATA'!$B:$AS,14,FALSE)</f>
        <v>0</v>
      </c>
      <c r="L115" s="229" t="str">
        <f>VLOOKUP(B115,'26MY_CIV5D_DATA'!B:AS,15,FALSE)</f>
        <v>•</v>
      </c>
      <c r="M115" s="229" t="str">
        <f>VLOOKUP(B115,'26MY_CIV5D_DATA'!B:AS,16,FALSE)</f>
        <v>•</v>
      </c>
      <c r="N115" s="229">
        <f>VLOOKUP($B115,'26MY_CIV5D_DATA'!$B:$AS,17,FALSE)</f>
        <v>0</v>
      </c>
      <c r="O115" s="229" t="str">
        <f>VLOOKUP(B115,'26MY_CIV5D_DATA'!B:AS,18,FALSE)</f>
        <v>•</v>
      </c>
      <c r="P115" s="229" t="str">
        <f>VLOOKUP(B115,'26MY_CIV5D_DATA'!B:AS,19,FALSE)</f>
        <v>N/A</v>
      </c>
      <c r="Q115" s="207"/>
    </row>
    <row r="116" spans="2:17" ht="15" x14ac:dyDescent="0.2">
      <c r="B116" s="158" t="s">
        <v>276</v>
      </c>
      <c r="C116" s="243" t="str">
        <f>VLOOKUP(B116,'26MY_CIV5D_DATA'!B:AS,3,FALSE)</f>
        <v>Rallye Red (R-513)</v>
      </c>
      <c r="D116" s="225" t="str">
        <f t="shared" si="14"/>
        <v>08P05-T20-190</v>
      </c>
      <c r="E116" s="226">
        <f>VLOOKUP(B116,'26MY_CIV5D_DATA'!B:AS,9,FALSE)</f>
        <v>215</v>
      </c>
      <c r="F116" s="226">
        <f>VLOOKUP(B116,'26MY_CIV5D_DATA'!B:AS,10,FALSE)</f>
        <v>358</v>
      </c>
      <c r="G116" s="227">
        <f>VLOOKUP(B116,'26MY_CIV5D_DATA'!B:AS,7,FALSE)</f>
        <v>0.4</v>
      </c>
      <c r="H116" s="228">
        <f>VLOOKUP(B116,'26MY_CIV5D_DATA'!B:AS,11,FALSE)</f>
        <v>430.4</v>
      </c>
      <c r="I116" s="229">
        <f>VLOOKUP(B116,'26MY_CIV5D_DATA'!B:AS,12,FALSE)</f>
        <v>0</v>
      </c>
      <c r="J116" s="229">
        <f>VLOOKUP(B116,'26MY_CIV5D_DATA'!B:AS,13,FALSE)</f>
        <v>0</v>
      </c>
      <c r="K116" s="229">
        <f>VLOOKUP($B116,'26MY_CIV5D_DATA'!$B:$AS,14,FALSE)</f>
        <v>0</v>
      </c>
      <c r="L116" s="229" t="str">
        <f>VLOOKUP(B116,'26MY_CIV5D_DATA'!B:AS,15,FALSE)</f>
        <v>N/A</v>
      </c>
      <c r="M116" s="229" t="str">
        <f>VLOOKUP(B116,'26MY_CIV5D_DATA'!B:AS,16,FALSE)</f>
        <v>•</v>
      </c>
      <c r="N116" s="229">
        <f>VLOOKUP($B116,'26MY_CIV5D_DATA'!$B:$AS,17,FALSE)</f>
        <v>0</v>
      </c>
      <c r="O116" s="229" t="str">
        <f>VLOOKUP(B116,'26MY_CIV5D_DATA'!B:AS,18,FALSE)</f>
        <v>•</v>
      </c>
      <c r="P116" s="229" t="str">
        <f>VLOOKUP(B116,'26MY_CIV5D_DATA'!B:AS,19,FALSE)</f>
        <v>N/A</v>
      </c>
      <c r="Q116" s="207"/>
    </row>
    <row r="117" spans="2:17" ht="15" x14ac:dyDescent="0.2">
      <c r="B117" s="158" t="s">
        <v>277</v>
      </c>
      <c r="C117" s="243" t="str">
        <f>VLOOKUP(B117,'26MY_CIV5D_DATA'!B:AS,3,FALSE)</f>
        <v>Boost Blue Pearl (B-637P)</v>
      </c>
      <c r="D117" s="225" t="str">
        <f t="shared" si="14"/>
        <v>08P05-T20-1U0</v>
      </c>
      <c r="E117" s="226">
        <f>VLOOKUP(B117,'26MY_CIV5D_DATA'!B:AS,9,FALSE)</f>
        <v>215</v>
      </c>
      <c r="F117" s="226">
        <f>VLOOKUP(B117,'26MY_CIV5D_DATA'!B:AS,10,FALSE)</f>
        <v>358</v>
      </c>
      <c r="G117" s="227">
        <f>VLOOKUP(B117,'26MY_CIV5D_DATA'!B:AS,7,FALSE)</f>
        <v>0.4</v>
      </c>
      <c r="H117" s="228">
        <f>VLOOKUP(B117,'26MY_CIV5D_DATA'!B:AS,11,FALSE)</f>
        <v>430.4</v>
      </c>
      <c r="I117" s="229">
        <f>VLOOKUP(B117,'26MY_CIV5D_DATA'!B:AS,12,FALSE)</f>
        <v>0</v>
      </c>
      <c r="J117" s="229">
        <f>VLOOKUP(B117,'26MY_CIV5D_DATA'!B:AS,13,FALSE)</f>
        <v>0</v>
      </c>
      <c r="K117" s="229">
        <f>VLOOKUP($B117,'26MY_CIV5D_DATA'!$B:$AS,14,FALSE)</f>
        <v>0</v>
      </c>
      <c r="L117" s="229" t="str">
        <f>VLOOKUP(B117,'26MY_CIV5D_DATA'!B:AS,15,FALSE)</f>
        <v>N/A</v>
      </c>
      <c r="M117" s="229" t="str">
        <f>VLOOKUP(B117,'26MY_CIV5D_DATA'!B:AS,16,FALSE)</f>
        <v>N/A</v>
      </c>
      <c r="N117" s="229">
        <f>VLOOKUP($B117,'26MY_CIV5D_DATA'!$B:$AS,17,FALSE)</f>
        <v>0</v>
      </c>
      <c r="O117" s="229" t="str">
        <f>VLOOKUP(B117,'26MY_CIV5D_DATA'!B:AS,18,FALSE)</f>
        <v>•</v>
      </c>
      <c r="P117" s="229" t="str">
        <f>VLOOKUP(B117,'26MY_CIV5D_DATA'!B:AS,19,FALSE)</f>
        <v>N/A</v>
      </c>
      <c r="Q117" s="212"/>
    </row>
    <row r="118" spans="2:17" ht="15" x14ac:dyDescent="0.2">
      <c r="B118" s="158" t="s">
        <v>278</v>
      </c>
      <c r="C118" s="240" t="str">
        <f>VLOOKUP(B118,'26MY_CIV5D_DATA'!B:AS,3,FALSE)</f>
        <v>Door Edge Guards</v>
      </c>
      <c r="D118" s="241"/>
      <c r="E118" s="241"/>
      <c r="F118" s="241"/>
      <c r="G118" s="241"/>
      <c r="H118" s="241"/>
      <c r="I118" s="241"/>
      <c r="J118" s="241"/>
      <c r="K118" s="241"/>
      <c r="L118" s="241"/>
      <c r="M118" s="241"/>
      <c r="N118" s="241"/>
      <c r="O118" s="241"/>
      <c r="P118" s="241"/>
      <c r="Q118" s="242"/>
    </row>
    <row r="119" spans="2:17" ht="15" x14ac:dyDescent="0.2">
      <c r="B119" s="158" t="s">
        <v>279</v>
      </c>
      <c r="C119" s="243" t="str">
        <f>VLOOKUP(B119,'26MY_CIV5D_DATA'!B:AS,3,FALSE)</f>
        <v>Platinum White Pearl (NH-883P)</v>
      </c>
      <c r="D119" s="225" t="str">
        <f t="shared" ref="D119:D123" si="15">B119</f>
        <v>08P20-T20-130</v>
      </c>
      <c r="E119" s="226">
        <f>VLOOKUP(B119,'26MY_CIV5D_DATA'!B:AS,9,FALSE)</f>
        <v>140</v>
      </c>
      <c r="F119" s="226">
        <f>VLOOKUP(B119,'26MY_CIV5D_DATA'!B:AS,10,FALSE)</f>
        <v>200</v>
      </c>
      <c r="G119" s="227">
        <f>VLOOKUP(B119,'26MY_CIV5D_DATA'!B:AS,7,FALSE)</f>
        <v>0.4</v>
      </c>
      <c r="H119" s="228">
        <f>VLOOKUP(B119,'26MY_CIV5D_DATA'!B:AS,11,FALSE)</f>
        <v>272.39999999999998</v>
      </c>
      <c r="I119" s="229">
        <f>VLOOKUP(B119,'26MY_CIV5D_DATA'!B:AS,12,FALSE)</f>
        <v>0</v>
      </c>
      <c r="J119" s="229">
        <f>VLOOKUP(B119,'26MY_CIV5D_DATA'!B:AS,13,FALSE)</f>
        <v>0</v>
      </c>
      <c r="K119" s="229">
        <f>VLOOKUP($B119,'26MY_CIV5D_DATA'!$B:$AS,14,FALSE)</f>
        <v>0</v>
      </c>
      <c r="L119" s="229" t="str">
        <f>VLOOKUP(B119,'26MY_CIV5D_DATA'!B:AS,15,FALSE)</f>
        <v>•</v>
      </c>
      <c r="M119" s="229" t="str">
        <f>VLOOKUP(B119,'26MY_CIV5D_DATA'!B:AS,16,FALSE)</f>
        <v>•</v>
      </c>
      <c r="N119" s="229">
        <f>VLOOKUP($B119,'26MY_CIV5D_DATA'!$B:$AS,17,FALSE)</f>
        <v>0</v>
      </c>
      <c r="O119" s="229" t="str">
        <f>VLOOKUP(B119,'26MY_CIV5D_DATA'!B:AS,18,FALSE)</f>
        <v>•</v>
      </c>
      <c r="P119" s="229" t="str">
        <f>VLOOKUP(B119,'26MY_CIV5D_DATA'!B:AS,19,FALSE)</f>
        <v>N/A</v>
      </c>
      <c r="Q119" s="199" t="str">
        <f>IF(VLOOKUP(B119,'26MY_CIV5D_DATA'!B:AS,20,FALSE)="","",VLOOKUP(B119,'26MY_CIV5D_DATA'!B:AS,20,FALSE))</f>
        <v/>
      </c>
    </row>
    <row r="120" spans="2:17" ht="15" x14ac:dyDescent="0.2">
      <c r="B120" s="158" t="s">
        <v>287</v>
      </c>
      <c r="C120" s="243" t="str">
        <f>VLOOKUP(B120,'26MY_CIV5D_DATA'!B:AS,3,FALSE)</f>
        <v>Solar Reflection Silver (NH-932M)</v>
      </c>
      <c r="D120" s="225" t="str">
        <f t="shared" si="15"/>
        <v>08P20-T20-1Z0</v>
      </c>
      <c r="E120" s="226">
        <f>VLOOKUP(B120,'26MY_CIV5D_DATA'!B:AS,9,FALSE)</f>
        <v>140</v>
      </c>
      <c r="F120" s="226">
        <f>VLOOKUP(B120,'26MY_CIV5D_DATA'!B:AS,10,FALSE)</f>
        <v>200</v>
      </c>
      <c r="G120" s="227">
        <f>VLOOKUP(B120,'26MY_CIV5D_DATA'!B:AS,7,FALSE)</f>
        <v>0.4</v>
      </c>
      <c r="H120" s="228">
        <f>VLOOKUP(B120,'26MY_CIV5D_DATA'!B:AS,11,FALSE)</f>
        <v>272.39999999999998</v>
      </c>
      <c r="I120" s="229">
        <f>VLOOKUP(B120,'26MY_CIV5D_DATA'!B:AS,12,FALSE)</f>
        <v>0</v>
      </c>
      <c r="J120" s="229">
        <f>VLOOKUP(B120,'26MY_CIV5D_DATA'!B:AS,13,FALSE)</f>
        <v>0</v>
      </c>
      <c r="K120" s="229">
        <f>VLOOKUP($B120,'26MY_CIV5D_DATA'!$B:$AS,14,FALSE)</f>
        <v>0</v>
      </c>
      <c r="L120" s="229" t="str">
        <f>VLOOKUP(B120,'26MY_CIV5D_DATA'!B:AS,15,FALSE)</f>
        <v>•</v>
      </c>
      <c r="M120" s="229" t="str">
        <f>VLOOKUP(B120,'26MY_CIV5D_DATA'!B:AS,16,FALSE)</f>
        <v>N/A</v>
      </c>
      <c r="N120" s="229">
        <f>VLOOKUP($B120,'26MY_CIV5D_DATA'!$B:$AS,17,FALSE)</f>
        <v>0</v>
      </c>
      <c r="O120" s="229" t="str">
        <f>VLOOKUP(B120,'26MY_CIV5D_DATA'!B:AS,18,FALSE)</f>
        <v>N/A</v>
      </c>
      <c r="P120" s="229" t="str">
        <f>VLOOKUP(B120,'26MY_CIV5D_DATA'!B:AS,19,FALSE)</f>
        <v>N/A</v>
      </c>
      <c r="Q120" s="207"/>
    </row>
    <row r="121" spans="2:17" ht="15" x14ac:dyDescent="0.2">
      <c r="B121" s="158" t="s">
        <v>288</v>
      </c>
      <c r="C121" s="243" t="str">
        <f>VLOOKUP(B121,'26MY_CIV5D_DATA'!B:AS,3,FALSE)</f>
        <v>Meteoroid Gray Pearl (NH-904M)</v>
      </c>
      <c r="D121" s="225" t="str">
        <f t="shared" si="15"/>
        <v>08P20-T20-170</v>
      </c>
      <c r="E121" s="226">
        <f>VLOOKUP(B121,'26MY_CIV5D_DATA'!B:AS,9,FALSE)</f>
        <v>115</v>
      </c>
      <c r="F121" s="226">
        <f>VLOOKUP(B121,'26MY_CIV5D_DATA'!B:AS,10,FALSE)</f>
        <v>195</v>
      </c>
      <c r="G121" s="227">
        <f>VLOOKUP(B121,'26MY_CIV5D_DATA'!B:AS,7,FALSE)</f>
        <v>0.4</v>
      </c>
      <c r="H121" s="228">
        <f>VLOOKUP(B121,'26MY_CIV5D_DATA'!B:AS,11,FALSE)</f>
        <v>267.39999999999998</v>
      </c>
      <c r="I121" s="229">
        <f>VLOOKUP(B121,'26MY_CIV5D_DATA'!B:AS,12,FALSE)</f>
        <v>0</v>
      </c>
      <c r="J121" s="229">
        <f>VLOOKUP(B121,'26MY_CIV5D_DATA'!B:AS,13,FALSE)</f>
        <v>0</v>
      </c>
      <c r="K121" s="229">
        <f>VLOOKUP($B121,'26MY_CIV5D_DATA'!$B:$AS,14,FALSE)</f>
        <v>0</v>
      </c>
      <c r="L121" s="229" t="str">
        <f>VLOOKUP(B121,'26MY_CIV5D_DATA'!B:AS,15,FALSE)</f>
        <v>N/A</v>
      </c>
      <c r="M121" s="229" t="str">
        <f>VLOOKUP(B121,'26MY_CIV5D_DATA'!B:AS,16,FALSE)</f>
        <v>•</v>
      </c>
      <c r="N121" s="229">
        <f>VLOOKUP($B121,'26MY_CIV5D_DATA'!$B:$AS,17,FALSE)</f>
        <v>0</v>
      </c>
      <c r="O121" s="229" t="str">
        <f>VLOOKUP(B121,'26MY_CIV5D_DATA'!B:AS,18,FALSE)</f>
        <v>N/A</v>
      </c>
      <c r="P121" s="229" t="str">
        <f>VLOOKUP(B121,'26MY_CIV5D_DATA'!B:AS,19,FALSE)</f>
        <v>N/A</v>
      </c>
      <c r="Q121" s="207"/>
    </row>
    <row r="122" spans="2:17" ht="15" x14ac:dyDescent="0.2">
      <c r="B122" s="158" t="s">
        <v>289</v>
      </c>
      <c r="C122" s="243" t="str">
        <f>VLOOKUP(B122,'26MY_CIV5D_DATA'!B:AS,3,FALSE)</f>
        <v>Crystal Black Pearl (NH-731P)</v>
      </c>
      <c r="D122" s="225" t="str">
        <f t="shared" si="15"/>
        <v>08P20-T20-180</v>
      </c>
      <c r="E122" s="226">
        <f>VLOOKUP(B122,'26MY_CIV5D_DATA'!B:AS,9,FALSE)</f>
        <v>140</v>
      </c>
      <c r="F122" s="226">
        <f>VLOOKUP(B122,'26MY_CIV5D_DATA'!B:AS,10,FALSE)</f>
        <v>200</v>
      </c>
      <c r="G122" s="227">
        <f>VLOOKUP(B122,'26MY_CIV5D_DATA'!B:AS,7,FALSE)</f>
        <v>0.4</v>
      </c>
      <c r="H122" s="228">
        <f>VLOOKUP(B122,'26MY_CIV5D_DATA'!B:AS,11,FALSE)</f>
        <v>272.39999999999998</v>
      </c>
      <c r="I122" s="229">
        <f>VLOOKUP(B122,'26MY_CIV5D_DATA'!B:AS,12,FALSE)</f>
        <v>0</v>
      </c>
      <c r="J122" s="229">
        <f>VLOOKUP(B122,'26MY_CIV5D_DATA'!B:AS,13,FALSE)</f>
        <v>0</v>
      </c>
      <c r="K122" s="229">
        <f>VLOOKUP($B122,'26MY_CIV5D_DATA'!$B:$AS,14,FALSE)</f>
        <v>0</v>
      </c>
      <c r="L122" s="229" t="str">
        <f>VLOOKUP(B122,'26MY_CIV5D_DATA'!B:AS,15,FALSE)</f>
        <v>•</v>
      </c>
      <c r="M122" s="229" t="str">
        <f>VLOOKUP(B122,'26MY_CIV5D_DATA'!B:AS,16,FALSE)</f>
        <v>•</v>
      </c>
      <c r="N122" s="229">
        <f>VLOOKUP($B122,'26MY_CIV5D_DATA'!$B:$AS,17,FALSE)</f>
        <v>0</v>
      </c>
      <c r="O122" s="229" t="str">
        <f>VLOOKUP(B122,'26MY_CIV5D_DATA'!B:AS,18,FALSE)</f>
        <v>•</v>
      </c>
      <c r="P122" s="229" t="str">
        <f>VLOOKUP(B122,'26MY_CIV5D_DATA'!B:AS,19,FALSE)</f>
        <v>N/A</v>
      </c>
      <c r="Q122" s="207"/>
    </row>
    <row r="123" spans="2:17" ht="15" x14ac:dyDescent="0.2">
      <c r="B123" s="158" t="s">
        <v>290</v>
      </c>
      <c r="C123" s="243" t="str">
        <f>VLOOKUP(B123,'26MY_CIV5D_DATA'!B:AS,3,FALSE)</f>
        <v>Rallye Red (R-513)</v>
      </c>
      <c r="D123" s="225" t="str">
        <f t="shared" si="15"/>
        <v>08P20-T20-190</v>
      </c>
      <c r="E123" s="226">
        <f>VLOOKUP(B123,'26MY_CIV5D_DATA'!B:AS,9,FALSE)</f>
        <v>140</v>
      </c>
      <c r="F123" s="226">
        <f>VLOOKUP(B123,'26MY_CIV5D_DATA'!B:AS,10,FALSE)</f>
        <v>200</v>
      </c>
      <c r="G123" s="227">
        <f>VLOOKUP(B123,'26MY_CIV5D_DATA'!B:AS,7,FALSE)</f>
        <v>0.4</v>
      </c>
      <c r="H123" s="228">
        <f>VLOOKUP(B123,'26MY_CIV5D_DATA'!B:AS,11,FALSE)</f>
        <v>272.39999999999998</v>
      </c>
      <c r="I123" s="229">
        <f>VLOOKUP(B123,'26MY_CIV5D_DATA'!B:AS,12,FALSE)</f>
        <v>0</v>
      </c>
      <c r="J123" s="229">
        <f>VLOOKUP(B123,'26MY_CIV5D_DATA'!B:AS,13,FALSE)</f>
        <v>0</v>
      </c>
      <c r="K123" s="229">
        <f>VLOOKUP($B123,'26MY_CIV5D_DATA'!$B:$AS,14,FALSE)</f>
        <v>0</v>
      </c>
      <c r="L123" s="229" t="str">
        <f>VLOOKUP(B123,'26MY_CIV5D_DATA'!B:AS,15,FALSE)</f>
        <v>N/A</v>
      </c>
      <c r="M123" s="229" t="str">
        <f>VLOOKUP(B123,'26MY_CIV5D_DATA'!B:AS,16,FALSE)</f>
        <v>•</v>
      </c>
      <c r="N123" s="229">
        <f>VLOOKUP($B123,'26MY_CIV5D_DATA'!$B:$AS,17,FALSE)</f>
        <v>0</v>
      </c>
      <c r="O123" s="229" t="str">
        <f>VLOOKUP(B123,'26MY_CIV5D_DATA'!B:AS,18,FALSE)</f>
        <v>•</v>
      </c>
      <c r="P123" s="229" t="str">
        <f>VLOOKUP(B123,'26MY_CIV5D_DATA'!B:AS,19,FALSE)</f>
        <v>N/A</v>
      </c>
      <c r="Q123" s="212"/>
    </row>
    <row r="124" spans="2:17" s="47" customFormat="1" ht="15" customHeight="1" x14ac:dyDescent="0.2">
      <c r="B124" s="220"/>
      <c r="C124" s="246"/>
      <c r="D124" s="246"/>
      <c r="E124" s="247"/>
      <c r="F124" s="247"/>
      <c r="G124" s="248"/>
      <c r="H124" s="247"/>
      <c r="I124" s="247"/>
      <c r="J124" s="247"/>
      <c r="K124" s="247"/>
      <c r="L124" s="247"/>
      <c r="M124" s="247"/>
      <c r="N124" s="247"/>
      <c r="O124" s="247"/>
      <c r="P124" s="247"/>
      <c r="Q124" s="247"/>
    </row>
    <row r="125" spans="2:17" s="32" customFormat="1" ht="18.75" x14ac:dyDescent="0.3">
      <c r="B125" s="237"/>
      <c r="C125" s="185" t="s">
        <v>609</v>
      </c>
      <c r="D125" s="185"/>
      <c r="E125" s="249"/>
      <c r="F125" s="249"/>
      <c r="G125" s="249"/>
      <c r="H125" s="249"/>
      <c r="I125" s="249"/>
      <c r="J125" s="249"/>
      <c r="K125" s="249"/>
      <c r="L125" s="249"/>
      <c r="M125" s="249"/>
      <c r="N125" s="249"/>
      <c r="O125" s="249"/>
      <c r="P125" s="249"/>
      <c r="Q125" s="249"/>
    </row>
    <row r="126" spans="2:17" s="200" customFormat="1" ht="15" customHeight="1" x14ac:dyDescent="0.2">
      <c r="B126" s="223"/>
      <c r="C126" s="189" t="s">
        <v>602</v>
      </c>
      <c r="D126" s="189" t="s">
        <v>25</v>
      </c>
      <c r="E126" s="189" t="s">
        <v>32</v>
      </c>
      <c r="F126" s="189" t="s">
        <v>603</v>
      </c>
      <c r="G126" s="189" t="s">
        <v>30</v>
      </c>
      <c r="H126" s="190" t="s">
        <v>604</v>
      </c>
      <c r="I126" s="189" t="s">
        <v>605</v>
      </c>
      <c r="J126" s="189"/>
      <c r="K126" s="189"/>
      <c r="L126" s="189"/>
      <c r="M126" s="189"/>
      <c r="N126" s="189"/>
      <c r="O126" s="189"/>
      <c r="P126" s="189"/>
      <c r="Q126" s="189" t="s">
        <v>606</v>
      </c>
    </row>
    <row r="127" spans="2:17" s="200" customFormat="1" ht="45" x14ac:dyDescent="0.2">
      <c r="B127" s="223"/>
      <c r="C127" s="189"/>
      <c r="D127" s="189"/>
      <c r="E127" s="189"/>
      <c r="F127" s="189"/>
      <c r="G127" s="189"/>
      <c r="H127" s="190"/>
      <c r="I127" s="191">
        <f>'26MY_CIV5D_DATA'!M$7</f>
        <v>0</v>
      </c>
      <c r="J127" s="191">
        <f>'26MY_CIV5D_DATA'!N$7</f>
        <v>0</v>
      </c>
      <c r="K127" s="191">
        <f>'26MY_CIV5D_DATA'!O$7</f>
        <v>0</v>
      </c>
      <c r="L127" s="191" t="str">
        <f>'26MY_CIV5D_DATA'!P$7</f>
        <v>SPORT</v>
      </c>
      <c r="M127" s="191" t="str">
        <f>'26MY_CIV5D_DATA'!Q$7</f>
        <v>SPORT 
Hybrid</v>
      </c>
      <c r="N127" s="191">
        <f>'26MY_CIV5D_DATA'!R$7</f>
        <v>0</v>
      </c>
      <c r="O127" s="191" t="str">
        <f>'26MY_CIV5D_DATA'!S$7</f>
        <v>Sport Touring Hybrid</v>
      </c>
      <c r="P127" s="191" t="str">
        <f>'26MY_CIV5D_DATA'!T$7</f>
        <v>Type R</v>
      </c>
      <c r="Q127" s="189"/>
    </row>
    <row r="128" spans="2:17" s="47" customFormat="1" ht="15" customHeight="1" x14ac:dyDescent="0.2">
      <c r="B128" s="220" t="s">
        <v>320</v>
      </c>
      <c r="C128" s="224" t="str">
        <f>VLOOKUP(B128,'26MY_CIV5D_DATA'!B:AS,3,FALSE)</f>
        <v>Floor Mats - All-Season</v>
      </c>
      <c r="D128" s="225" t="str">
        <f t="shared" ref="D128:D143" si="16">B128</f>
        <v>08P17-T20-110</v>
      </c>
      <c r="E128" s="226">
        <f>VLOOKUP(B128,'26MY_CIV5D_DATA'!B:AS,9,FALSE)</f>
        <v>149</v>
      </c>
      <c r="F128" s="226">
        <f>VLOOKUP(B128,'26MY_CIV5D_DATA'!B:AS,10,FALSE)</f>
        <v>248</v>
      </c>
      <c r="G128" s="227">
        <f>VLOOKUP(B128,'26MY_CIV5D_DATA'!B:AS,7,FALSE)</f>
        <v>0.1</v>
      </c>
      <c r="H128" s="228">
        <f>VLOOKUP(B128,'26MY_CIV5D_DATA'!B:AS,11,FALSE)</f>
        <v>266.10000000000002</v>
      </c>
      <c r="I128" s="229">
        <f>VLOOKUP(B128,'26MY_CIV5D_DATA'!B:AS,12,FALSE)</f>
        <v>0</v>
      </c>
      <c r="J128" s="229">
        <f>VLOOKUP(B128,'26MY_CIV5D_DATA'!B:AS,13,FALSE)</f>
        <v>0</v>
      </c>
      <c r="K128" s="229">
        <f>VLOOKUP($B128,'26MY_CIV5D_DATA'!$B:$AS,14,FALSE)</f>
        <v>0</v>
      </c>
      <c r="L128" s="229" t="str">
        <f>VLOOKUP(B128,'26MY_CIV5D_DATA'!B:AS,15,FALSE)</f>
        <v>•</v>
      </c>
      <c r="M128" s="229" t="str">
        <f>VLOOKUP(B128,'26MY_CIV5D_DATA'!B:AS,16,FALSE)</f>
        <v>N/A</v>
      </c>
      <c r="N128" s="229">
        <f>VLOOKUP($B128,'26MY_CIV5D_DATA'!$B:$AS,17,FALSE)</f>
        <v>0</v>
      </c>
      <c r="O128" s="229" t="str">
        <f>VLOOKUP(B128,'26MY_CIV5D_DATA'!B:AS,18,FALSE)</f>
        <v>N/A</v>
      </c>
      <c r="P128" s="229" t="str">
        <f>VLOOKUP(B128,'26MY_CIV5D_DATA'!B:AS,19,FALSE)</f>
        <v>•</v>
      </c>
      <c r="Q128" s="230" t="str">
        <f>IF(VLOOKUP(B128,'26MY_CIV5D_DATA'!B:AS,20,FALSE)="","",VLOOKUP(B128,'26MY_CIV5D_DATA'!B:AS,20,FALSE))</f>
        <v>Includes Front and Rear.</v>
      </c>
    </row>
    <row r="129" spans="2:17" s="47" customFormat="1" ht="15" customHeight="1" x14ac:dyDescent="0.2">
      <c r="B129" s="220" t="s">
        <v>328</v>
      </c>
      <c r="C129" s="224" t="str">
        <f>VLOOKUP(B129,'26MY_CIV5D_DATA'!B:AS,3,FALSE)</f>
        <v>Floor Mats Hybrid - All-Season</v>
      </c>
      <c r="D129" s="225" t="str">
        <f t="shared" si="16"/>
        <v>08P17-T20-110A</v>
      </c>
      <c r="E129" s="226">
        <f>VLOOKUP(B129,'26MY_CIV5D_DATA'!B:AS,9,FALSE)</f>
        <v>149</v>
      </c>
      <c r="F129" s="226">
        <f>VLOOKUP(B129,'26MY_CIV5D_DATA'!B:AS,10,FALSE)</f>
        <v>248</v>
      </c>
      <c r="G129" s="227">
        <f>VLOOKUP(B129,'26MY_CIV5D_DATA'!B:AS,7,FALSE)</f>
        <v>0.1</v>
      </c>
      <c r="H129" s="228">
        <f>VLOOKUP(B129,'26MY_CIV5D_DATA'!B:AS,11,FALSE)</f>
        <v>266.10000000000002</v>
      </c>
      <c r="I129" s="229">
        <f>VLOOKUP(B129,'26MY_CIV5D_DATA'!B:AS,12,FALSE)</f>
        <v>0</v>
      </c>
      <c r="J129" s="229">
        <f>VLOOKUP(B129,'26MY_CIV5D_DATA'!B:AS,13,FALSE)</f>
        <v>0</v>
      </c>
      <c r="K129" s="229">
        <f>VLOOKUP($B129,'26MY_CIV5D_DATA'!$B:$AS,14,FALSE)</f>
        <v>0</v>
      </c>
      <c r="L129" s="229" t="str">
        <f>VLOOKUP(B129,'26MY_CIV5D_DATA'!B:AS,15,FALSE)</f>
        <v>N/A</v>
      </c>
      <c r="M129" s="229" t="str">
        <f>VLOOKUP(B129,'26MY_CIV5D_DATA'!B:AS,16,FALSE)</f>
        <v>•</v>
      </c>
      <c r="N129" s="229">
        <f>VLOOKUP($B129,'26MY_CIV5D_DATA'!$B:$AS,17,FALSE)</f>
        <v>0</v>
      </c>
      <c r="O129" s="229" t="str">
        <f>VLOOKUP(B129,'26MY_CIV5D_DATA'!B:AS,18,FALSE)</f>
        <v>•</v>
      </c>
      <c r="P129" s="229" t="str">
        <f>VLOOKUP(B129,'26MY_CIV5D_DATA'!B:AS,19,FALSE)</f>
        <v>N/A</v>
      </c>
      <c r="Q129" s="230" t="str">
        <f>IF(VLOOKUP(B129,'26MY_CIV5D_DATA'!B:AS,20,FALSE)="","",VLOOKUP(B129,'26MY_CIV5D_DATA'!B:AS,20,FALSE))</f>
        <v>Includes Front and Rear.</v>
      </c>
    </row>
    <row r="130" spans="2:17" s="47" customFormat="1" ht="15" customHeight="1" x14ac:dyDescent="0.2">
      <c r="B130" s="220" t="s">
        <v>332</v>
      </c>
      <c r="C130" s="224" t="str">
        <f>VLOOKUP(B130,'26MY_CIV5D_DATA'!B:AS,3,FALSE)</f>
        <v>Carpet Floor Mats - Contoured High-Wall</v>
      </c>
      <c r="D130" s="225" t="str">
        <f t="shared" si="16"/>
        <v>08P15-T20-110</v>
      </c>
      <c r="E130" s="226">
        <f>VLOOKUP(B130,'26MY_CIV5D_DATA'!B:AS,9,FALSE)</f>
        <v>238</v>
      </c>
      <c r="F130" s="226">
        <f>VLOOKUP(B130,'26MY_CIV5D_DATA'!B:AS,10,FALSE)</f>
        <v>397</v>
      </c>
      <c r="G130" s="227">
        <f>VLOOKUP(B130,'26MY_CIV5D_DATA'!B:AS,7,FALSE)</f>
        <v>0.1</v>
      </c>
      <c r="H130" s="228">
        <f>VLOOKUP(B130,'26MY_CIV5D_DATA'!B:AS,11,FALSE)</f>
        <v>415.1</v>
      </c>
      <c r="I130" s="229">
        <f>VLOOKUP(B130,'26MY_CIV5D_DATA'!B:AS,12,FALSE)</f>
        <v>0</v>
      </c>
      <c r="J130" s="229">
        <f>VLOOKUP(B130,'26MY_CIV5D_DATA'!B:AS,13,FALSE)</f>
        <v>0</v>
      </c>
      <c r="K130" s="229">
        <f>VLOOKUP($B130,'26MY_CIV5D_DATA'!$B:$AS,14,FALSE)</f>
        <v>0</v>
      </c>
      <c r="L130" s="229" t="str">
        <f>VLOOKUP(B130,'26MY_CIV5D_DATA'!B:AS,15,FALSE)</f>
        <v>•</v>
      </c>
      <c r="M130" s="229" t="str">
        <f>VLOOKUP(B130,'26MY_CIV5D_DATA'!B:AS,16,FALSE)</f>
        <v>•</v>
      </c>
      <c r="N130" s="229">
        <f>VLOOKUP($B130,'26MY_CIV5D_DATA'!$B:$AS,17,FALSE)</f>
        <v>0</v>
      </c>
      <c r="O130" s="229" t="str">
        <f>VLOOKUP(B130,'26MY_CIV5D_DATA'!B:AS,18,FALSE)</f>
        <v>•</v>
      </c>
      <c r="P130" s="229" t="str">
        <f>VLOOKUP(B130,'26MY_CIV5D_DATA'!B:AS,19,FALSE)</f>
        <v>N/A</v>
      </c>
      <c r="Q130" s="230" t="str">
        <f>IF(VLOOKUP(B130,'26MY_CIV5D_DATA'!B:AS,20,FALSE)="","",VLOOKUP(B130,'26MY_CIV5D_DATA'!B:AS,20,FALSE))</f>
        <v>Includes Front and Rear.</v>
      </c>
    </row>
    <row r="131" spans="2:17" s="47" customFormat="1" ht="15" customHeight="1" x14ac:dyDescent="0.2">
      <c r="B131" s="220" t="s">
        <v>350</v>
      </c>
      <c r="C131" s="224" t="str">
        <f>VLOOKUP(B131,'26MY_CIV5D_DATA'!B:AS,3,FALSE)</f>
        <v>Cargo Tray</v>
      </c>
      <c r="D131" s="225" t="str">
        <f t="shared" si="16"/>
        <v>08U45-T47-100B</v>
      </c>
      <c r="E131" s="226">
        <f>VLOOKUP(B131,'26MY_CIV5D_DATA'!B:AS,9,FALSE)</f>
        <v>118</v>
      </c>
      <c r="F131" s="226">
        <f>VLOOKUP(B131,'26MY_CIV5D_DATA'!B:AS,10,FALSE)</f>
        <v>197</v>
      </c>
      <c r="G131" s="227">
        <f>VLOOKUP(B131,'26MY_CIV5D_DATA'!B:AS,7,FALSE)</f>
        <v>0.1</v>
      </c>
      <c r="H131" s="228">
        <f>VLOOKUP(B131,'26MY_CIV5D_DATA'!B:AS,11,FALSE)</f>
        <v>215.1</v>
      </c>
      <c r="I131" s="229">
        <f>VLOOKUP(B131,'26MY_CIV5D_DATA'!B:AS,12,FALSE)</f>
        <v>0</v>
      </c>
      <c r="J131" s="229">
        <f>VLOOKUP(B131,'26MY_CIV5D_DATA'!B:AS,13,FALSE)</f>
        <v>0</v>
      </c>
      <c r="K131" s="229">
        <f>VLOOKUP($B131,'26MY_CIV5D_DATA'!$B:$AS,14,FALSE)</f>
        <v>0</v>
      </c>
      <c r="L131" s="229" t="str">
        <f>VLOOKUP(B131,'26MY_CIV5D_DATA'!B:AS,15,FALSE)</f>
        <v>N/A</v>
      </c>
      <c r="M131" s="229" t="str">
        <f>VLOOKUP(B131,'26MY_CIV5D_DATA'!B:AS,16,FALSE)</f>
        <v>•</v>
      </c>
      <c r="N131" s="229">
        <f>VLOOKUP($B131,'26MY_CIV5D_DATA'!$B:$AS,17,FALSE)</f>
        <v>0</v>
      </c>
      <c r="O131" s="229" t="str">
        <f>VLOOKUP(B131,'26MY_CIV5D_DATA'!B:AS,18,FALSE)</f>
        <v>•</v>
      </c>
      <c r="P131" s="229" t="str">
        <f>VLOOKUP(B131,'26MY_CIV5D_DATA'!B:AS,19,FALSE)</f>
        <v>N/A</v>
      </c>
      <c r="Q131" s="230" t="str">
        <f>IF(VLOOKUP(B131,'26MY_CIV5D_DATA'!B:AS,20,FALSE)="","",VLOOKUP(B131,'26MY_CIV5D_DATA'!B:AS,20,FALSE))</f>
        <v/>
      </c>
    </row>
    <row r="132" spans="2:17" s="47" customFormat="1" ht="15" customHeight="1" x14ac:dyDescent="0.2">
      <c r="B132" s="220" t="s">
        <v>344</v>
      </c>
      <c r="C132" s="224" t="str">
        <f>VLOOKUP(B132,'26MY_CIV5D_DATA'!B:AS,3,FALSE)</f>
        <v>Cargo Tray</v>
      </c>
      <c r="D132" s="225" t="str">
        <f t="shared" si="16"/>
        <v>08U45-T47-100</v>
      </c>
      <c r="E132" s="226">
        <f>VLOOKUP(B132,'26MY_CIV5D_DATA'!B:AS,9,FALSE)</f>
        <v>118</v>
      </c>
      <c r="F132" s="226">
        <f>VLOOKUP(B132,'26MY_CIV5D_DATA'!B:AS,10,FALSE)</f>
        <v>197</v>
      </c>
      <c r="G132" s="227">
        <f>VLOOKUP(B132,'26MY_CIV5D_DATA'!B:AS,7,FALSE)</f>
        <v>0.1</v>
      </c>
      <c r="H132" s="228">
        <f>VLOOKUP(B132,'26MY_CIV5D_DATA'!B:AS,11,FALSE)</f>
        <v>215.1</v>
      </c>
      <c r="I132" s="229">
        <f>VLOOKUP(B132,'26MY_CIV5D_DATA'!B:AS,12,FALSE)</f>
        <v>0</v>
      </c>
      <c r="J132" s="229">
        <f>VLOOKUP(B132,'26MY_CIV5D_DATA'!B:AS,13,FALSE)</f>
        <v>0</v>
      </c>
      <c r="K132" s="229">
        <f>VLOOKUP($B132,'26MY_CIV5D_DATA'!$B:$AS,14,FALSE)</f>
        <v>0</v>
      </c>
      <c r="L132" s="229" t="str">
        <f>VLOOKUP(B132,'26MY_CIV5D_DATA'!B:AS,15,FALSE)</f>
        <v>•</v>
      </c>
      <c r="M132" s="229" t="str">
        <f>VLOOKUP(B132,'26MY_CIV5D_DATA'!B:AS,16,FALSE)</f>
        <v>N/A</v>
      </c>
      <c r="N132" s="229">
        <f>VLOOKUP($B132,'26MY_CIV5D_DATA'!$B:$AS,17,FALSE)</f>
        <v>0</v>
      </c>
      <c r="O132" s="229" t="str">
        <f>VLOOKUP(B132,'26MY_CIV5D_DATA'!B:AS,18,FALSE)</f>
        <v>N/A</v>
      </c>
      <c r="P132" s="229" t="str">
        <f>VLOOKUP(B132,'26MY_CIV5D_DATA'!B:AS,19,FALSE)</f>
        <v>N/A</v>
      </c>
      <c r="Q132" s="230" t="str">
        <f>IF(VLOOKUP(B132,'26MY_CIV5D_DATA'!B:AS,20,FALSE)="","",VLOOKUP(B132,'26MY_CIV5D_DATA'!B:AS,20,FALSE))</f>
        <v/>
      </c>
    </row>
    <row r="133" spans="2:17" s="47" customFormat="1" ht="15" customHeight="1" x14ac:dyDescent="0.2">
      <c r="B133" s="250" t="s">
        <v>477</v>
      </c>
      <c r="C133" s="224" t="str">
        <f>VLOOKUP(B133,'26MY_CIV5D_DATA'!B:AS,3,FALSE)</f>
        <v>Cargo Tray - Type R</v>
      </c>
      <c r="D133" s="225" t="str">
        <f t="shared" si="16"/>
        <v>08U45-T60-100</v>
      </c>
      <c r="E133" s="226">
        <f>VLOOKUP(B133,'26MY_CIV5D_DATA'!B:AS,9,FALSE)</f>
        <v>124</v>
      </c>
      <c r="F133" s="226">
        <f>VLOOKUP(B133,'26MY_CIV5D_DATA'!B:AS,10,FALSE)</f>
        <v>207</v>
      </c>
      <c r="G133" s="227">
        <f>VLOOKUP(B133,'26MY_CIV5D_DATA'!B:AS,7,FALSE)</f>
        <v>0.1</v>
      </c>
      <c r="H133" s="228">
        <f>VLOOKUP(B133,'26MY_CIV5D_DATA'!B:AS,11,FALSE)</f>
        <v>225.1</v>
      </c>
      <c r="I133" s="229">
        <f>VLOOKUP(B133,'26MY_CIV5D_DATA'!B:AS,12,FALSE)</f>
        <v>0</v>
      </c>
      <c r="J133" s="229">
        <f>VLOOKUP(B133,'26MY_CIV5D_DATA'!B:AS,13,FALSE)</f>
        <v>0</v>
      </c>
      <c r="K133" s="229">
        <f>VLOOKUP($B133,'26MY_CIV5D_DATA'!$B:$AS,14,FALSE)</f>
        <v>0</v>
      </c>
      <c r="L133" s="229" t="str">
        <f>VLOOKUP(B133,'26MY_CIV5D_DATA'!B:AS,15,FALSE)</f>
        <v>N/A</v>
      </c>
      <c r="M133" s="229" t="str">
        <f>VLOOKUP(B133,'26MY_CIV5D_DATA'!B:AS,16,FALSE)</f>
        <v>N/A</v>
      </c>
      <c r="N133" s="229">
        <f>VLOOKUP($B133,'26MY_CIV5D_DATA'!$B:$AS,17,FALSE)</f>
        <v>0</v>
      </c>
      <c r="O133" s="229" t="str">
        <f>VLOOKUP(B133,'26MY_CIV5D_DATA'!B:AS,18,FALSE)</f>
        <v>N/A</v>
      </c>
      <c r="P133" s="229" t="str">
        <f>VLOOKUP(B133,'26MY_CIV5D_DATA'!B:AS,19,FALSE)</f>
        <v>•</v>
      </c>
      <c r="Q133" s="230" t="str">
        <f>IF(VLOOKUP(B133,'26MY_CIV5D_DATA'!B:AS,20,FALSE)="","",VLOOKUP(B133,'26MY_CIV5D_DATA'!B:AS,20,FALSE))</f>
        <v>Type R logo</v>
      </c>
    </row>
    <row r="134" spans="2:17" s="47" customFormat="1" ht="15" customHeight="1" x14ac:dyDescent="0.2">
      <c r="B134" s="220" t="s">
        <v>470</v>
      </c>
      <c r="C134" s="224" t="str">
        <f>VLOOKUP(B134,'26MY_CIV5D_DATA'!B:AS,3,FALSE)</f>
        <v>Floor Mats - Carpet, Contoured Highwall - Type R</v>
      </c>
      <c r="D134" s="225" t="str">
        <f t="shared" si="16"/>
        <v>08P15-T60-110</v>
      </c>
      <c r="E134" s="226">
        <f>VLOOKUP(B134,'26MY_CIV5D_DATA'!B:AS,9,FALSE)</f>
        <v>321</v>
      </c>
      <c r="F134" s="226">
        <f>VLOOKUP(B134,'26MY_CIV5D_DATA'!B:AS,10,FALSE)</f>
        <v>535</v>
      </c>
      <c r="G134" s="227">
        <f>VLOOKUP(B134,'26MY_CIV5D_DATA'!B:AS,7,FALSE)</f>
        <v>0.1</v>
      </c>
      <c r="H134" s="228">
        <f>VLOOKUP(B134,'26MY_CIV5D_DATA'!B:AS,11,FALSE)</f>
        <v>553.1</v>
      </c>
      <c r="I134" s="229">
        <f>VLOOKUP(B134,'26MY_CIV5D_DATA'!B:AS,12,FALSE)</f>
        <v>0</v>
      </c>
      <c r="J134" s="229">
        <f>VLOOKUP(B134,'26MY_CIV5D_DATA'!B:AS,13,FALSE)</f>
        <v>0</v>
      </c>
      <c r="K134" s="229">
        <f>VLOOKUP($B134,'26MY_CIV5D_DATA'!$B:$AS,14,FALSE)</f>
        <v>0</v>
      </c>
      <c r="L134" s="229" t="str">
        <f>VLOOKUP(B134,'26MY_CIV5D_DATA'!B:AS,15,FALSE)</f>
        <v>N/A</v>
      </c>
      <c r="M134" s="229" t="str">
        <f>VLOOKUP(B134,'26MY_CIV5D_DATA'!B:AS,16,FALSE)</f>
        <v>N/A</v>
      </c>
      <c r="N134" s="229">
        <f>VLOOKUP($B134,'26MY_CIV5D_DATA'!$B:$AS,17,FALSE)</f>
        <v>0</v>
      </c>
      <c r="O134" s="229" t="str">
        <f>VLOOKUP(B134,'26MY_CIV5D_DATA'!B:AS,18,FALSE)</f>
        <v>N/A</v>
      </c>
      <c r="P134" s="229" t="str">
        <f>VLOOKUP(B134,'26MY_CIV5D_DATA'!B:AS,19,FALSE)</f>
        <v>•</v>
      </c>
      <c r="Q134" s="230" t="str">
        <f>IF(VLOOKUP(B134,'26MY_CIV5D_DATA'!B:AS,20,FALSE)="","",VLOOKUP(B134,'26MY_CIV5D_DATA'!B:AS,20,FALSE))</f>
        <v>Type R logo</v>
      </c>
    </row>
    <row r="135" spans="2:17" s="47" customFormat="1" ht="15" customHeight="1" x14ac:dyDescent="0.2">
      <c r="B135" s="250" t="s">
        <v>464</v>
      </c>
      <c r="C135" s="224" t="str">
        <f>VLOOKUP(B135,'26MY_CIV5D_DATA'!B:AS,3,FALSE)</f>
        <v>Illuminated Door Sill Trim - Type R</v>
      </c>
      <c r="D135" s="225" t="str">
        <f>B135</f>
        <v>08E12-T60-100</v>
      </c>
      <c r="E135" s="226">
        <f>VLOOKUP(B135,'26MY_CIV5D_DATA'!B:AS,9,FALSE)</f>
        <v>288</v>
      </c>
      <c r="F135" s="226">
        <f>VLOOKUP(B135,'26MY_CIV5D_DATA'!B:AS,10,FALSE)</f>
        <v>480</v>
      </c>
      <c r="G135" s="227">
        <f>VLOOKUP(B135,'26MY_CIV5D_DATA'!B:AS,7,FALSE)</f>
        <v>1.1000000000000001</v>
      </c>
      <c r="H135" s="228">
        <f>VLOOKUP(B135,'26MY_CIV5D_DATA'!B:AS,11,FALSE)</f>
        <v>679.1</v>
      </c>
      <c r="I135" s="229">
        <f>VLOOKUP(B135,'26MY_CIV5D_DATA'!B:AS,12,FALSE)</f>
        <v>0</v>
      </c>
      <c r="J135" s="229">
        <f>VLOOKUP(B135,'26MY_CIV5D_DATA'!B:AS,13,FALSE)</f>
        <v>0</v>
      </c>
      <c r="K135" s="229">
        <f>VLOOKUP($B135,'26MY_CIV5D_DATA'!$B:$AS,14,FALSE)</f>
        <v>0</v>
      </c>
      <c r="L135" s="229" t="str">
        <f>VLOOKUP(B135,'26MY_CIV5D_DATA'!B:AS,15,FALSE)</f>
        <v>N/A</v>
      </c>
      <c r="M135" s="229" t="str">
        <f>VLOOKUP(B135,'26MY_CIV5D_DATA'!B:AS,16,FALSE)</f>
        <v>N/A</v>
      </c>
      <c r="N135" s="229">
        <f>VLOOKUP($B135,'26MY_CIV5D_DATA'!$B:$AS,17,FALSE)</f>
        <v>0</v>
      </c>
      <c r="O135" s="229" t="str">
        <f>VLOOKUP(B135,'26MY_CIV5D_DATA'!B:AS,18,FALSE)</f>
        <v>N/A</v>
      </c>
      <c r="P135" s="229" t="str">
        <f>VLOOKUP(B135,'26MY_CIV5D_DATA'!B:AS,19,FALSE)</f>
        <v>•</v>
      </c>
      <c r="Q135" s="230" t="str">
        <f>IF(VLOOKUP(B135,'26MY_CIV5D_DATA'!B:AS,20,FALSE)="","",VLOOKUP(B135,'26MY_CIV5D_DATA'!B:AS,20,FALSE))</f>
        <v>Red LED lights illuminate the Type R logo when door is open.</v>
      </c>
    </row>
    <row r="136" spans="2:17" s="47" customFormat="1" ht="15" customHeight="1" x14ac:dyDescent="0.2">
      <c r="B136" s="220" t="s">
        <v>482</v>
      </c>
      <c r="C136" s="224" t="str">
        <f>VLOOKUP(B136,'26MY_CIV5D_DATA'!B:AS,3,FALSE)</f>
        <v>Steering Wheel, Alcantara - Type R</v>
      </c>
      <c r="D136" s="225" t="str">
        <f t="shared" si="16"/>
        <v>08U97-T60-110</v>
      </c>
      <c r="E136" s="226">
        <f>VLOOKUP(B136,'26MY_CIV5D_DATA'!B:AS,9,FALSE)</f>
        <v>563</v>
      </c>
      <c r="F136" s="226">
        <f>VLOOKUP(B136,'26MY_CIV5D_DATA'!B:AS,10,FALSE)</f>
        <v>866</v>
      </c>
      <c r="G136" s="227">
        <f>VLOOKUP(B136,'26MY_CIV5D_DATA'!B:AS,7,FALSE)</f>
        <v>0.7</v>
      </c>
      <c r="H136" s="228">
        <f>VLOOKUP(B136,'26MY_CIV5D_DATA'!B:AS,11,FALSE)</f>
        <v>992.7</v>
      </c>
      <c r="I136" s="229">
        <f>VLOOKUP(B136,'26MY_CIV5D_DATA'!B:AS,12,FALSE)</f>
        <v>0</v>
      </c>
      <c r="J136" s="229">
        <f>VLOOKUP(B136,'26MY_CIV5D_DATA'!B:AS,13,FALSE)</f>
        <v>0</v>
      </c>
      <c r="K136" s="229">
        <f>VLOOKUP($B136,'26MY_CIV5D_DATA'!$B:$AS,14,FALSE)</f>
        <v>0</v>
      </c>
      <c r="L136" s="229" t="str">
        <f>VLOOKUP(B136,'26MY_CIV5D_DATA'!B:AS,15,FALSE)</f>
        <v>N/A</v>
      </c>
      <c r="M136" s="229" t="str">
        <f>VLOOKUP(B136,'26MY_CIV5D_DATA'!B:AS,16,FALSE)</f>
        <v>N/A</v>
      </c>
      <c r="N136" s="229">
        <f>VLOOKUP($B136,'26MY_CIV5D_DATA'!$B:$AS,17,FALSE)</f>
        <v>0</v>
      </c>
      <c r="O136" s="229" t="str">
        <f>VLOOKUP(B136,'26MY_CIV5D_DATA'!B:AS,18,FALSE)</f>
        <v>N/A</v>
      </c>
      <c r="P136" s="229" t="str">
        <f>VLOOKUP(B136,'26MY_CIV5D_DATA'!B:AS,19,FALSE)</f>
        <v>•</v>
      </c>
      <c r="Q136" s="230" t="str">
        <f>IF(VLOOKUP(B136,'26MY_CIV5D_DATA'!B:AS,20,FALSE)="","",VLOOKUP(B136,'26MY_CIV5D_DATA'!B:AS,20,FALSE))</f>
        <v/>
      </c>
    </row>
    <row r="137" spans="2:17" s="47" customFormat="1" ht="15" customHeight="1" x14ac:dyDescent="0.2">
      <c r="B137" s="220" t="s">
        <v>487</v>
      </c>
      <c r="C137" s="224" t="str">
        <f>VLOOKUP(B137,'26MY_CIV5D_DATA'!B:AS,3,FALSE)</f>
        <v>Shift Knob - Type R</v>
      </c>
      <c r="D137" s="225" t="str">
        <f t="shared" si="16"/>
        <v>08U92-T60-110</v>
      </c>
      <c r="E137" s="226">
        <f>VLOOKUP(B137,'26MY_CIV5D_DATA'!B:AS,9,FALSE)</f>
        <v>343</v>
      </c>
      <c r="F137" s="226">
        <f>VLOOKUP(B137,'26MY_CIV5D_DATA'!B:AS,10,FALSE)</f>
        <v>528</v>
      </c>
      <c r="G137" s="227">
        <f>VLOOKUP(B137,'26MY_CIV5D_DATA'!B:AS,7,FALSE)</f>
        <v>0.1</v>
      </c>
      <c r="H137" s="228">
        <f>VLOOKUP(B137,'26MY_CIV5D_DATA'!B:AS,11,FALSE)</f>
        <v>546.1</v>
      </c>
      <c r="I137" s="229">
        <f>VLOOKUP(B137,'26MY_CIV5D_DATA'!B:AS,12,FALSE)</f>
        <v>0</v>
      </c>
      <c r="J137" s="229">
        <f>VLOOKUP(B137,'26MY_CIV5D_DATA'!B:AS,13,FALSE)</f>
        <v>0</v>
      </c>
      <c r="K137" s="229">
        <f>VLOOKUP($B137,'26MY_CIV5D_DATA'!$B:$AS,14,FALSE)</f>
        <v>0</v>
      </c>
      <c r="L137" s="229" t="str">
        <f>VLOOKUP(B137,'26MY_CIV5D_DATA'!B:AS,15,FALSE)</f>
        <v>N/A</v>
      </c>
      <c r="M137" s="229" t="str">
        <f>VLOOKUP(B137,'26MY_CIV5D_DATA'!B:AS,16,FALSE)</f>
        <v>N/A</v>
      </c>
      <c r="N137" s="229">
        <f>VLOOKUP($B137,'26MY_CIV5D_DATA'!$B:$AS,17,FALSE)</f>
        <v>0</v>
      </c>
      <c r="O137" s="229" t="str">
        <f>VLOOKUP(B137,'26MY_CIV5D_DATA'!B:AS,18,FALSE)</f>
        <v>N/A</v>
      </c>
      <c r="P137" s="229" t="str">
        <f>VLOOKUP(B137,'26MY_CIV5D_DATA'!B:AS,19,FALSE)</f>
        <v>•</v>
      </c>
      <c r="Q137" s="230" t="str">
        <f>IF(VLOOKUP(B137,'26MY_CIV5D_DATA'!B:AS,20,FALSE)="","",VLOOKUP(B137,'26MY_CIV5D_DATA'!B:AS,20,FALSE))</f>
        <v>Combined black anodized aluminum wrapped in rich red leather.</v>
      </c>
    </row>
    <row r="138" spans="2:17" s="47" customFormat="1" ht="15" customHeight="1" x14ac:dyDescent="0.2">
      <c r="B138" s="220" t="s">
        <v>351</v>
      </c>
      <c r="C138" s="224" t="str">
        <f>VLOOKUP(B138,'26MY_CIV5D_DATA'!B:AS,3,FALSE)</f>
        <v>Cargo Tray Dividers</v>
      </c>
      <c r="D138" s="225" t="str">
        <f t="shared" si="16"/>
        <v>08U45-T20-300A</v>
      </c>
      <c r="E138" s="226">
        <f>VLOOKUP(B138,'26MY_CIV5D_DATA'!B:AS,9,FALSE)</f>
        <v>77</v>
      </c>
      <c r="F138" s="226">
        <f>VLOOKUP(B138,'26MY_CIV5D_DATA'!B:AS,10,FALSE)</f>
        <v>128</v>
      </c>
      <c r="G138" s="227">
        <f>VLOOKUP(B138,'26MY_CIV5D_DATA'!B:AS,7,FALSE)</f>
        <v>0.1</v>
      </c>
      <c r="H138" s="228">
        <f>VLOOKUP(B138,'26MY_CIV5D_DATA'!B:AS,11,FALSE)</f>
        <v>146.1</v>
      </c>
      <c r="I138" s="229">
        <f>VLOOKUP(B138,'26MY_CIV5D_DATA'!B:AS,12,FALSE)</f>
        <v>0</v>
      </c>
      <c r="J138" s="229">
        <f>VLOOKUP(B138,'26MY_CIV5D_DATA'!B:AS,13,FALSE)</f>
        <v>0</v>
      </c>
      <c r="K138" s="229">
        <f>VLOOKUP($B138,'26MY_CIV5D_DATA'!$B:$AS,14,FALSE)</f>
        <v>0</v>
      </c>
      <c r="L138" s="229" t="str">
        <f>VLOOKUP(B138,'26MY_CIV5D_DATA'!B:AS,15,FALSE)</f>
        <v>•</v>
      </c>
      <c r="M138" s="229" t="str">
        <f>VLOOKUP(B138,'26MY_CIV5D_DATA'!B:AS,16,FALSE)</f>
        <v>•</v>
      </c>
      <c r="N138" s="229">
        <f>VLOOKUP($B138,'26MY_CIV5D_DATA'!$B:$AS,17,FALSE)</f>
        <v>0</v>
      </c>
      <c r="O138" s="229" t="str">
        <f>VLOOKUP(B138,'26MY_CIV5D_DATA'!B:AS,18,FALSE)</f>
        <v>•</v>
      </c>
      <c r="P138" s="229" t="str">
        <f>VLOOKUP(B138,'26MY_CIV5D_DATA'!B:AS,19,FALSE)</f>
        <v>•</v>
      </c>
      <c r="Q138" s="230" t="str">
        <f>IF(VLOOKUP(B138,'26MY_CIV5D_DATA'!B:AS,20,FALSE)="","",VLOOKUP(B138,'26MY_CIV5D_DATA'!B:AS,20,FALSE))</f>
        <v>Dividers Only.</v>
      </c>
    </row>
    <row r="139" spans="2:17" s="47" customFormat="1" ht="15" customHeight="1" x14ac:dyDescent="0.2">
      <c r="B139" s="220" t="s">
        <v>314</v>
      </c>
      <c r="C139" s="224" t="str">
        <f>VLOOKUP(B139,'26MY_CIV5D_DATA'!B:AS,3,FALSE)</f>
        <v>Door Sill Protection Film</v>
      </c>
      <c r="D139" s="225" t="str">
        <f t="shared" si="16"/>
        <v>08P04-T20-100</v>
      </c>
      <c r="E139" s="226">
        <f>VLOOKUP(B139,'26MY_CIV5D_DATA'!B:AS,9,FALSE)</f>
        <v>103</v>
      </c>
      <c r="F139" s="226">
        <f>VLOOKUP(B139,'26MY_CIV5D_DATA'!B:AS,10,FALSE)</f>
        <v>172</v>
      </c>
      <c r="G139" s="227">
        <f>VLOOKUP(B139,'26MY_CIV5D_DATA'!B:AS,7,FALSE)</f>
        <v>0.4</v>
      </c>
      <c r="H139" s="228">
        <f>VLOOKUP(B139,'26MY_CIV5D_DATA'!B:AS,11,FALSE)</f>
        <v>244.4</v>
      </c>
      <c r="I139" s="229">
        <f>VLOOKUP(B139,'26MY_CIV5D_DATA'!B:AS,12,FALSE)</f>
        <v>0</v>
      </c>
      <c r="J139" s="229">
        <f>VLOOKUP(B139,'26MY_CIV5D_DATA'!B:AS,13,FALSE)</f>
        <v>0</v>
      </c>
      <c r="K139" s="229">
        <f>VLOOKUP($B139,'26MY_CIV5D_DATA'!$B:$AS,14,FALSE)</f>
        <v>0</v>
      </c>
      <c r="L139" s="229" t="str">
        <f>VLOOKUP(B139,'26MY_CIV5D_DATA'!B:AS,15,FALSE)</f>
        <v>•</v>
      </c>
      <c r="M139" s="229" t="str">
        <f>VLOOKUP(B139,'26MY_CIV5D_DATA'!B:AS,16,FALSE)</f>
        <v>•</v>
      </c>
      <c r="N139" s="229">
        <f>VLOOKUP($B139,'26MY_CIV5D_DATA'!$B:$AS,17,FALSE)</f>
        <v>0</v>
      </c>
      <c r="O139" s="229" t="str">
        <f>VLOOKUP(B139,'26MY_CIV5D_DATA'!B:AS,18,FALSE)</f>
        <v>•</v>
      </c>
      <c r="P139" s="229" t="str">
        <f>VLOOKUP(B139,'26MY_CIV5D_DATA'!B:AS,19,FALSE)</f>
        <v>N/A</v>
      </c>
      <c r="Q139" s="230" t="str">
        <f>IF(VLOOKUP(B139,'26MY_CIV5D_DATA'!B:AS,20,FALSE)="","",VLOOKUP(B139,'26MY_CIV5D_DATA'!B:AS,20,FALSE))</f>
        <v/>
      </c>
    </row>
    <row r="140" spans="2:17" s="47" customFormat="1" ht="15" customHeight="1" x14ac:dyDescent="0.2">
      <c r="B140" s="220" t="s">
        <v>382</v>
      </c>
      <c r="C140" s="224" t="str">
        <f>VLOOKUP(B140,'26MY_CIV5D_DATA'!B:AS,3,FALSE)</f>
        <v>Seat Back Protector</v>
      </c>
      <c r="D140" s="225" t="str">
        <f t="shared" si="16"/>
        <v>08P30-T47-100</v>
      </c>
      <c r="E140" s="226">
        <f>VLOOKUP(B140,'26MY_CIV5D_DATA'!B:AS,9,FALSE)</f>
        <v>157</v>
      </c>
      <c r="F140" s="226">
        <f>VLOOKUP(B140,'26MY_CIV5D_DATA'!B:AS,10,FALSE)</f>
        <v>224</v>
      </c>
      <c r="G140" s="227">
        <f>VLOOKUP(B140,'26MY_CIV5D_DATA'!B:AS,7,FALSE)</f>
        <v>0.2</v>
      </c>
      <c r="H140" s="228">
        <f>VLOOKUP(B140,'26MY_CIV5D_DATA'!B:AS,11,FALSE)</f>
        <v>260.2</v>
      </c>
      <c r="I140" s="229">
        <f>VLOOKUP(B140,'26MY_CIV5D_DATA'!B:AS,12,FALSE)</f>
        <v>0</v>
      </c>
      <c r="J140" s="229">
        <f>VLOOKUP(B140,'26MY_CIV5D_DATA'!B:AS,13,FALSE)</f>
        <v>0</v>
      </c>
      <c r="K140" s="229">
        <f>VLOOKUP($B140,'26MY_CIV5D_DATA'!$B:$AS,14,FALSE)</f>
        <v>0</v>
      </c>
      <c r="L140" s="229" t="str">
        <f>VLOOKUP(B140,'26MY_CIV5D_DATA'!B:AS,15,FALSE)</f>
        <v>•</v>
      </c>
      <c r="M140" s="229" t="str">
        <f>VLOOKUP(B140,'26MY_CIV5D_DATA'!B:AS,16,FALSE)</f>
        <v>•</v>
      </c>
      <c r="N140" s="229">
        <f>VLOOKUP($B140,'26MY_CIV5D_DATA'!$B:$AS,17,FALSE)</f>
        <v>0</v>
      </c>
      <c r="O140" s="229" t="str">
        <f>VLOOKUP(B140,'26MY_CIV5D_DATA'!B:AS,18,FALSE)</f>
        <v>•</v>
      </c>
      <c r="P140" s="229" t="str">
        <f>VLOOKUP(B140,'26MY_CIV5D_DATA'!B:AS,19,FALSE)</f>
        <v>•</v>
      </c>
      <c r="Q140" s="230" t="str">
        <f>IF(VLOOKUP(B140,'26MY_CIV5D_DATA'!B:AS,20,FALSE)="","",VLOOKUP(B140,'26MY_CIV5D_DATA'!B:AS,20,FALSE))</f>
        <v/>
      </c>
    </row>
    <row r="141" spans="2:17" s="47" customFormat="1" ht="15" customHeight="1" x14ac:dyDescent="0.2">
      <c r="B141" s="220" t="s">
        <v>309</v>
      </c>
      <c r="C141" s="224" t="str">
        <f>VLOOKUP(B141,'26MY_CIV5D_DATA'!B:AS,3,FALSE)</f>
        <v>Cargo Net</v>
      </c>
      <c r="D141" s="225" t="str">
        <f t="shared" si="16"/>
        <v>08L96-T47-100</v>
      </c>
      <c r="E141" s="226">
        <f>VLOOKUP(B141,'26MY_CIV5D_DATA'!B:AS,9,FALSE)</f>
        <v>56</v>
      </c>
      <c r="F141" s="226">
        <f>VLOOKUP(B141,'26MY_CIV5D_DATA'!B:AS,10,FALSE)</f>
        <v>80</v>
      </c>
      <c r="G141" s="227">
        <f>VLOOKUP(B141,'26MY_CIV5D_DATA'!B:AS,7,FALSE)</f>
        <v>0.4</v>
      </c>
      <c r="H141" s="228">
        <f>VLOOKUP(B141,'26MY_CIV5D_DATA'!B:AS,11,FALSE)</f>
        <v>152.4</v>
      </c>
      <c r="I141" s="229">
        <f>VLOOKUP(B141,'26MY_CIV5D_DATA'!B:AS,12,FALSE)</f>
        <v>0</v>
      </c>
      <c r="J141" s="229">
        <f>VLOOKUP(B141,'26MY_CIV5D_DATA'!B:AS,13,FALSE)</f>
        <v>0</v>
      </c>
      <c r="K141" s="229">
        <f>VLOOKUP($B141,'26MY_CIV5D_DATA'!$B:$AS,14,FALSE)</f>
        <v>0</v>
      </c>
      <c r="L141" s="229" t="str">
        <f>VLOOKUP(B141,'26MY_CIV5D_DATA'!B:AS,15,FALSE)</f>
        <v>•</v>
      </c>
      <c r="M141" s="229" t="str">
        <f>VLOOKUP(B141,'26MY_CIV5D_DATA'!B:AS,16,FALSE)</f>
        <v>•</v>
      </c>
      <c r="N141" s="229">
        <f>VLOOKUP($B141,'26MY_CIV5D_DATA'!$B:$AS,17,FALSE)</f>
        <v>0</v>
      </c>
      <c r="O141" s="229" t="str">
        <f>VLOOKUP(B141,'26MY_CIV5D_DATA'!B:AS,18,FALSE)</f>
        <v>•</v>
      </c>
      <c r="P141" s="229" t="str">
        <f>VLOOKUP(B141,'26MY_CIV5D_DATA'!B:AS,19,FALSE)</f>
        <v>•</v>
      </c>
      <c r="Q141" s="230" t="str">
        <f>IF(VLOOKUP(B141,'26MY_CIV5D_DATA'!B:AS,20,FALSE)="","",VLOOKUP(B141,'26MY_CIV5D_DATA'!B:AS,20,FALSE))</f>
        <v/>
      </c>
    </row>
    <row r="142" spans="2:17" s="47" customFormat="1" ht="15" customHeight="1" x14ac:dyDescent="0.2">
      <c r="B142" s="220" t="s">
        <v>337</v>
      </c>
      <c r="C142" s="224" t="str">
        <f>VLOOKUP(B142,'26MY_CIV5D_DATA'!B:AS,3,FALSE)</f>
        <v>Rear Passenger Window Shade</v>
      </c>
      <c r="D142" s="225" t="str">
        <f t="shared" si="16"/>
        <v>08R13-T47-100</v>
      </c>
      <c r="E142" s="226">
        <f>VLOOKUP(B142,'26MY_CIV5D_DATA'!B:AS,9,FALSE)</f>
        <v>209</v>
      </c>
      <c r="F142" s="226">
        <f>VLOOKUP(B142,'26MY_CIV5D_DATA'!B:AS,10,FALSE)</f>
        <v>322</v>
      </c>
      <c r="G142" s="227">
        <f>VLOOKUP(B142,'26MY_CIV5D_DATA'!B:AS,7,FALSE)</f>
        <v>0.5</v>
      </c>
      <c r="H142" s="228">
        <f>VLOOKUP(B142,'26MY_CIV5D_DATA'!B:AS,11,FALSE)</f>
        <v>412.5</v>
      </c>
      <c r="I142" s="229">
        <f>VLOOKUP(B142,'26MY_CIV5D_DATA'!B:AS,12,FALSE)</f>
        <v>0</v>
      </c>
      <c r="J142" s="229">
        <f>VLOOKUP(B142,'26MY_CIV5D_DATA'!B:AS,13,FALSE)</f>
        <v>0</v>
      </c>
      <c r="K142" s="229">
        <f>VLOOKUP($B142,'26MY_CIV5D_DATA'!$B:$AS,14,FALSE)</f>
        <v>0</v>
      </c>
      <c r="L142" s="229" t="str">
        <f>VLOOKUP(B142,'26MY_CIV5D_DATA'!B:AS,15,FALSE)</f>
        <v>•</v>
      </c>
      <c r="M142" s="229" t="str">
        <f>VLOOKUP(B142,'26MY_CIV5D_DATA'!B:AS,16,FALSE)</f>
        <v>•</v>
      </c>
      <c r="N142" s="229">
        <f>VLOOKUP($B142,'26MY_CIV5D_DATA'!$B:$AS,17,FALSE)</f>
        <v>0</v>
      </c>
      <c r="O142" s="229" t="str">
        <f>VLOOKUP(B142,'26MY_CIV5D_DATA'!B:AS,18,FALSE)</f>
        <v>•</v>
      </c>
      <c r="P142" s="229" t="str">
        <f>VLOOKUP(B142,'26MY_CIV5D_DATA'!B:AS,19,FALSE)</f>
        <v>•</v>
      </c>
      <c r="Q142" s="230" t="str">
        <f>IF(VLOOKUP(B142,'26MY_CIV5D_DATA'!B:AS,20,FALSE)="","",VLOOKUP(B142,'26MY_CIV5D_DATA'!B:AS,20,FALSE))</f>
        <v>Includes Left and Right Side.</v>
      </c>
    </row>
    <row r="143" spans="2:17" s="47" customFormat="1" ht="15" customHeight="1" x14ac:dyDescent="0.2">
      <c r="B143" s="220" t="s">
        <v>304</v>
      </c>
      <c r="C143" s="224" t="str">
        <f>VLOOKUP(B143,'26MY_CIV5D_DATA'!B:AS,3,FALSE)</f>
        <v>Ashtray</v>
      </c>
      <c r="D143" s="225" t="str">
        <f t="shared" si="16"/>
        <v>08U25-S3Y-305</v>
      </c>
      <c r="E143" s="226">
        <f>VLOOKUP(B143,'26MY_CIV5D_DATA'!B:AS,9,FALSE)</f>
        <v>40.01</v>
      </c>
      <c r="F143" s="226">
        <f>VLOOKUP(B143,'26MY_CIV5D_DATA'!B:AS,10,FALSE)</f>
        <v>66.69</v>
      </c>
      <c r="G143" s="227">
        <f>VLOOKUP(B143,'26MY_CIV5D_DATA'!B:AS,7,FALSE)</f>
        <v>0</v>
      </c>
      <c r="H143" s="228">
        <f>VLOOKUP(B143,'26MY_CIV5D_DATA'!B:AS,11,FALSE)</f>
        <v>66.69</v>
      </c>
      <c r="I143" s="229">
        <f>VLOOKUP(B143,'26MY_CIV5D_DATA'!B:AS,12,FALSE)</f>
        <v>0</v>
      </c>
      <c r="J143" s="229">
        <f>VLOOKUP(B143,'26MY_CIV5D_DATA'!B:AS,13,FALSE)</f>
        <v>0</v>
      </c>
      <c r="K143" s="229">
        <f>VLOOKUP($B143,'26MY_CIV5D_DATA'!$B:$AS,14,FALSE)</f>
        <v>0</v>
      </c>
      <c r="L143" s="229" t="str">
        <f>VLOOKUP(B143,'26MY_CIV5D_DATA'!B:AS,15,FALSE)</f>
        <v>•</v>
      </c>
      <c r="M143" s="229" t="str">
        <f>VLOOKUP(B143,'26MY_CIV5D_DATA'!B:AS,16,FALSE)</f>
        <v>•</v>
      </c>
      <c r="N143" s="229">
        <f>VLOOKUP($B143,'26MY_CIV5D_DATA'!$B:$AS,17,FALSE)</f>
        <v>0</v>
      </c>
      <c r="O143" s="229" t="str">
        <f>VLOOKUP(B143,'26MY_CIV5D_DATA'!B:AS,18,FALSE)</f>
        <v>•</v>
      </c>
      <c r="P143" s="229" t="str">
        <f>VLOOKUP(B143,'26MY_CIV5D_DATA'!B:AS,19,FALSE)</f>
        <v>•</v>
      </c>
      <c r="Q143" s="230" t="str">
        <f>IF(VLOOKUP(B143,'26MY_CIV5D_DATA'!B:AS,20,FALSE)="","",VLOOKUP(B143,'26MY_CIV5D_DATA'!B:AS,20,FALSE))</f>
        <v/>
      </c>
    </row>
    <row r="144" spans="2:17" s="47" customFormat="1" ht="12" customHeight="1" x14ac:dyDescent="0.2">
      <c r="B144" s="220"/>
      <c r="C144" s="251"/>
      <c r="D144" s="252"/>
      <c r="E144" s="253"/>
      <c r="F144" s="253"/>
      <c r="G144" s="254"/>
      <c r="H144" s="255"/>
      <c r="I144" s="256"/>
      <c r="J144" s="256"/>
      <c r="K144" s="256"/>
      <c r="L144" s="256"/>
      <c r="M144" s="256"/>
      <c r="N144" s="256"/>
      <c r="O144" s="256"/>
      <c r="P144" s="256"/>
      <c r="Q144" s="257"/>
    </row>
    <row r="145" spans="2:20" s="32" customFormat="1" ht="18.75" x14ac:dyDescent="0.3">
      <c r="B145" s="237"/>
      <c r="C145" s="185" t="s">
        <v>610</v>
      </c>
      <c r="D145" s="185"/>
      <c r="E145" s="258"/>
      <c r="F145" s="259"/>
      <c r="G145" s="259"/>
      <c r="H145" s="259"/>
      <c r="I145" s="259"/>
      <c r="J145" s="259"/>
      <c r="K145" s="259"/>
      <c r="L145" s="259"/>
      <c r="M145" s="259"/>
      <c r="N145" s="259"/>
      <c r="O145" s="259"/>
      <c r="P145" s="259"/>
      <c r="Q145" s="259"/>
    </row>
    <row r="146" spans="2:20" s="200" customFormat="1" ht="15" customHeight="1" x14ac:dyDescent="0.2">
      <c r="B146" s="223"/>
      <c r="C146" s="189" t="s">
        <v>602</v>
      </c>
      <c r="D146" s="189" t="s">
        <v>25</v>
      </c>
      <c r="E146" s="189" t="s">
        <v>32</v>
      </c>
      <c r="F146" s="189" t="s">
        <v>603</v>
      </c>
      <c r="G146" s="189" t="s">
        <v>30</v>
      </c>
      <c r="H146" s="190" t="s">
        <v>604</v>
      </c>
      <c r="I146" s="189" t="s">
        <v>605</v>
      </c>
      <c r="J146" s="189"/>
      <c r="K146" s="189"/>
      <c r="L146" s="189"/>
      <c r="M146" s="189"/>
      <c r="N146" s="189"/>
      <c r="O146" s="189"/>
      <c r="P146" s="189"/>
      <c r="Q146" s="189" t="s">
        <v>606</v>
      </c>
    </row>
    <row r="147" spans="2:20" s="200" customFormat="1" ht="45" x14ac:dyDescent="0.2">
      <c r="B147" s="223"/>
      <c r="C147" s="189"/>
      <c r="D147" s="189"/>
      <c r="E147" s="189"/>
      <c r="F147" s="189"/>
      <c r="G147" s="189"/>
      <c r="H147" s="190"/>
      <c r="I147" s="191">
        <f>'26MY_CIV5D_DATA'!M$7</f>
        <v>0</v>
      </c>
      <c r="J147" s="191">
        <f>'26MY_CIV5D_DATA'!N$7</f>
        <v>0</v>
      </c>
      <c r="K147" s="191">
        <f>'26MY_CIV5D_DATA'!O$7</f>
        <v>0</v>
      </c>
      <c r="L147" s="191" t="str">
        <f>'26MY_CIV5D_DATA'!P$7</f>
        <v>SPORT</v>
      </c>
      <c r="M147" s="191" t="str">
        <f>'26MY_CIV5D_DATA'!Q$7</f>
        <v>SPORT 
Hybrid</v>
      </c>
      <c r="N147" s="191">
        <f>'26MY_CIV5D_DATA'!R$7</f>
        <v>0</v>
      </c>
      <c r="O147" s="191" t="str">
        <f>'26MY_CIV5D_DATA'!S$7</f>
        <v>Sport Touring Hybrid</v>
      </c>
      <c r="P147" s="191" t="str">
        <f>'26MY_CIV5D_DATA'!T$7</f>
        <v>Type R</v>
      </c>
      <c r="Q147" s="189"/>
    </row>
    <row r="148" spans="2:20" s="47" customFormat="1" ht="15" customHeight="1" x14ac:dyDescent="0.2">
      <c r="B148" s="220" t="s">
        <v>365</v>
      </c>
      <c r="C148" s="224" t="str">
        <f>VLOOKUP(B148,'26MY_CIV5D_DATA'!B:AS,3,FALSE)</f>
        <v>Illuminated Door Sill Trim</v>
      </c>
      <c r="D148" s="225" t="str">
        <f t="shared" ref="D148:D153" si="17">B148</f>
        <v>08E12-T20-100B</v>
      </c>
      <c r="E148" s="226">
        <f>VLOOKUP(B148,'26MY_CIV5D_DATA'!B:AS,9,FALSE)</f>
        <v>256</v>
      </c>
      <c r="F148" s="226">
        <f>VLOOKUP(B148,'26MY_CIV5D_DATA'!B:AS,10,FALSE)</f>
        <v>427</v>
      </c>
      <c r="G148" s="227">
        <f>VLOOKUP(B148,'26MY_CIV5D_DATA'!B:AS,7,FALSE)</f>
        <v>1.1000000000000001</v>
      </c>
      <c r="H148" s="228">
        <f>VLOOKUP(B148,'26MY_CIV5D_DATA'!B:AS,11,FALSE)</f>
        <v>626.1</v>
      </c>
      <c r="I148" s="229">
        <f>VLOOKUP(B148,'26MY_CIV5D_DATA'!B:AS,12,FALSE)</f>
        <v>0</v>
      </c>
      <c r="J148" s="229">
        <f>VLOOKUP(B148,'26MY_CIV5D_DATA'!B:AS,13,FALSE)</f>
        <v>0</v>
      </c>
      <c r="K148" s="229">
        <f>VLOOKUP($B148,'26MY_CIV5D_DATA'!$B:$AS,14,FALSE)</f>
        <v>0</v>
      </c>
      <c r="L148" s="229" t="str">
        <f>VLOOKUP(B148,'26MY_CIV5D_DATA'!B:AS,15,FALSE)</f>
        <v>•</v>
      </c>
      <c r="M148" s="229" t="str">
        <f>VLOOKUP(B148,'26MY_CIV5D_DATA'!B:AS,16,FALSE)</f>
        <v>•</v>
      </c>
      <c r="N148" s="229">
        <f>VLOOKUP($B148,'26MY_CIV5D_DATA'!$B:$AS,17,FALSE)</f>
        <v>0</v>
      </c>
      <c r="O148" s="229" t="str">
        <f>VLOOKUP(B148,'26MY_CIV5D_DATA'!B:AS,18,FALSE)</f>
        <v>•</v>
      </c>
      <c r="P148" s="229" t="str">
        <f>VLOOKUP(B148,'26MY_CIV5D_DATA'!B:AS,19,FALSE)</f>
        <v>N/A</v>
      </c>
      <c r="Q148" s="230" t="str">
        <f>IF(VLOOKUP(B148,'26MY_CIV5D_DATA'!B:AS,20,FALSE)="","",VLOOKUP(B148,'26MY_CIV5D_DATA'!B:AS,20,FALSE))</f>
        <v xml:space="preserve">Includes Front and Rear trims. Front illumination Only.  </v>
      </c>
    </row>
    <row r="149" spans="2:20" s="47" customFormat="1" ht="15" customHeight="1" x14ac:dyDescent="0.2">
      <c r="B149" s="220" t="s">
        <v>464</v>
      </c>
      <c r="C149" s="224" t="str">
        <f>VLOOKUP(B149,'26MY_CIV5D_DATA'!B:AS,3,FALSE)</f>
        <v>Illuminated Door Sill Trim - Type R</v>
      </c>
      <c r="D149" s="225" t="str">
        <f t="shared" si="17"/>
        <v>08E12-T60-100</v>
      </c>
      <c r="E149" s="226">
        <f>VLOOKUP(B149,'26MY_CIV5D_DATA'!B:AS,9,FALSE)</f>
        <v>288</v>
      </c>
      <c r="F149" s="226">
        <f>VLOOKUP(B149,'26MY_CIV5D_DATA'!B:AS,10,FALSE)</f>
        <v>480</v>
      </c>
      <c r="G149" s="227">
        <f>VLOOKUP(B149,'26MY_CIV5D_DATA'!B:AS,7,FALSE)</f>
        <v>1.1000000000000001</v>
      </c>
      <c r="H149" s="228">
        <f>VLOOKUP(B149,'26MY_CIV5D_DATA'!B:AS,11,FALSE)</f>
        <v>679.1</v>
      </c>
      <c r="I149" s="229">
        <f>VLOOKUP(B149,'26MY_CIV5D_DATA'!B:AS,12,FALSE)</f>
        <v>0</v>
      </c>
      <c r="J149" s="229">
        <f>VLOOKUP(B149,'26MY_CIV5D_DATA'!B:AS,13,FALSE)</f>
        <v>0</v>
      </c>
      <c r="K149" s="229">
        <f>VLOOKUP($B149,'26MY_CIV5D_DATA'!$B:$AS,14,FALSE)</f>
        <v>0</v>
      </c>
      <c r="L149" s="229" t="str">
        <f>VLOOKUP(B149,'26MY_CIV5D_DATA'!B:AS,15,FALSE)</f>
        <v>N/A</v>
      </c>
      <c r="M149" s="229" t="str">
        <f>VLOOKUP(B149,'26MY_CIV5D_DATA'!B:AS,16,FALSE)</f>
        <v>N/A</v>
      </c>
      <c r="N149" s="229">
        <f>VLOOKUP($B149,'26MY_CIV5D_DATA'!$B:$AS,17,FALSE)</f>
        <v>0</v>
      </c>
      <c r="O149" s="229" t="str">
        <f>VLOOKUP(B149,'26MY_CIV5D_DATA'!B:AS,18,FALSE)</f>
        <v>N/A</v>
      </c>
      <c r="P149" s="229" t="str">
        <f>VLOOKUP(B149,'26MY_CIV5D_DATA'!B:AS,19,FALSE)</f>
        <v>•</v>
      </c>
      <c r="Q149" s="230" t="str">
        <f>IF(VLOOKUP(B149,'26MY_CIV5D_DATA'!B:AS,20,FALSE)="","",VLOOKUP(B149,'26MY_CIV5D_DATA'!B:AS,20,FALSE))</f>
        <v>Red LED lights illuminate the Type R logo when door is open.</v>
      </c>
    </row>
    <row r="150" spans="2:20" s="47" customFormat="1" ht="15" customHeight="1" x14ac:dyDescent="0.2">
      <c r="B150" s="220" t="s">
        <v>359</v>
      </c>
      <c r="C150" s="224" t="str">
        <f>VLOOKUP(B150,'26MY_CIV5D_DATA'!B:AS,3,FALSE)</f>
        <v>Engine Block Heater - 2.0L</v>
      </c>
      <c r="D150" s="225" t="str">
        <f t="shared" si="17"/>
        <v>08T44-SNA-302</v>
      </c>
      <c r="E150" s="226">
        <f>VLOOKUP(B150,'26MY_CIV5D_DATA'!B:AS,9,FALSE)</f>
        <v>149</v>
      </c>
      <c r="F150" s="226">
        <f>VLOOKUP(B150,'26MY_CIV5D_DATA'!B:AS,10,FALSE)</f>
        <v>248</v>
      </c>
      <c r="G150" s="227">
        <f>VLOOKUP(B150,'26MY_CIV5D_DATA'!B:AS,7,FALSE)</f>
        <v>1.4</v>
      </c>
      <c r="H150" s="228">
        <f>VLOOKUP(B150,'26MY_CIV5D_DATA'!B:AS,11,FALSE)</f>
        <v>501.4</v>
      </c>
      <c r="I150" s="229">
        <f>VLOOKUP(B150,'26MY_CIV5D_DATA'!B:AS,12,FALSE)</f>
        <v>0</v>
      </c>
      <c r="J150" s="229">
        <f>VLOOKUP(B150,'26MY_CIV5D_DATA'!B:AS,13,FALSE)</f>
        <v>0</v>
      </c>
      <c r="K150" s="229">
        <f>VLOOKUP($B150,'26MY_CIV5D_DATA'!$B:$AS,14,FALSE)</f>
        <v>0</v>
      </c>
      <c r="L150" s="229" t="str">
        <f>VLOOKUP(B150,'26MY_CIV5D_DATA'!B:AS,15,FALSE)</f>
        <v>•</v>
      </c>
      <c r="M150" s="229" t="str">
        <f>VLOOKUP(B150,'26MY_CIV5D_DATA'!B:AS,16,FALSE)</f>
        <v>•</v>
      </c>
      <c r="N150" s="229">
        <f>VLOOKUP($B150,'26MY_CIV5D_DATA'!$B:$AS,17,FALSE)</f>
        <v>0</v>
      </c>
      <c r="O150" s="229" t="str">
        <f>VLOOKUP(B150,'26MY_CIV5D_DATA'!B:AS,18,FALSE)</f>
        <v>•</v>
      </c>
      <c r="P150" s="229" t="str">
        <f>VLOOKUP(B150,'26MY_CIV5D_DATA'!B:AS,19,FALSE)</f>
        <v>N/A</v>
      </c>
      <c r="Q150" s="230" t="str">
        <f>IF(VLOOKUP(B150,'26MY_CIV5D_DATA'!B:AS,20,FALSE)="","",VLOOKUP(B150,'26MY_CIV5D_DATA'!B:AS,20,FALSE))</f>
        <v/>
      </c>
    </row>
    <row r="151" spans="2:20" s="47" customFormat="1" ht="15" customHeight="1" x14ac:dyDescent="0.2">
      <c r="B151" s="192" t="s">
        <v>442</v>
      </c>
      <c r="C151" s="224" t="str">
        <f>VLOOKUP(B151,'26MY_CIV5D_DATA'!B:AS,3,FALSE)</f>
        <v>Engine Block Heater - Type R</v>
      </c>
      <c r="D151" s="225" t="str">
        <f t="shared" si="17"/>
        <v>08T44-TGH-300</v>
      </c>
      <c r="E151" s="226">
        <f>VLOOKUP(B151,'26MY_CIV5D_DATA'!B:AS,9,FALSE)</f>
        <v>199</v>
      </c>
      <c r="F151" s="226">
        <f>VLOOKUP(B151,'26MY_CIV5D_DATA'!B:AS,10,FALSE)</f>
        <v>332</v>
      </c>
      <c r="G151" s="227">
        <f>VLOOKUP(B151,'26MY_CIV5D_DATA'!B:AS,7,FALSE)</f>
        <v>1.4</v>
      </c>
      <c r="H151" s="228">
        <f>VLOOKUP(B151,'26MY_CIV5D_DATA'!B:AS,11,FALSE)</f>
        <v>585.4</v>
      </c>
      <c r="I151" s="229">
        <f>VLOOKUP(B151,'26MY_CIV5D_DATA'!B:AS,12,FALSE)</f>
        <v>0</v>
      </c>
      <c r="J151" s="229">
        <f>VLOOKUP(B151,'26MY_CIV5D_DATA'!B:AS,13,FALSE)</f>
        <v>0</v>
      </c>
      <c r="K151" s="229">
        <f>VLOOKUP($B151,'26MY_CIV5D_DATA'!$B:$AS,14,FALSE)</f>
        <v>0</v>
      </c>
      <c r="L151" s="229" t="str">
        <f>VLOOKUP(B151,'26MY_CIV5D_DATA'!B:AS,15,FALSE)</f>
        <v>N/A</v>
      </c>
      <c r="M151" s="229" t="str">
        <f>VLOOKUP(B151,'26MY_CIV5D_DATA'!B:AS,16,FALSE)</f>
        <v>N/A</v>
      </c>
      <c r="N151" s="229">
        <f>VLOOKUP($B151,'26MY_CIV5D_DATA'!$B:$AS,17,FALSE)</f>
        <v>0</v>
      </c>
      <c r="O151" s="229" t="str">
        <f>VLOOKUP(B151,'26MY_CIV5D_DATA'!B:AS,18,FALSE)</f>
        <v>N/A</v>
      </c>
      <c r="P151" s="229" t="str">
        <f>VLOOKUP(B151,'26MY_CIV5D_DATA'!B:AS,19,FALSE)</f>
        <v>•</v>
      </c>
      <c r="Q151" s="230" t="str">
        <f>IF(VLOOKUP(B151,'26MY_CIV5D_DATA'!B:AS,20,FALSE)="","",VLOOKUP(B151,'26MY_CIV5D_DATA'!B:AS,20,FALSE))</f>
        <v/>
      </c>
    </row>
    <row r="152" spans="2:20" s="47" customFormat="1" ht="15" customHeight="1" x14ac:dyDescent="0.2">
      <c r="B152" s="220" t="s">
        <v>372</v>
      </c>
      <c r="C152" s="224" t="str">
        <f>VLOOKUP(B152,'26MY_CIV5D_DATA'!B:AS,3,FALSE)</f>
        <v>Optimate 12V Auto Battery Charger/Maintainer</v>
      </c>
      <c r="D152" s="225" t="str">
        <f t="shared" si="17"/>
        <v>31670-BMS-004H</v>
      </c>
      <c r="E152" s="226">
        <f>VLOOKUP(B152,'26MY_CIV5D_DATA'!B:AS,9,FALSE)</f>
        <v>94</v>
      </c>
      <c r="F152" s="226">
        <f>VLOOKUP(B152,'26MY_CIV5D_DATA'!B:AS,10,FALSE)</f>
        <v>157</v>
      </c>
      <c r="G152" s="227">
        <f>VLOOKUP(B152,'26MY_CIV5D_DATA'!B:AS,7,FALSE)</f>
        <v>0</v>
      </c>
      <c r="H152" s="228">
        <f>VLOOKUP(B152,'26MY_CIV5D_DATA'!B:AS,11,FALSE)</f>
        <v>157</v>
      </c>
      <c r="I152" s="229">
        <f>VLOOKUP(B152,'26MY_CIV5D_DATA'!B:AS,12,FALSE)</f>
        <v>0</v>
      </c>
      <c r="J152" s="229">
        <f>VLOOKUP(B152,'26MY_CIV5D_DATA'!B:AS,13,FALSE)</f>
        <v>0</v>
      </c>
      <c r="K152" s="229">
        <f>VLOOKUP($B152,'26MY_CIV5D_DATA'!$B:$AS,14,FALSE)</f>
        <v>0</v>
      </c>
      <c r="L152" s="229" t="str">
        <f>VLOOKUP(B152,'26MY_CIV5D_DATA'!B:AS,15,FALSE)</f>
        <v>•</v>
      </c>
      <c r="M152" s="229" t="str">
        <f>VLOOKUP(B152,'26MY_CIV5D_DATA'!B:AS,16,FALSE)</f>
        <v>•</v>
      </c>
      <c r="N152" s="229">
        <f>VLOOKUP($B152,'26MY_CIV5D_DATA'!$B:$AS,17,FALSE)</f>
        <v>0</v>
      </c>
      <c r="O152" s="229" t="str">
        <f>VLOOKUP(B152,'26MY_CIV5D_DATA'!B:AS,18,FALSE)</f>
        <v>•</v>
      </c>
      <c r="P152" s="229" t="str">
        <f>VLOOKUP(B152,'26MY_CIV5D_DATA'!B:AS,19,FALSE)</f>
        <v>•</v>
      </c>
      <c r="Q152" s="230" t="str">
        <f>IF(VLOOKUP(B152,'26MY_CIV5D_DATA'!B:AS,20,FALSE)="","",VLOOKUP(B152,'26MY_CIV5D_DATA'!B:AS,20,FALSE))</f>
        <v/>
      </c>
    </row>
    <row r="153" spans="2:20" s="47" customFormat="1" ht="15" customHeight="1" x14ac:dyDescent="0.2">
      <c r="B153" s="220" t="s">
        <v>378</v>
      </c>
      <c r="C153" s="224" t="str">
        <f>VLOOKUP(B153,'26MY_CIV5D_DATA'!B:AS,3,FALSE)</f>
        <v>Battery Lead</v>
      </c>
      <c r="D153" s="225" t="str">
        <f t="shared" si="17"/>
        <v>31670-BMS-LEAD</v>
      </c>
      <c r="E153" s="226">
        <f>VLOOKUP(B153,'26MY_CIV5D_DATA'!B:AS,9,FALSE)</f>
        <v>20</v>
      </c>
      <c r="F153" s="226">
        <f>VLOOKUP(B153,'26MY_CIV5D_DATA'!B:AS,10,FALSE)</f>
        <v>28</v>
      </c>
      <c r="G153" s="227">
        <f>VLOOKUP(B153,'26MY_CIV5D_DATA'!B:AS,7,FALSE)</f>
        <v>0</v>
      </c>
      <c r="H153" s="228">
        <f>VLOOKUP(B153,'26MY_CIV5D_DATA'!B:AS,11,FALSE)</f>
        <v>28</v>
      </c>
      <c r="I153" s="229">
        <f>VLOOKUP(B153,'26MY_CIV5D_DATA'!B:AS,12,FALSE)</f>
        <v>0</v>
      </c>
      <c r="J153" s="229">
        <f>VLOOKUP(B153,'26MY_CIV5D_DATA'!B:AS,13,FALSE)</f>
        <v>0</v>
      </c>
      <c r="K153" s="229">
        <f>VLOOKUP($B153,'26MY_CIV5D_DATA'!$B:$AS,14,FALSE)</f>
        <v>0</v>
      </c>
      <c r="L153" s="229" t="str">
        <f>VLOOKUP(B153,'26MY_CIV5D_DATA'!B:AS,15,FALSE)</f>
        <v>•</v>
      </c>
      <c r="M153" s="229" t="str">
        <f>VLOOKUP(B153,'26MY_CIV5D_DATA'!B:AS,16,FALSE)</f>
        <v>•</v>
      </c>
      <c r="N153" s="229">
        <f>VLOOKUP($B153,'26MY_CIV5D_DATA'!$B:$AS,17,FALSE)</f>
        <v>0</v>
      </c>
      <c r="O153" s="229" t="str">
        <f>VLOOKUP(B153,'26MY_CIV5D_DATA'!B:AS,18,FALSE)</f>
        <v>•</v>
      </c>
      <c r="P153" s="229" t="str">
        <f>VLOOKUP(B153,'26MY_CIV5D_DATA'!B:AS,19,FALSE)</f>
        <v>•</v>
      </c>
      <c r="Q153" s="230" t="str">
        <f>IF(VLOOKUP(B153,'26MY_CIV5D_DATA'!B:AS,20,FALSE)="","",VLOOKUP(B153,'26MY_CIV5D_DATA'!B:AS,20,FALSE))</f>
        <v/>
      </c>
    </row>
    <row r="154" spans="2:20" s="47" customFormat="1" ht="15" customHeight="1" x14ac:dyDescent="0.2">
      <c r="B154" s="220"/>
      <c r="C154" s="260"/>
      <c r="D154" s="261"/>
      <c r="E154" s="18"/>
      <c r="F154" s="18"/>
      <c r="G154" s="262"/>
      <c r="H154" s="18"/>
      <c r="I154" s="18"/>
      <c r="J154" s="18"/>
      <c r="K154" s="18"/>
      <c r="L154" s="18"/>
      <c r="M154" s="18"/>
      <c r="N154" s="18"/>
      <c r="O154" s="18"/>
      <c r="P154" s="18"/>
      <c r="Q154" s="18"/>
    </row>
    <row r="155" spans="2:20" s="32" customFormat="1" ht="18.75" x14ac:dyDescent="0.3">
      <c r="B155" s="220"/>
      <c r="C155" s="185" t="s">
        <v>611</v>
      </c>
      <c r="D155" s="185"/>
      <c r="E155" s="222"/>
      <c r="F155" s="222"/>
      <c r="G155" s="222"/>
      <c r="H155" s="222"/>
      <c r="I155" s="222"/>
      <c r="J155" s="222"/>
      <c r="K155" s="222"/>
      <c r="L155" s="222"/>
      <c r="M155" s="222"/>
      <c r="N155" s="222"/>
      <c r="O155" s="222"/>
      <c r="P155" s="222"/>
      <c r="Q155" s="222"/>
      <c r="T155" s="47"/>
    </row>
    <row r="156" spans="2:20" s="200" customFormat="1" ht="15" customHeight="1" x14ac:dyDescent="0.2">
      <c r="B156" s="223"/>
      <c r="C156" s="189" t="s">
        <v>602</v>
      </c>
      <c r="D156" s="189" t="s">
        <v>25</v>
      </c>
      <c r="E156" s="189" t="s">
        <v>32</v>
      </c>
      <c r="F156" s="189" t="s">
        <v>603</v>
      </c>
      <c r="G156" s="189" t="s">
        <v>30</v>
      </c>
      <c r="H156" s="190" t="s">
        <v>604</v>
      </c>
      <c r="I156" s="189" t="s">
        <v>605</v>
      </c>
      <c r="J156" s="189"/>
      <c r="K156" s="189"/>
      <c r="L156" s="189"/>
      <c r="M156" s="189"/>
      <c r="N156" s="189"/>
      <c r="O156" s="189"/>
      <c r="P156" s="189"/>
      <c r="Q156" s="189" t="s">
        <v>606</v>
      </c>
      <c r="T156" s="32"/>
    </row>
    <row r="157" spans="2:20" s="200" customFormat="1" ht="45" x14ac:dyDescent="0.2">
      <c r="B157" s="223"/>
      <c r="C157" s="189"/>
      <c r="D157" s="189"/>
      <c r="E157" s="189"/>
      <c r="F157" s="189"/>
      <c r="G157" s="189"/>
      <c r="H157" s="190"/>
      <c r="I157" s="191">
        <f>'26MY_CIV5D_DATA'!M$7</f>
        <v>0</v>
      </c>
      <c r="J157" s="191">
        <f>'26MY_CIV5D_DATA'!N$7</f>
        <v>0</v>
      </c>
      <c r="K157" s="191">
        <f>'26MY_CIV5D_DATA'!O$7</f>
        <v>0</v>
      </c>
      <c r="L157" s="191" t="str">
        <f>'26MY_CIV5D_DATA'!P$7</f>
        <v>SPORT</v>
      </c>
      <c r="M157" s="191" t="str">
        <f>'26MY_CIV5D_DATA'!Q$7</f>
        <v>SPORT 
Hybrid</v>
      </c>
      <c r="N157" s="191">
        <f>'26MY_CIV5D_DATA'!R$7</f>
        <v>0</v>
      </c>
      <c r="O157" s="191" t="str">
        <f>'26MY_CIV5D_DATA'!S$7</f>
        <v>Sport Touring Hybrid</v>
      </c>
      <c r="P157" s="191" t="str">
        <f>'26MY_CIV5D_DATA'!T$7</f>
        <v>Type R</v>
      </c>
      <c r="Q157" s="189"/>
    </row>
    <row r="158" spans="2:20" s="47" customFormat="1" ht="15" customHeight="1" x14ac:dyDescent="0.2">
      <c r="B158" s="220" t="s">
        <v>494</v>
      </c>
      <c r="C158" s="224" t="str">
        <f>VLOOKUP(B158,'26MY_CIV5D_DATA'!B:AS,3,FALSE)</f>
        <v>Platinum White Pearl (NH-883P)</v>
      </c>
      <c r="D158" s="225" t="str">
        <f t="shared" ref="D158:D164" si="18">B158</f>
        <v>TUCH-NH883P-A1</v>
      </c>
      <c r="E158" s="195">
        <f>VLOOKUP(B158,'26MY_CIV5D_DATA'!B:AS,9,FALSE)</f>
        <v>13.25</v>
      </c>
      <c r="F158" s="195">
        <f>VLOOKUP(B158,'26MY_CIV5D_DATA'!B:AS,10,FALSE)</f>
        <v>22</v>
      </c>
      <c r="G158" s="196">
        <f>VLOOKUP(B158,'26MY_CIV5D_DATA'!B:AS,7,FALSE)</f>
        <v>0</v>
      </c>
      <c r="H158" s="197">
        <f>VLOOKUP(B158,'26MY_CIV5D_DATA'!B:AS,11,FALSE)</f>
        <v>22</v>
      </c>
      <c r="I158" s="229">
        <f>VLOOKUP(B158,'26MY_CIV5D_DATA'!B:AS,12,FALSE)</f>
        <v>0</v>
      </c>
      <c r="J158" s="229">
        <f>VLOOKUP(B158,'26MY_CIV5D_DATA'!B:AS,13,FALSE)</f>
        <v>0</v>
      </c>
      <c r="K158" s="229">
        <f>VLOOKUP($B158,'26MY_CIV5D_DATA'!$B:$AS,14,FALSE)</f>
        <v>0</v>
      </c>
      <c r="L158" s="229" t="str">
        <f>VLOOKUP(B158,'26MY_CIV5D_DATA'!B:AS,15,FALSE)</f>
        <v>•</v>
      </c>
      <c r="M158" s="229" t="str">
        <f>VLOOKUP(B158,'26MY_CIV5D_DATA'!B:AS,16,FALSE)</f>
        <v>•</v>
      </c>
      <c r="N158" s="229">
        <f>VLOOKUP($B158,'26MY_CIV5D_DATA'!$B:$AS,17,FALSE)</f>
        <v>0</v>
      </c>
      <c r="O158" s="229" t="str">
        <f>VLOOKUP(B158,'26MY_CIV5D_DATA'!B:AS,18,FALSE)</f>
        <v>•</v>
      </c>
      <c r="P158" s="229" t="str">
        <f>VLOOKUP(B158,'26MY_CIV5D_DATA'!B:AS,19,FALSE)</f>
        <v>N/A</v>
      </c>
      <c r="Q158" s="263" t="str">
        <f>IF(VLOOKUP(B158,'26MY_CIV5D_DATA'!B:AS,20,FALSE)="","",VLOOKUP(B158,'26MY_CIV5D_DATA'!B:AS,20,FALSE))</f>
        <v/>
      </c>
      <c r="T158" s="200"/>
    </row>
    <row r="159" spans="2:20" s="47" customFormat="1" ht="15" customHeight="1" x14ac:dyDescent="0.2">
      <c r="B159" s="220" t="s">
        <v>505</v>
      </c>
      <c r="C159" s="224" t="str">
        <f>VLOOKUP(B159,'26MY_CIV5D_DATA'!B:AS,3,FALSE)</f>
        <v>Championship White (NH-0)</v>
      </c>
      <c r="D159" s="225" t="str">
        <f t="shared" si="18"/>
        <v>TUCH-NH0-A1</v>
      </c>
      <c r="E159" s="203"/>
      <c r="F159" s="203"/>
      <c r="G159" s="204"/>
      <c r="H159" s="205"/>
      <c r="I159" s="229"/>
      <c r="J159" s="229"/>
      <c r="K159" s="229"/>
      <c r="L159" s="229" t="str">
        <f>VLOOKUP(B159,'26MY_CIV5D_DATA'!B:AS,15,FALSE)</f>
        <v>N/A</v>
      </c>
      <c r="M159" s="229" t="str">
        <f>VLOOKUP(B159,'26MY_CIV5D_DATA'!B:AS,16,FALSE)</f>
        <v>N/A</v>
      </c>
      <c r="N159" s="229">
        <f>VLOOKUP($B159,'26MY_CIV5D_DATA'!$B:$AS,17,FALSE)</f>
        <v>0</v>
      </c>
      <c r="O159" s="229" t="str">
        <f>VLOOKUP(B159,'26MY_CIV5D_DATA'!B:AS,18,FALSE)</f>
        <v>N/A</v>
      </c>
      <c r="P159" s="229" t="str">
        <f>VLOOKUP(B159,'26MY_CIV5D_DATA'!B:AS,19,FALSE)</f>
        <v>•</v>
      </c>
      <c r="Q159" s="263"/>
      <c r="T159" s="200"/>
    </row>
    <row r="160" spans="2:20" s="47" customFormat="1" ht="15" customHeight="1" x14ac:dyDescent="0.2">
      <c r="B160" s="220" t="s">
        <v>499</v>
      </c>
      <c r="C160" s="224" t="str">
        <f>VLOOKUP(B160,'26MY_CIV5D_DATA'!B:AS,3,FALSE)</f>
        <v>Solar Reflection Silver (NH-932M)</v>
      </c>
      <c r="D160" s="225" t="str">
        <f t="shared" si="18"/>
        <v>TUCH-NH932M-A1</v>
      </c>
      <c r="E160" s="203"/>
      <c r="F160" s="203"/>
      <c r="G160" s="204"/>
      <c r="H160" s="205"/>
      <c r="I160" s="229">
        <f>VLOOKUP(B160,'26MY_CIV5D_DATA'!B:AS,12,FALSE)</f>
        <v>0</v>
      </c>
      <c r="J160" s="229">
        <f>VLOOKUP(B160,'26MY_CIV5D_DATA'!B:AS,13,FALSE)</f>
        <v>0</v>
      </c>
      <c r="K160" s="229">
        <f>VLOOKUP($B160,'26MY_CIV5D_DATA'!$B:$AS,14,FALSE)</f>
        <v>0</v>
      </c>
      <c r="L160" s="229" t="str">
        <f>VLOOKUP(B160,'26MY_CIV5D_DATA'!B:AS,15,FALSE)</f>
        <v>•</v>
      </c>
      <c r="M160" s="229" t="str">
        <f>VLOOKUP(B160,'26MY_CIV5D_DATA'!B:AS,16,FALSE)</f>
        <v>N/A</v>
      </c>
      <c r="N160" s="229">
        <f>VLOOKUP($B160,'26MY_CIV5D_DATA'!$B:$AS,17,FALSE)</f>
        <v>0</v>
      </c>
      <c r="O160" s="229" t="str">
        <f>VLOOKUP(B160,'26MY_CIV5D_DATA'!B:AS,18,FALSE)</f>
        <v>N/A</v>
      </c>
      <c r="P160" s="229" t="str">
        <f>VLOOKUP(B160,'26MY_CIV5D_DATA'!B:AS,19,FALSE)</f>
        <v>N/A</v>
      </c>
      <c r="Q160" s="264"/>
    </row>
    <row r="161" spans="2:17" s="47" customFormat="1" ht="15" customHeight="1" x14ac:dyDescent="0.2">
      <c r="B161" s="220" t="s">
        <v>500</v>
      </c>
      <c r="C161" s="224" t="str">
        <f>VLOOKUP(B161,'26MY_CIV5D_DATA'!B:AS,3,FALSE)</f>
        <v>Meteoroid Gray Pearl (NH-904M)</v>
      </c>
      <c r="D161" s="225" t="str">
        <f t="shared" si="18"/>
        <v>TUCH-NH904M-A1</v>
      </c>
      <c r="E161" s="203"/>
      <c r="F161" s="203"/>
      <c r="G161" s="204"/>
      <c r="H161" s="205"/>
      <c r="I161" s="229">
        <f>VLOOKUP(B161,'26MY_CIV5D_DATA'!B:AS,12,FALSE)</f>
        <v>0</v>
      </c>
      <c r="J161" s="229">
        <f>VLOOKUP(B161,'26MY_CIV5D_DATA'!B:AS,13,FALSE)</f>
        <v>0</v>
      </c>
      <c r="K161" s="229">
        <f>VLOOKUP($B161,'26MY_CIV5D_DATA'!$B:$AS,14,FALSE)</f>
        <v>0</v>
      </c>
      <c r="L161" s="229" t="str">
        <f>VLOOKUP(B161,'26MY_CIV5D_DATA'!B:AS,15,FALSE)</f>
        <v>N/A</v>
      </c>
      <c r="M161" s="229" t="str">
        <f>VLOOKUP(B161,'26MY_CIV5D_DATA'!B:AS,16,FALSE)</f>
        <v>•</v>
      </c>
      <c r="N161" s="229">
        <f>VLOOKUP($B161,'26MY_CIV5D_DATA'!$B:$AS,17,FALSE)</f>
        <v>0</v>
      </c>
      <c r="O161" s="229" t="str">
        <f>VLOOKUP(B161,'26MY_CIV5D_DATA'!B:AS,18,FALSE)</f>
        <v>N/A</v>
      </c>
      <c r="P161" s="229" t="str">
        <f>VLOOKUP(B161,'26MY_CIV5D_DATA'!B:AS,19,FALSE)</f>
        <v>N/A</v>
      </c>
      <c r="Q161" s="264"/>
    </row>
    <row r="162" spans="2:17" s="47" customFormat="1" ht="15" customHeight="1" x14ac:dyDescent="0.2">
      <c r="B162" s="220" t="s">
        <v>501</v>
      </c>
      <c r="C162" s="224" t="str">
        <f>VLOOKUP(B162,'26MY_CIV5D_DATA'!B:AS,3,FALSE)</f>
        <v>Crystal Black Pearl (NH-731P)</v>
      </c>
      <c r="D162" s="225" t="str">
        <f t="shared" si="18"/>
        <v>TUCH-NH731P-A1</v>
      </c>
      <c r="E162" s="203"/>
      <c r="F162" s="203"/>
      <c r="G162" s="204"/>
      <c r="H162" s="205"/>
      <c r="I162" s="229">
        <f>VLOOKUP(B162,'26MY_CIV5D_DATA'!B:AS,12,FALSE)</f>
        <v>0</v>
      </c>
      <c r="J162" s="229">
        <f>VLOOKUP(B162,'26MY_CIV5D_DATA'!B:AS,13,FALSE)</f>
        <v>0</v>
      </c>
      <c r="K162" s="229">
        <f>VLOOKUP($B162,'26MY_CIV5D_DATA'!$B:$AS,14,FALSE)</f>
        <v>0</v>
      </c>
      <c r="L162" s="229" t="str">
        <f>VLOOKUP(B162,'26MY_CIV5D_DATA'!B:AS,15,FALSE)</f>
        <v>•</v>
      </c>
      <c r="M162" s="229" t="str">
        <f>VLOOKUP(B162,'26MY_CIV5D_DATA'!B:AS,16,FALSE)</f>
        <v>•</v>
      </c>
      <c r="N162" s="229">
        <f>VLOOKUP($B162,'26MY_CIV5D_DATA'!$B:$AS,17,FALSE)</f>
        <v>0</v>
      </c>
      <c r="O162" s="229" t="str">
        <f>VLOOKUP(B162,'26MY_CIV5D_DATA'!B:AS,18,FALSE)</f>
        <v>•</v>
      </c>
      <c r="P162" s="229" t="str">
        <f>VLOOKUP(B162,'26MY_CIV5D_DATA'!B:AS,19,FALSE)</f>
        <v>N/A</v>
      </c>
      <c r="Q162" s="264"/>
    </row>
    <row r="163" spans="2:17" s="47" customFormat="1" ht="15" customHeight="1" x14ac:dyDescent="0.2">
      <c r="B163" s="220" t="s">
        <v>502</v>
      </c>
      <c r="C163" s="224" t="str">
        <f>VLOOKUP(B163,'26MY_CIV5D_DATA'!B:AS,3,FALSE)</f>
        <v>Rallye Red (R-513)</v>
      </c>
      <c r="D163" s="225" t="str">
        <f t="shared" si="18"/>
        <v>TUCH-R513-A1</v>
      </c>
      <c r="E163" s="203"/>
      <c r="F163" s="203"/>
      <c r="G163" s="204"/>
      <c r="H163" s="205"/>
      <c r="I163" s="229">
        <f>VLOOKUP(B163,'26MY_CIV5D_DATA'!B:AS,12,FALSE)</f>
        <v>0</v>
      </c>
      <c r="J163" s="229">
        <f>VLOOKUP(B163,'26MY_CIV5D_DATA'!B:AS,13,FALSE)</f>
        <v>0</v>
      </c>
      <c r="K163" s="229">
        <f>VLOOKUP($B163,'26MY_CIV5D_DATA'!$B:$AS,14,FALSE)</f>
        <v>0</v>
      </c>
      <c r="L163" s="229" t="str">
        <f>VLOOKUP(B163,'26MY_CIV5D_DATA'!B:AS,15,FALSE)</f>
        <v>N/A</v>
      </c>
      <c r="M163" s="229" t="str">
        <f>VLOOKUP(B163,'26MY_CIV5D_DATA'!B:AS,16,FALSE)</f>
        <v>•</v>
      </c>
      <c r="N163" s="229">
        <f>VLOOKUP($B163,'26MY_CIV5D_DATA'!$B:$AS,17,FALSE)</f>
        <v>0</v>
      </c>
      <c r="O163" s="229" t="str">
        <f>VLOOKUP(B163,'26MY_CIV5D_DATA'!B:AS,18,FALSE)</f>
        <v>•</v>
      </c>
      <c r="P163" s="229" t="str">
        <f>VLOOKUP(B163,'26MY_CIV5D_DATA'!B:AS,19,FALSE)</f>
        <v>•</v>
      </c>
      <c r="Q163" s="264"/>
    </row>
    <row r="164" spans="2:17" s="47" customFormat="1" ht="15" customHeight="1" x14ac:dyDescent="0.2">
      <c r="B164" s="220" t="s">
        <v>503</v>
      </c>
      <c r="C164" s="224" t="str">
        <f>VLOOKUP(B164,'26MY_CIV5D_DATA'!B:AS,3,FALSE)</f>
        <v>Boost Blue Pearl (B-637P)</v>
      </c>
      <c r="D164" s="225" t="str">
        <f t="shared" si="18"/>
        <v>TUCH-B637P-A1</v>
      </c>
      <c r="E164" s="203"/>
      <c r="F164" s="203"/>
      <c r="G164" s="204"/>
      <c r="H164" s="205"/>
      <c r="I164" s="229">
        <f>VLOOKUP(B164,'26MY_CIV5D_DATA'!B:AS,12,FALSE)</f>
        <v>0</v>
      </c>
      <c r="J164" s="229">
        <f>VLOOKUP(B164,'26MY_CIV5D_DATA'!B:AS,13,FALSE)</f>
        <v>0</v>
      </c>
      <c r="K164" s="229">
        <f>VLOOKUP($B164,'26MY_CIV5D_DATA'!$B:$AS,14,FALSE)</f>
        <v>0</v>
      </c>
      <c r="L164" s="229" t="str">
        <f>VLOOKUP(B164,'26MY_CIV5D_DATA'!B:AS,15,FALSE)</f>
        <v>N/A</v>
      </c>
      <c r="M164" s="229" t="str">
        <f>VLOOKUP(B164,'26MY_CIV5D_DATA'!B:AS,16,FALSE)</f>
        <v>N/A</v>
      </c>
      <c r="N164" s="229">
        <f>VLOOKUP($B164,'26MY_CIV5D_DATA'!$B:$AS,17,FALSE)</f>
        <v>0</v>
      </c>
      <c r="O164" s="229" t="str">
        <f>VLOOKUP(B164,'26MY_CIV5D_DATA'!B:AS,18,FALSE)</f>
        <v>•</v>
      </c>
      <c r="P164" s="229" t="str">
        <f>VLOOKUP(B164,'26MY_CIV5D_DATA'!B:AS,19,FALSE)</f>
        <v>•</v>
      </c>
      <c r="Q164" s="264"/>
    </row>
    <row r="165" spans="2:17" s="200" customFormat="1" ht="6.95" customHeight="1" x14ac:dyDescent="0.2">
      <c r="B165" s="223"/>
      <c r="C165" s="240"/>
      <c r="D165" s="241"/>
      <c r="E165" s="241"/>
      <c r="F165" s="241"/>
      <c r="G165" s="241"/>
      <c r="H165" s="241"/>
      <c r="I165" s="241"/>
      <c r="J165" s="241"/>
      <c r="K165" s="241"/>
      <c r="L165" s="241"/>
      <c r="M165" s="241"/>
      <c r="N165" s="241"/>
      <c r="O165" s="241"/>
      <c r="P165" s="241"/>
      <c r="Q165" s="241"/>
    </row>
    <row r="166" spans="2:17" s="47" customFormat="1" ht="15" customHeight="1" x14ac:dyDescent="0.2">
      <c r="B166" s="220" t="s">
        <v>511</v>
      </c>
      <c r="C166" s="224" t="str">
        <f>VLOOKUP(B166,'26MY_CIV5D_DATA'!B:AS,3,FALSE)</f>
        <v>Fine Sanding Needles</v>
      </c>
      <c r="D166" s="225" t="str">
        <f t="shared" ref="D166:D168" si="19">B166</f>
        <v>TUCH-NEEDLES</v>
      </c>
      <c r="E166" s="226">
        <f>VLOOKUP(B166,'26MY_CIV5D_DATA'!B:AS,9,FALSE)</f>
        <v>9.5</v>
      </c>
      <c r="F166" s="226">
        <f>VLOOKUP(B166,'26MY_CIV5D_DATA'!B:AS,10,FALSE)</f>
        <v>15.75</v>
      </c>
      <c r="G166" s="227">
        <f>VLOOKUP(B166,'26MY_CIV5D_DATA'!B:AS,7,FALSE)</f>
        <v>0</v>
      </c>
      <c r="H166" s="228">
        <f>VLOOKUP(B166,'26MY_CIV5D_DATA'!B:AS,11,FALSE)</f>
        <v>15.75</v>
      </c>
      <c r="I166" s="229">
        <f>VLOOKUP(B166,'26MY_CIV5D_DATA'!B:AS,12,FALSE)</f>
        <v>0</v>
      </c>
      <c r="J166" s="229">
        <f>VLOOKUP(B166,'26MY_CIV5D_DATA'!B:AS,13,FALSE)</f>
        <v>0</v>
      </c>
      <c r="K166" s="229">
        <f>VLOOKUP($B166,'26MY_CIV5D_DATA'!$B:$AS,14,FALSE)</f>
        <v>0</v>
      </c>
      <c r="L166" s="229" t="str">
        <f>VLOOKUP(B166,'26MY_CIV5D_DATA'!B:AS,15,FALSE)</f>
        <v>•</v>
      </c>
      <c r="M166" s="229" t="str">
        <f>VLOOKUP(B166,'26MY_CIV5D_DATA'!B:AS,16,FALSE)</f>
        <v>•</v>
      </c>
      <c r="N166" s="229">
        <f>VLOOKUP($B166,'26MY_CIV5D_DATA'!$B:$AS,17,FALSE)</f>
        <v>0</v>
      </c>
      <c r="O166" s="229" t="str">
        <f>VLOOKUP(B166,'26MY_CIV5D_DATA'!B:AS,18,FALSE)</f>
        <v>•</v>
      </c>
      <c r="P166" s="229" t="str">
        <f>VLOOKUP(B166,'26MY_CIV5D_DATA'!B:AS,19,FALSE)</f>
        <v>•</v>
      </c>
      <c r="Q166" s="230" t="str">
        <f>IF(VLOOKUP(B166,'26MY_CIV5D_DATA'!B:AS,20,FALSE)="","",VLOOKUP(B166,'26MY_CIV5D_DATA'!B:AS,20,FALSE))</f>
        <v>Quantity of 5.</v>
      </c>
    </row>
    <row r="167" spans="2:17" s="47" customFormat="1" ht="15" customHeight="1" x14ac:dyDescent="0.2">
      <c r="B167" s="220" t="s">
        <v>516</v>
      </c>
      <c r="C167" s="224" t="str">
        <f>VLOOKUP(B167,'26MY_CIV5D_DATA'!B:AS,3,FALSE)</f>
        <v>Fine Sanding Sticks</v>
      </c>
      <c r="D167" s="225" t="str">
        <f t="shared" si="19"/>
        <v>TUCH-STICKS</v>
      </c>
      <c r="E167" s="226">
        <f>VLOOKUP(B167,'26MY_CIV5D_DATA'!B:AS,9,FALSE)</f>
        <v>2.4500000000000002</v>
      </c>
      <c r="F167" s="226">
        <f>VLOOKUP(B167,'26MY_CIV5D_DATA'!B:AS,10,FALSE)</f>
        <v>4</v>
      </c>
      <c r="G167" s="227">
        <f>VLOOKUP(B167,'26MY_CIV5D_DATA'!B:AS,7,FALSE)</f>
        <v>0</v>
      </c>
      <c r="H167" s="228">
        <f>VLOOKUP(B167,'26MY_CIV5D_DATA'!B:AS,11,FALSE)</f>
        <v>4</v>
      </c>
      <c r="I167" s="229">
        <f>VLOOKUP(B167,'26MY_CIV5D_DATA'!B:AS,12,FALSE)</f>
        <v>0</v>
      </c>
      <c r="J167" s="229">
        <f>VLOOKUP(B167,'26MY_CIV5D_DATA'!B:AS,13,FALSE)</f>
        <v>0</v>
      </c>
      <c r="K167" s="229">
        <f>VLOOKUP($B167,'26MY_CIV5D_DATA'!$B:$AS,14,FALSE)</f>
        <v>0</v>
      </c>
      <c r="L167" s="229" t="str">
        <f>VLOOKUP(B167,'26MY_CIV5D_DATA'!B:AS,15,FALSE)</f>
        <v>•</v>
      </c>
      <c r="M167" s="229" t="str">
        <f>VLOOKUP(B167,'26MY_CIV5D_DATA'!B:AS,16,FALSE)</f>
        <v>•</v>
      </c>
      <c r="N167" s="229">
        <f>VLOOKUP($B167,'26MY_CIV5D_DATA'!$B:$AS,17,FALSE)</f>
        <v>0</v>
      </c>
      <c r="O167" s="229" t="str">
        <f>VLOOKUP(B167,'26MY_CIV5D_DATA'!B:AS,18,FALSE)</f>
        <v>•</v>
      </c>
      <c r="P167" s="229" t="str">
        <f>VLOOKUP(B167,'26MY_CIV5D_DATA'!B:AS,19,FALSE)</f>
        <v>•</v>
      </c>
      <c r="Q167" s="230" t="str">
        <f>IF(VLOOKUP(B167,'26MY_CIV5D_DATA'!B:AS,20,FALSE)="","",VLOOKUP(B167,'26MY_CIV5D_DATA'!B:AS,20,FALSE))</f>
        <v>Quantity of 5.</v>
      </c>
    </row>
    <row r="168" spans="2:17" s="47" customFormat="1" ht="15" customHeight="1" x14ac:dyDescent="0.2">
      <c r="B168" s="220" t="s">
        <v>519</v>
      </c>
      <c r="C168" s="224" t="str">
        <f>VLOOKUP(B168,'26MY_CIV5D_DATA'!B:AS,3,FALSE)</f>
        <v>Paint Pen Replacement Tips</v>
      </c>
      <c r="D168" s="225" t="str">
        <f t="shared" si="19"/>
        <v>TUCH-TIPS</v>
      </c>
      <c r="E168" s="226">
        <f>VLOOKUP(B168,'26MY_CIV5D_DATA'!B:AS,9,FALSE)</f>
        <v>6.25</v>
      </c>
      <c r="F168" s="226">
        <f>VLOOKUP(B168,'26MY_CIV5D_DATA'!B:AS,10,FALSE)</f>
        <v>13.75</v>
      </c>
      <c r="G168" s="227">
        <f>VLOOKUP(B168,'26MY_CIV5D_DATA'!B:AS,7,FALSE)</f>
        <v>0</v>
      </c>
      <c r="H168" s="228">
        <f>VLOOKUP(B168,'26MY_CIV5D_DATA'!B:AS,11,FALSE)</f>
        <v>13.75</v>
      </c>
      <c r="I168" s="229">
        <f>VLOOKUP(B168,'26MY_CIV5D_DATA'!B:AS,12,FALSE)</f>
        <v>0</v>
      </c>
      <c r="J168" s="229">
        <f>VLOOKUP(B168,'26MY_CIV5D_DATA'!B:AS,13,FALSE)</f>
        <v>0</v>
      </c>
      <c r="K168" s="229">
        <f>VLOOKUP($B168,'26MY_CIV5D_DATA'!$B:$AS,14,FALSE)</f>
        <v>0</v>
      </c>
      <c r="L168" s="229" t="str">
        <f>VLOOKUP(B168,'26MY_CIV5D_DATA'!B:AS,15,FALSE)</f>
        <v>•</v>
      </c>
      <c r="M168" s="229" t="str">
        <f>VLOOKUP(B168,'26MY_CIV5D_DATA'!B:AS,16,FALSE)</f>
        <v>•</v>
      </c>
      <c r="N168" s="229">
        <f>VLOOKUP($B168,'26MY_CIV5D_DATA'!$B:$AS,17,FALSE)</f>
        <v>0</v>
      </c>
      <c r="O168" s="229" t="str">
        <f>VLOOKUP(B168,'26MY_CIV5D_DATA'!B:AS,18,FALSE)</f>
        <v>•</v>
      </c>
      <c r="P168" s="229" t="str">
        <f>VLOOKUP(B168,'26MY_CIV5D_DATA'!B:AS,19,FALSE)</f>
        <v>•</v>
      </c>
      <c r="Q168" s="230" t="str">
        <f>IF(VLOOKUP(B168,'26MY_CIV5D_DATA'!B:AS,20,FALSE)="","",VLOOKUP(B168,'26MY_CIV5D_DATA'!B:AS,20,FALSE))</f>
        <v>Quantity of 25.</v>
      </c>
    </row>
    <row r="169" spans="2:17" s="47" customFormat="1" ht="15" customHeight="1" x14ac:dyDescent="0.2">
      <c r="B169" s="265"/>
      <c r="C169" s="231"/>
      <c r="D169" s="266"/>
      <c r="E169" s="267"/>
      <c r="F169" s="267"/>
      <c r="G169" s="268"/>
      <c r="H169" s="269"/>
      <c r="I169" s="268"/>
      <c r="J169" s="268"/>
      <c r="K169" s="268"/>
      <c r="L169" s="268"/>
      <c r="M169" s="268"/>
      <c r="N169" s="268"/>
      <c r="O169" s="268"/>
      <c r="P169" s="268"/>
      <c r="Q169" s="268"/>
    </row>
    <row r="170" spans="2:17" s="47" customFormat="1" ht="15" customHeight="1" x14ac:dyDescent="0.2">
      <c r="B170" s="265"/>
      <c r="C170" s="270" t="s">
        <v>612</v>
      </c>
      <c r="D170" s="271" t="s">
        <v>592</v>
      </c>
      <c r="E170" s="163"/>
      <c r="F170" s="163"/>
      <c r="G170" s="163"/>
      <c r="H170" s="163"/>
      <c r="I170" s="163"/>
      <c r="J170" s="163"/>
      <c r="K170" s="163"/>
      <c r="L170" s="163"/>
      <c r="M170" s="163"/>
      <c r="N170" s="163"/>
      <c r="O170" s="163"/>
      <c r="P170" s="163"/>
      <c r="Q170" s="163"/>
    </row>
    <row r="171" spans="2:17" ht="14.25" customHeight="1" x14ac:dyDescent="0.2">
      <c r="C171" s="273">
        <f>'26MY_CIV5D_DATA'!$C$4</f>
        <v>46142</v>
      </c>
      <c r="D171" s="271" t="s">
        <v>613</v>
      </c>
      <c r="E171" s="5"/>
      <c r="F171" s="5"/>
      <c r="G171" s="5"/>
      <c r="H171" s="5"/>
      <c r="I171" s="5"/>
      <c r="J171" s="5"/>
      <c r="K171" s="5"/>
      <c r="L171" s="5"/>
      <c r="M171" s="5"/>
      <c r="N171" s="5"/>
      <c r="O171" s="5"/>
      <c r="P171" s="5"/>
      <c r="Q171" s="5"/>
    </row>
    <row r="172" spans="2:17" ht="14.25" customHeight="1" x14ac:dyDescent="0.2">
      <c r="C172" s="5"/>
      <c r="D172" s="5"/>
      <c r="E172" s="5"/>
      <c r="F172" s="5"/>
      <c r="G172" s="5"/>
      <c r="H172" s="5"/>
      <c r="I172" s="5"/>
      <c r="J172" s="5"/>
      <c r="K172" s="5"/>
      <c r="L172" s="5"/>
      <c r="M172" s="5"/>
      <c r="N172" s="5"/>
      <c r="O172" s="5"/>
      <c r="P172" s="5"/>
      <c r="Q172" s="5"/>
    </row>
    <row r="173" spans="2:17" ht="14.25" customHeight="1" x14ac:dyDescent="0.2">
      <c r="C173" s="5"/>
      <c r="D173" s="5"/>
      <c r="E173" s="5"/>
      <c r="F173" s="5"/>
      <c r="G173" s="5"/>
      <c r="H173" s="5"/>
      <c r="I173" s="5"/>
      <c r="J173" s="5"/>
      <c r="K173" s="5"/>
      <c r="L173" s="5"/>
      <c r="M173" s="5"/>
      <c r="N173" s="5"/>
      <c r="O173" s="5"/>
      <c r="P173" s="5"/>
      <c r="Q173" s="5"/>
    </row>
    <row r="174" spans="2:17" ht="14.25" customHeight="1" x14ac:dyDescent="0.2">
      <c r="C174" s="5"/>
      <c r="D174" s="5"/>
      <c r="E174" s="5"/>
      <c r="F174" s="5"/>
      <c r="G174" s="5"/>
      <c r="H174" s="5"/>
      <c r="I174" s="5"/>
      <c r="J174" s="5"/>
      <c r="K174" s="5"/>
      <c r="L174" s="5"/>
      <c r="M174" s="5"/>
      <c r="N174" s="5"/>
      <c r="O174" s="5"/>
      <c r="P174" s="5"/>
      <c r="Q174" s="5"/>
    </row>
    <row r="175" spans="2:17" ht="14.25" customHeight="1" x14ac:dyDescent="0.2">
      <c r="C175" s="5"/>
      <c r="D175" s="5"/>
      <c r="E175" s="5"/>
      <c r="F175" s="5"/>
      <c r="G175" s="5"/>
      <c r="H175" s="5"/>
      <c r="I175" s="5"/>
      <c r="J175" s="5"/>
      <c r="K175" s="5"/>
      <c r="L175" s="5"/>
      <c r="M175" s="5"/>
      <c r="N175" s="5"/>
      <c r="O175" s="5"/>
      <c r="P175" s="5"/>
      <c r="Q175" s="5"/>
    </row>
    <row r="176" spans="2:17" ht="14.25" customHeight="1" x14ac:dyDescent="0.2">
      <c r="C176" s="5"/>
      <c r="D176" s="5"/>
      <c r="E176" s="5"/>
      <c r="F176" s="5"/>
      <c r="G176" s="5"/>
      <c r="H176" s="5"/>
      <c r="I176" s="5"/>
      <c r="J176" s="5"/>
      <c r="K176" s="5"/>
      <c r="L176" s="5"/>
      <c r="M176" s="5"/>
      <c r="N176" s="5"/>
      <c r="O176" s="5"/>
      <c r="P176" s="5"/>
      <c r="Q176" s="5"/>
    </row>
    <row r="177" spans="3:17" ht="14.25" customHeight="1" x14ac:dyDescent="0.2">
      <c r="C177" s="5"/>
      <c r="D177" s="5"/>
      <c r="E177" s="5"/>
      <c r="F177" s="5"/>
      <c r="G177" s="5"/>
      <c r="H177" s="5"/>
      <c r="I177" s="5"/>
      <c r="J177" s="5"/>
      <c r="K177" s="5"/>
      <c r="L177" s="5"/>
      <c r="M177" s="5"/>
      <c r="N177" s="5"/>
      <c r="O177" s="5"/>
      <c r="P177" s="5"/>
      <c r="Q177" s="5"/>
    </row>
    <row r="178" spans="3:17" ht="14.25" customHeight="1" x14ac:dyDescent="0.2">
      <c r="C178" s="5"/>
      <c r="D178" s="5"/>
      <c r="E178" s="5"/>
      <c r="F178" s="5"/>
      <c r="G178" s="5"/>
      <c r="H178" s="5"/>
      <c r="I178" s="5"/>
      <c r="J178" s="5"/>
      <c r="K178" s="5"/>
      <c r="L178" s="5"/>
      <c r="M178" s="5"/>
      <c r="N178" s="5"/>
      <c r="O178" s="5"/>
      <c r="P178" s="5"/>
      <c r="Q178" s="5"/>
    </row>
    <row r="179" spans="3:17" ht="14.25" customHeight="1" x14ac:dyDescent="0.2">
      <c r="C179" s="5"/>
      <c r="D179" s="5"/>
      <c r="E179" s="5"/>
      <c r="F179" s="5"/>
      <c r="G179" s="5"/>
      <c r="H179" s="5"/>
      <c r="I179" s="5"/>
      <c r="J179" s="5"/>
      <c r="K179" s="5"/>
      <c r="L179" s="5"/>
      <c r="M179" s="5"/>
      <c r="N179" s="5"/>
      <c r="O179" s="5"/>
      <c r="P179" s="5"/>
      <c r="Q179" s="5"/>
    </row>
    <row r="180" spans="3:17" ht="14.25" customHeight="1" x14ac:dyDescent="0.2">
      <c r="C180" s="5"/>
      <c r="D180" s="5"/>
      <c r="E180" s="5"/>
      <c r="F180" s="5"/>
      <c r="G180" s="5"/>
      <c r="H180" s="5"/>
      <c r="I180" s="5"/>
      <c r="J180" s="5"/>
      <c r="K180" s="5"/>
      <c r="L180" s="5"/>
      <c r="M180" s="5"/>
      <c r="N180" s="5"/>
      <c r="O180" s="5"/>
      <c r="P180" s="5"/>
      <c r="Q180" s="5"/>
    </row>
    <row r="181" spans="3:17" ht="14.25" customHeight="1" x14ac:dyDescent="0.2">
      <c r="C181" s="5"/>
      <c r="D181" s="5"/>
      <c r="E181" s="5"/>
      <c r="F181" s="5"/>
      <c r="G181" s="5"/>
      <c r="H181" s="5"/>
      <c r="I181" s="5"/>
      <c r="J181" s="5"/>
      <c r="K181" s="5"/>
      <c r="L181" s="5"/>
      <c r="M181" s="5"/>
      <c r="N181" s="5"/>
      <c r="O181" s="5"/>
      <c r="P181" s="5"/>
      <c r="Q181" s="5"/>
    </row>
    <row r="182" spans="3:17" ht="14.25" customHeight="1" x14ac:dyDescent="0.2">
      <c r="C182" s="5"/>
      <c r="D182" s="5"/>
      <c r="E182" s="5"/>
      <c r="F182" s="5"/>
      <c r="G182" s="5"/>
      <c r="H182" s="5"/>
      <c r="I182" s="5"/>
      <c r="J182" s="5"/>
      <c r="K182" s="5"/>
      <c r="L182" s="5"/>
      <c r="M182" s="5"/>
      <c r="N182" s="5"/>
      <c r="O182" s="5"/>
      <c r="P182" s="5"/>
      <c r="Q182" s="5"/>
    </row>
    <row r="183" spans="3:17" ht="14.25" customHeight="1" x14ac:dyDescent="0.2">
      <c r="C183" s="5"/>
      <c r="D183" s="5"/>
      <c r="E183" s="5"/>
      <c r="F183" s="5"/>
      <c r="G183" s="5"/>
      <c r="H183" s="5"/>
      <c r="I183" s="5"/>
      <c r="J183" s="5"/>
      <c r="K183" s="5"/>
      <c r="L183" s="5"/>
      <c r="M183" s="5"/>
      <c r="N183" s="5"/>
      <c r="O183" s="5"/>
      <c r="P183" s="5"/>
      <c r="Q183" s="5"/>
    </row>
    <row r="184" spans="3:17" ht="14.25" customHeight="1" x14ac:dyDescent="0.2">
      <c r="C184" s="5"/>
      <c r="D184" s="5"/>
      <c r="E184" s="5"/>
      <c r="F184" s="5"/>
      <c r="G184" s="5"/>
      <c r="H184" s="5"/>
      <c r="I184" s="5"/>
      <c r="J184" s="5"/>
      <c r="K184" s="5"/>
      <c r="L184" s="5"/>
      <c r="M184" s="5"/>
      <c r="N184" s="5"/>
      <c r="O184" s="5"/>
      <c r="P184" s="5"/>
      <c r="Q184" s="5"/>
    </row>
    <row r="185" spans="3:17" ht="14.25" customHeight="1" x14ac:dyDescent="0.2">
      <c r="C185" s="5"/>
      <c r="D185" s="5"/>
      <c r="E185" s="5"/>
      <c r="F185" s="5"/>
      <c r="G185" s="5"/>
      <c r="H185" s="5"/>
      <c r="I185" s="5"/>
      <c r="J185" s="5"/>
      <c r="K185" s="5"/>
      <c r="L185" s="5"/>
      <c r="M185" s="5"/>
      <c r="N185" s="5"/>
      <c r="O185" s="5"/>
      <c r="P185" s="5"/>
      <c r="Q185" s="5"/>
    </row>
    <row r="186" spans="3:17" ht="14.25" customHeight="1" x14ac:dyDescent="0.2">
      <c r="C186" s="5"/>
      <c r="D186" s="5"/>
      <c r="E186" s="5"/>
      <c r="F186" s="5"/>
      <c r="G186" s="5"/>
      <c r="H186" s="5"/>
      <c r="I186" s="5"/>
      <c r="J186" s="5"/>
      <c r="K186" s="5"/>
      <c r="L186" s="5"/>
      <c r="M186" s="5"/>
      <c r="N186" s="5"/>
      <c r="O186" s="5"/>
      <c r="P186" s="5"/>
      <c r="Q186" s="5"/>
    </row>
    <row r="187" spans="3:17" ht="14.25" customHeight="1" x14ac:dyDescent="0.2">
      <c r="C187" s="5"/>
      <c r="D187" s="5"/>
      <c r="E187" s="5"/>
      <c r="F187" s="5"/>
      <c r="G187" s="5"/>
      <c r="H187" s="5"/>
      <c r="I187" s="5"/>
      <c r="J187" s="5"/>
      <c r="K187" s="5"/>
      <c r="L187" s="5"/>
      <c r="M187" s="5"/>
      <c r="N187" s="5"/>
      <c r="O187" s="5"/>
      <c r="P187" s="5"/>
      <c r="Q187" s="5"/>
    </row>
    <row r="188" spans="3:17" ht="14.25" customHeight="1" x14ac:dyDescent="0.2">
      <c r="C188" s="5"/>
      <c r="D188" s="5"/>
      <c r="E188" s="5"/>
      <c r="F188" s="5"/>
      <c r="G188" s="5"/>
      <c r="H188" s="5"/>
      <c r="I188" s="5"/>
      <c r="J188" s="5"/>
      <c r="K188" s="5"/>
      <c r="L188" s="5"/>
      <c r="M188" s="5"/>
      <c r="N188" s="5"/>
      <c r="O188" s="5"/>
      <c r="P188" s="5"/>
      <c r="Q188" s="5"/>
    </row>
    <row r="189" spans="3:17" ht="14.25" customHeight="1" x14ac:dyDescent="0.2">
      <c r="C189" s="5"/>
      <c r="D189" s="5"/>
      <c r="E189" s="5"/>
      <c r="F189" s="5"/>
      <c r="G189" s="5"/>
      <c r="H189" s="5"/>
      <c r="I189" s="5"/>
      <c r="J189" s="5"/>
      <c r="K189" s="5"/>
      <c r="L189" s="5"/>
      <c r="M189" s="5"/>
      <c r="N189" s="5"/>
      <c r="O189" s="5"/>
      <c r="P189" s="5"/>
      <c r="Q189" s="5"/>
    </row>
    <row r="190" spans="3:17" ht="14.25" customHeight="1" x14ac:dyDescent="0.2">
      <c r="C190" s="5"/>
      <c r="D190" s="5"/>
      <c r="E190" s="5"/>
      <c r="F190" s="5"/>
      <c r="G190" s="5"/>
      <c r="H190" s="5"/>
      <c r="I190" s="5"/>
      <c r="J190" s="5"/>
      <c r="K190" s="5"/>
      <c r="L190" s="5"/>
      <c r="M190" s="5"/>
      <c r="N190" s="5"/>
      <c r="O190" s="5"/>
      <c r="P190" s="5"/>
      <c r="Q190" s="5"/>
    </row>
    <row r="191" spans="3:17" x14ac:dyDescent="0.2">
      <c r="C191" s="5"/>
      <c r="D191" s="5"/>
      <c r="E191" s="5"/>
      <c r="F191" s="5"/>
      <c r="G191" s="5"/>
      <c r="H191" s="5"/>
      <c r="I191" s="5"/>
      <c r="J191" s="5"/>
      <c r="K191" s="5"/>
      <c r="L191" s="5"/>
      <c r="M191" s="5"/>
      <c r="N191" s="5"/>
      <c r="O191" s="5"/>
      <c r="P191" s="5"/>
      <c r="Q191" s="5"/>
    </row>
  </sheetData>
  <sheetProtection algorithmName="SHA-512" hashValue="IO+GJAuT6b716nNpttLkqHOrQ/4fBQHGsEfyxZte363i10YRB7L5U0jNaOD1+y4vpKkk3XRDm7nO+wTS+rRCiQ==" saltValue="KhegRBhomr6tIn3h2IBv1w==" spinCount="100000" sheet="1" objects="1" scenarios="1"/>
  <mergeCells count="175">
    <mergeCell ref="I156:P156"/>
    <mergeCell ref="Q156:Q157"/>
    <mergeCell ref="E158:E164"/>
    <mergeCell ref="F158:F164"/>
    <mergeCell ref="G158:G164"/>
    <mergeCell ref="H158:H164"/>
    <mergeCell ref="Q158:Q164"/>
    <mergeCell ref="C156:C157"/>
    <mergeCell ref="D156:D157"/>
    <mergeCell ref="E156:E157"/>
    <mergeCell ref="F156:F157"/>
    <mergeCell ref="G156:G157"/>
    <mergeCell ref="H156:H157"/>
    <mergeCell ref="I126:P126"/>
    <mergeCell ref="Q126:Q127"/>
    <mergeCell ref="C146:C147"/>
    <mergeCell ref="D146:D147"/>
    <mergeCell ref="E146:E147"/>
    <mergeCell ref="F146:F147"/>
    <mergeCell ref="G146:G147"/>
    <mergeCell ref="H146:H147"/>
    <mergeCell ref="I146:P146"/>
    <mergeCell ref="Q146:Q147"/>
    <mergeCell ref="C126:C127"/>
    <mergeCell ref="D126:D127"/>
    <mergeCell ref="E126:E127"/>
    <mergeCell ref="F126:F127"/>
    <mergeCell ref="G126:G127"/>
    <mergeCell ref="H126:H127"/>
    <mergeCell ref="Q75:Q76"/>
    <mergeCell ref="Q95:Q96"/>
    <mergeCell ref="Q98:Q103"/>
    <mergeCell ref="Q105:Q110"/>
    <mergeCell ref="Q112:Q117"/>
    <mergeCell ref="Q119:Q123"/>
    <mergeCell ref="H59:H60"/>
    <mergeCell ref="I59:P59"/>
    <mergeCell ref="Q59:Q60"/>
    <mergeCell ref="C75:C76"/>
    <mergeCell ref="D75:D76"/>
    <mergeCell ref="E75:E76"/>
    <mergeCell ref="F75:F76"/>
    <mergeCell ref="G75:G76"/>
    <mergeCell ref="H75:H76"/>
    <mergeCell ref="I75:P75"/>
    <mergeCell ref="M54:M56"/>
    <mergeCell ref="N54:N56"/>
    <mergeCell ref="O54:O56"/>
    <mergeCell ref="P54:P56"/>
    <mergeCell ref="Q54:Q56"/>
    <mergeCell ref="C59:C60"/>
    <mergeCell ref="D59:D60"/>
    <mergeCell ref="E59:E60"/>
    <mergeCell ref="F59:F60"/>
    <mergeCell ref="G59:G60"/>
    <mergeCell ref="P49:P52"/>
    <mergeCell ref="Q49:Q52"/>
    <mergeCell ref="E54:E56"/>
    <mergeCell ref="F54:F56"/>
    <mergeCell ref="G54:G56"/>
    <mergeCell ref="H54:H56"/>
    <mergeCell ref="I54:I56"/>
    <mergeCell ref="J54:J56"/>
    <mergeCell ref="K54:K56"/>
    <mergeCell ref="L54:L56"/>
    <mergeCell ref="J49:J52"/>
    <mergeCell ref="K49:K52"/>
    <mergeCell ref="L49:L52"/>
    <mergeCell ref="M49:M52"/>
    <mergeCell ref="N49:N52"/>
    <mergeCell ref="O49:O52"/>
    <mergeCell ref="M44:M47"/>
    <mergeCell ref="N44:N47"/>
    <mergeCell ref="O44:O47"/>
    <mergeCell ref="P44:P47"/>
    <mergeCell ref="Q44:Q47"/>
    <mergeCell ref="E49:E52"/>
    <mergeCell ref="F49:F52"/>
    <mergeCell ref="G49:G52"/>
    <mergeCell ref="H49:H52"/>
    <mergeCell ref="I49:I52"/>
    <mergeCell ref="P40:P42"/>
    <mergeCell ref="Q40:Q42"/>
    <mergeCell ref="E44:E47"/>
    <mergeCell ref="F44:F47"/>
    <mergeCell ref="G44:G47"/>
    <mergeCell ref="H44:H47"/>
    <mergeCell ref="I44:I47"/>
    <mergeCell ref="J44:J47"/>
    <mergeCell ref="K44:K47"/>
    <mergeCell ref="L44:L47"/>
    <mergeCell ref="J40:J42"/>
    <mergeCell ref="K40:K42"/>
    <mergeCell ref="L40:L42"/>
    <mergeCell ref="M40:M42"/>
    <mergeCell ref="N40:N42"/>
    <mergeCell ref="O40:O42"/>
    <mergeCell ref="M36:M38"/>
    <mergeCell ref="N36:N38"/>
    <mergeCell ref="O36:O38"/>
    <mergeCell ref="P36:P38"/>
    <mergeCell ref="Q36:Q38"/>
    <mergeCell ref="E40:E42"/>
    <mergeCell ref="F40:F42"/>
    <mergeCell ref="G40:G42"/>
    <mergeCell ref="H40:H42"/>
    <mergeCell ref="I40:I42"/>
    <mergeCell ref="P27:P34"/>
    <mergeCell ref="Q27:Q34"/>
    <mergeCell ref="E36:E38"/>
    <mergeCell ref="F36:F38"/>
    <mergeCell ref="G36:G38"/>
    <mergeCell ref="H36:H38"/>
    <mergeCell ref="I36:I38"/>
    <mergeCell ref="J36:J38"/>
    <mergeCell ref="K36:K38"/>
    <mergeCell ref="L36:L38"/>
    <mergeCell ref="J27:J34"/>
    <mergeCell ref="K27:K34"/>
    <mergeCell ref="L27:L34"/>
    <mergeCell ref="M27:M34"/>
    <mergeCell ref="N27:N34"/>
    <mergeCell ref="O27:O34"/>
    <mergeCell ref="M23:M25"/>
    <mergeCell ref="N23:N25"/>
    <mergeCell ref="O23:O25"/>
    <mergeCell ref="P23:P25"/>
    <mergeCell ref="Q23:Q25"/>
    <mergeCell ref="E27:E34"/>
    <mergeCell ref="F27:F34"/>
    <mergeCell ref="G27:G34"/>
    <mergeCell ref="H27:H34"/>
    <mergeCell ref="I27:I34"/>
    <mergeCell ref="P19:P21"/>
    <mergeCell ref="Q19:Q21"/>
    <mergeCell ref="E23:E25"/>
    <mergeCell ref="F23:F25"/>
    <mergeCell ref="G23:G25"/>
    <mergeCell ref="H23:H25"/>
    <mergeCell ref="I23:I25"/>
    <mergeCell ref="J23:J25"/>
    <mergeCell ref="K23:K25"/>
    <mergeCell ref="L23:L25"/>
    <mergeCell ref="J19:J21"/>
    <mergeCell ref="K19:K21"/>
    <mergeCell ref="L19:L21"/>
    <mergeCell ref="M19:M21"/>
    <mergeCell ref="N19:N21"/>
    <mergeCell ref="O19:O21"/>
    <mergeCell ref="M14:M17"/>
    <mergeCell ref="N14:N17"/>
    <mergeCell ref="O14:O17"/>
    <mergeCell ref="P14:P17"/>
    <mergeCell ref="Q14:Q17"/>
    <mergeCell ref="E19:E21"/>
    <mergeCell ref="F19:F21"/>
    <mergeCell ref="G19:G21"/>
    <mergeCell ref="H19:H21"/>
    <mergeCell ref="I19:I21"/>
    <mergeCell ref="I12:P12"/>
    <mergeCell ref="Q12:Q13"/>
    <mergeCell ref="E14:E17"/>
    <mergeCell ref="F14:F17"/>
    <mergeCell ref="G14:G17"/>
    <mergeCell ref="H14:H17"/>
    <mergeCell ref="I14:I17"/>
    <mergeCell ref="J14:J17"/>
    <mergeCell ref="K14:K17"/>
    <mergeCell ref="L14:L17"/>
    <mergeCell ref="C12:C13"/>
    <mergeCell ref="D12:D13"/>
    <mergeCell ref="E12:E13"/>
    <mergeCell ref="F12:F13"/>
    <mergeCell ref="G12:G13"/>
    <mergeCell ref="H12:H13"/>
  </mergeCells>
  <conditionalFormatting sqref="E166:F1048576 E22:F23 E26:F27 E48:F48 E35:F36 E43:F44 E39:F40 E57:F159 E18:F19 E1:F14">
    <cfRule type="containsText" dxfId="24" priority="3" operator="containsText" text=".99">
      <formula>NOT(ISERROR(SEARCH(".99",E1)))</formula>
    </cfRule>
  </conditionalFormatting>
  <conditionalFormatting sqref="E49:F49">
    <cfRule type="containsText" dxfId="23" priority="2" operator="containsText" text=".99">
      <formula>NOT(ISERROR(SEARCH(".99",E49)))</formula>
    </cfRule>
  </conditionalFormatting>
  <conditionalFormatting sqref="E53:F54">
    <cfRule type="containsText" dxfId="22" priority="1" operator="containsText" text=".99">
      <formula>NOT(ISERROR(SEARCH(".99",E53)))</formula>
    </cfRule>
  </conditionalFormatting>
  <printOptions horizontalCentered="1"/>
  <pageMargins left="0.23622047244094499" right="0.23622047244094499" top="0.39370078740157499" bottom="0.39370078740157499" header="0.31496062992126" footer="0.31496062992126"/>
  <pageSetup scale="48" fitToHeight="0" orientation="portrait" horizontalDpi="1200" verticalDpi="1200" r:id="rId1"/>
  <headerFooter>
    <oddFooter>&amp;CPage &amp;P of &amp;N</oddFooter>
  </headerFooter>
  <rowBreaks count="1" manualBreakCount="1">
    <brk id="86" min="2"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C6D1-3CBE-4C21-A30F-3F25DA0F7C99}">
  <sheetPr codeName="Sheet5">
    <tabColor theme="3" tint="-0.249977111117893"/>
    <pageSetUpPr fitToPage="1"/>
  </sheetPr>
  <dimension ref="A2:T193"/>
  <sheetViews>
    <sheetView view="pageBreakPreview" zoomScale="80" zoomScaleNormal="60" zoomScaleSheetLayoutView="80" workbookViewId="0">
      <selection activeCell="F2" sqref="F2"/>
    </sheetView>
  </sheetViews>
  <sheetFormatPr defaultColWidth="9.140625" defaultRowHeight="12.75" outlineLevelCol="1" x14ac:dyDescent="0.2"/>
  <cols>
    <col min="1" max="1" width="9.140625" style="14"/>
    <col min="2" max="2" width="15.5703125" style="272" hidden="1" customWidth="1"/>
    <col min="3" max="3" width="50.85546875" style="14" customWidth="1"/>
    <col min="4" max="4" width="23.7109375" style="14" customWidth="1"/>
    <col min="5" max="5" width="12.140625" style="14" customWidth="1" outlineLevel="1"/>
    <col min="6" max="6" width="12.140625" style="14" bestFit="1" customWidth="1"/>
    <col min="7" max="7" width="8.5703125" style="14" customWidth="1"/>
    <col min="8" max="8" width="13.5703125" style="14" customWidth="1"/>
    <col min="9" max="11" width="10.5703125" style="14" hidden="1" customWidth="1"/>
    <col min="12" max="13" width="10.5703125" style="14" customWidth="1"/>
    <col min="14" max="14" width="10.5703125" style="14" hidden="1" customWidth="1"/>
    <col min="15" max="16" width="10.5703125" style="14" customWidth="1"/>
    <col min="17" max="17" width="62" style="14" customWidth="1"/>
    <col min="18" max="16384" width="9.140625" style="14"/>
  </cols>
  <sheetData>
    <row r="2" spans="2:20" ht="31.5" x14ac:dyDescent="0.2">
      <c r="B2" s="158" t="s">
        <v>594</v>
      </c>
      <c r="C2" s="159" t="s">
        <v>614</v>
      </c>
      <c r="D2" s="159"/>
      <c r="E2" s="160"/>
      <c r="F2" s="161"/>
      <c r="G2" s="162"/>
      <c r="H2" s="163"/>
      <c r="I2" s="163"/>
      <c r="J2" s="163"/>
      <c r="K2" s="163"/>
      <c r="L2" s="164"/>
      <c r="M2" s="165"/>
      <c r="N2" s="165"/>
      <c r="O2" s="164"/>
      <c r="P2" s="164"/>
      <c r="Q2" s="164"/>
    </row>
    <row r="3" spans="2:20" ht="52.5" x14ac:dyDescent="0.2">
      <c r="B3" s="158"/>
      <c r="C3" s="166" t="s">
        <v>615</v>
      </c>
      <c r="D3" s="167" t="str">
        <f>'26MY_CIV5D_DATA'!$D$2</f>
        <v>Civic à Hayon &amp; Type R</v>
      </c>
      <c r="E3" s="168"/>
      <c r="F3" s="169"/>
      <c r="G3" s="162"/>
      <c r="H3" s="163"/>
      <c r="I3" s="163"/>
      <c r="J3" s="163"/>
      <c r="K3" s="170"/>
      <c r="L3" s="171"/>
      <c r="O3" s="172"/>
      <c r="P3" s="164"/>
      <c r="Q3" s="164"/>
    </row>
    <row r="4" spans="2:20" ht="26.25" x14ac:dyDescent="0.2">
      <c r="B4" s="158"/>
      <c r="C4" s="166" t="s">
        <v>616</v>
      </c>
      <c r="D4" s="173">
        <f>'26MY_CIV5D_DATA'!$C$3</f>
        <v>2026</v>
      </c>
      <c r="E4" s="168"/>
      <c r="F4" s="169"/>
      <c r="G4" s="162"/>
      <c r="H4" s="163"/>
      <c r="I4" s="163"/>
      <c r="J4" s="163"/>
      <c r="K4" s="163"/>
      <c r="L4" s="164"/>
      <c r="M4" s="174"/>
      <c r="N4" s="174"/>
      <c r="O4" s="164"/>
      <c r="P4" s="164"/>
      <c r="Q4" s="164"/>
    </row>
    <row r="5" spans="2:20" x14ac:dyDescent="0.2">
      <c r="B5" s="158"/>
      <c r="C5" s="274" t="s">
        <v>617</v>
      </c>
      <c r="D5" s="275"/>
      <c r="E5" s="275"/>
      <c r="F5" s="275"/>
      <c r="G5" s="275"/>
      <c r="H5" s="275"/>
      <c r="I5" s="275"/>
      <c r="J5" s="275"/>
      <c r="K5" s="275"/>
      <c r="L5" s="275"/>
      <c r="M5" s="275"/>
      <c r="N5" s="275"/>
      <c r="O5" s="276"/>
      <c r="P5" s="176"/>
      <c r="Q5" s="177"/>
    </row>
    <row r="6" spans="2:20" x14ac:dyDescent="0.2">
      <c r="B6" s="158"/>
      <c r="C6" s="277" t="s">
        <v>618</v>
      </c>
      <c r="D6" s="278"/>
      <c r="E6" s="278"/>
      <c r="F6" s="278"/>
      <c r="G6" s="278"/>
      <c r="H6" s="278"/>
      <c r="I6" s="278"/>
      <c r="J6" s="278"/>
      <c r="K6" s="278"/>
      <c r="L6" s="278"/>
      <c r="M6" s="278"/>
      <c r="N6" s="278"/>
      <c r="O6" s="279"/>
      <c r="P6" s="176"/>
      <c r="Q6" s="177"/>
    </row>
    <row r="7" spans="2:20" x14ac:dyDescent="0.2">
      <c r="B7" s="158"/>
      <c r="C7" s="277" t="s">
        <v>619</v>
      </c>
      <c r="D7" s="278"/>
      <c r="E7" s="278"/>
      <c r="F7" s="278"/>
      <c r="G7" s="278"/>
      <c r="H7" s="278"/>
      <c r="I7" s="278"/>
      <c r="J7" s="278"/>
      <c r="K7" s="278"/>
      <c r="L7" s="278"/>
      <c r="M7" s="278"/>
      <c r="N7" s="278"/>
      <c r="O7" s="279"/>
      <c r="P7" s="176"/>
      <c r="Q7" s="177"/>
    </row>
    <row r="8" spans="2:20" x14ac:dyDescent="0.2">
      <c r="B8" s="158"/>
      <c r="C8" s="280" t="s">
        <v>620</v>
      </c>
      <c r="D8" s="281"/>
      <c r="E8" s="281"/>
      <c r="F8" s="281"/>
      <c r="G8" s="281"/>
      <c r="H8" s="281"/>
      <c r="I8" s="281"/>
      <c r="J8" s="281"/>
      <c r="K8" s="281"/>
      <c r="L8" s="281"/>
      <c r="M8" s="281"/>
      <c r="N8" s="281"/>
      <c r="O8" s="282"/>
      <c r="P8" s="176"/>
      <c r="Q8" s="177"/>
    </row>
    <row r="9" spans="2:20" x14ac:dyDescent="0.2">
      <c r="B9" s="158"/>
      <c r="C9" s="180"/>
      <c r="D9" s="180"/>
      <c r="E9" s="180"/>
      <c r="F9" s="180"/>
      <c r="G9" s="180"/>
      <c r="H9" s="180"/>
      <c r="I9" s="180"/>
      <c r="J9" s="180"/>
      <c r="K9" s="180"/>
      <c r="L9" s="180"/>
      <c r="M9" s="180"/>
      <c r="N9" s="180"/>
      <c r="O9" s="180"/>
      <c r="P9" s="181"/>
      <c r="Q9" s="182"/>
    </row>
    <row r="10" spans="2:20" ht="15" x14ac:dyDescent="0.2">
      <c r="B10" s="158"/>
      <c r="C10" s="5"/>
      <c r="D10" s="5"/>
      <c r="E10" s="5"/>
      <c r="F10" s="5"/>
      <c r="G10" s="5"/>
      <c r="H10" s="183" t="s">
        <v>600</v>
      </c>
      <c r="I10" s="5"/>
      <c r="J10" s="5"/>
      <c r="K10" s="5"/>
      <c r="L10" s="5"/>
      <c r="M10" s="5"/>
      <c r="N10" s="5"/>
      <c r="O10" s="5"/>
      <c r="P10" s="5"/>
      <c r="Q10" s="184"/>
    </row>
    <row r="11" spans="2:20" ht="18.75" x14ac:dyDescent="0.3">
      <c r="B11" s="158"/>
      <c r="C11" s="185" t="s">
        <v>621</v>
      </c>
      <c r="D11" s="186"/>
      <c r="E11" s="18"/>
      <c r="F11" s="18"/>
      <c r="G11" s="17"/>
      <c r="H11" s="187" t="str">
        <f>prov_cd</f>
        <v>YT</v>
      </c>
      <c r="I11" s="188"/>
      <c r="J11" s="5"/>
      <c r="K11" s="5"/>
      <c r="L11" s="5"/>
      <c r="M11" s="5"/>
      <c r="N11" s="5"/>
      <c r="O11" s="5"/>
      <c r="P11" s="5"/>
      <c r="Q11" s="5"/>
    </row>
    <row r="12" spans="2:20" ht="15" x14ac:dyDescent="0.2">
      <c r="B12" s="158"/>
      <c r="C12" s="189" t="s">
        <v>622</v>
      </c>
      <c r="D12" s="189" t="s">
        <v>623</v>
      </c>
      <c r="E12" s="189" t="s">
        <v>624</v>
      </c>
      <c r="F12" s="189" t="s">
        <v>625</v>
      </c>
      <c r="G12" s="189" t="s">
        <v>626</v>
      </c>
      <c r="H12" s="190" t="s">
        <v>627</v>
      </c>
      <c r="I12" s="189" t="s">
        <v>605</v>
      </c>
      <c r="J12" s="189"/>
      <c r="K12" s="189"/>
      <c r="L12" s="189"/>
      <c r="M12" s="189"/>
      <c r="N12" s="189"/>
      <c r="O12" s="189"/>
      <c r="P12" s="189"/>
      <c r="Q12" s="189" t="s">
        <v>628</v>
      </c>
    </row>
    <row r="13" spans="2:20" ht="29.1" customHeight="1" x14ac:dyDescent="0.2">
      <c r="B13" s="158"/>
      <c r="C13" s="189"/>
      <c r="D13" s="189"/>
      <c r="E13" s="189"/>
      <c r="F13" s="189"/>
      <c r="G13" s="189"/>
      <c r="H13" s="190"/>
      <c r="I13" s="191">
        <f>'26MY_CIV5D_DATA'!M$6</f>
        <v>0</v>
      </c>
      <c r="J13" s="191">
        <f>'26MY_CIV5D_DATA'!N$6</f>
        <v>0</v>
      </c>
      <c r="K13" s="191">
        <f>'26MY_CIV5D_DATA'!O$6</f>
        <v>0</v>
      </c>
      <c r="L13" s="191" t="str">
        <f>'26MY_CIV5D_DATA'!P$6</f>
        <v>SPORT</v>
      </c>
      <c r="M13" s="191" t="str">
        <f>'26MY_CIV5D_DATA'!Q$6</f>
        <v>SPORT 
Hybride</v>
      </c>
      <c r="N13" s="191">
        <f>'26MY_CIV5D_DATA'!R$6</f>
        <v>0</v>
      </c>
      <c r="O13" s="191" t="str">
        <f>'26MY_CIV5D_DATA'!S$6</f>
        <v>Sport Touring Hybride</v>
      </c>
      <c r="P13" s="191" t="str">
        <f>'26MY_CIV5D_DATA'!T$6</f>
        <v>Type R</v>
      </c>
      <c r="Q13" s="189"/>
    </row>
    <row r="14" spans="2:20" s="200" customFormat="1" ht="15" x14ac:dyDescent="0.2">
      <c r="B14" s="192" t="s">
        <v>143</v>
      </c>
      <c r="C14" s="193" t="str">
        <f>VLOOKUP(B14,'26MY_CIV5D_DATA'!B:AS,4,FALSE)</f>
        <v>Ensemble de course – Type R</v>
      </c>
      <c r="D14" s="194" t="str">
        <f>B14</f>
        <v>26TYPER-RACE</v>
      </c>
      <c r="E14" s="195">
        <f>VLOOKUP(B14,'26MY_CIV5D_DATA'!B:AS,9,FALSE)</f>
        <v>3928</v>
      </c>
      <c r="F14" s="195">
        <f>VLOOKUP(B14,'26MY_CIV5D_DATA'!B:AS,10,FALSE)</f>
        <v>6431</v>
      </c>
      <c r="G14" s="196">
        <f>VLOOKUP(B14,'26MY_CIV5D_DATA'!B:AS,7,FALSE)</f>
        <v>0.99999999999999989</v>
      </c>
      <c r="H14" s="197">
        <f>VLOOKUP(B14,'26MY_CIV5D_DATA'!B:AS,11,FALSE)</f>
        <v>6612</v>
      </c>
      <c r="I14" s="198">
        <f>VLOOKUP(B14,'26MY_CIV5D_DATA'!B:AS,12,FALSE)</f>
        <v>0</v>
      </c>
      <c r="J14" s="198">
        <f>VLOOKUP(B14,'26MY_CIV5D_DATA'!B:AS,13,FALSE)</f>
        <v>0</v>
      </c>
      <c r="K14" s="198">
        <f>VLOOKUP($B14,'26MY_CIV5D_DATA'!$B:$AS,14,FALSE)</f>
        <v>0</v>
      </c>
      <c r="L14" s="198" t="str">
        <f>VLOOKUP(B14,'26MY_CIV5D_DATA'!B:AS,15,FALSE)</f>
        <v>N/A</v>
      </c>
      <c r="M14" s="198" t="str">
        <f>VLOOKUP(B14,'26MY_CIV5D_DATA'!B:AS,16,FALSE)</f>
        <v>N/A</v>
      </c>
      <c r="N14" s="198">
        <f>VLOOKUP($B14,'26MY_CIV5D_DATA'!$B:$AS,17,FALSE)</f>
        <v>0</v>
      </c>
      <c r="O14" s="198" t="str">
        <f>VLOOKUP(B14,'26MY_CIV5D_DATA'!B:AS,18,FALSE)</f>
        <v>N/A</v>
      </c>
      <c r="P14" s="198" t="str">
        <f>VLOOKUP(B14,'26MY_CIV5D_DATA'!B:AS,19,FALSE)</f>
        <v>•</v>
      </c>
      <c r="Q14" s="199" t="str">
        <f>IF(VLOOKUP(B14,'26MY_CIV5D_DATA'!B:AS,21,FALSE)="","",VLOOKUP(B14,'26MY_CIV5D_DATA'!B:AS,21,FALSE))</f>
        <v/>
      </c>
      <c r="R14" s="33"/>
      <c r="S14" s="33"/>
      <c r="T14" s="33"/>
    </row>
    <row r="15" spans="2:20" s="200" customFormat="1" ht="15" x14ac:dyDescent="0.2">
      <c r="B15" s="192" t="s">
        <v>458</v>
      </c>
      <c r="C15" s="201" t="str">
        <f>VLOOKUP(B15,'26MY_CIV5D_DATA'!B:AS,4,FALSE)</f>
        <v>Becquet de hayon en fibre de carbone - Type R</v>
      </c>
      <c r="D15" s="202" t="str">
        <f t="shared" ref="D15:D17" si="0">B15</f>
        <v>08F02-T60-100</v>
      </c>
      <c r="E15" s="203"/>
      <c r="F15" s="203"/>
      <c r="G15" s="204"/>
      <c r="H15" s="205"/>
      <c r="I15" s="206"/>
      <c r="J15" s="206"/>
      <c r="K15" s="206"/>
      <c r="L15" s="206"/>
      <c r="M15" s="206"/>
      <c r="N15" s="206"/>
      <c r="O15" s="206"/>
      <c r="P15" s="206"/>
      <c r="Q15" s="207"/>
      <c r="R15" s="33"/>
      <c r="S15" s="33"/>
      <c r="T15" s="33"/>
    </row>
    <row r="16" spans="2:20" s="200" customFormat="1" ht="15" x14ac:dyDescent="0.2">
      <c r="B16" s="192" t="s">
        <v>482</v>
      </c>
      <c r="C16" s="201" t="str">
        <f>VLOOKUP(B16,'26MY_CIV5D_DATA'!B:AS,4,FALSE)</f>
        <v xml:space="preserve">Volant en Alcantara pour Type R </v>
      </c>
      <c r="D16" s="202" t="str">
        <f t="shared" si="0"/>
        <v>08U97-T60-110</v>
      </c>
      <c r="E16" s="203"/>
      <c r="F16" s="203"/>
      <c r="G16" s="204"/>
      <c r="H16" s="205"/>
      <c r="I16" s="206"/>
      <c r="J16" s="206"/>
      <c r="K16" s="206"/>
      <c r="L16" s="206"/>
      <c r="M16" s="206"/>
      <c r="N16" s="206"/>
      <c r="O16" s="206"/>
      <c r="P16" s="206"/>
      <c r="Q16" s="207"/>
      <c r="R16" s="33"/>
      <c r="S16" s="33"/>
      <c r="T16" s="33"/>
    </row>
    <row r="17" spans="2:20" s="200" customFormat="1" ht="15" x14ac:dyDescent="0.2">
      <c r="B17" s="192" t="s">
        <v>487</v>
      </c>
      <c r="C17" s="201" t="str">
        <f>VLOOKUP(B17,'26MY_CIV5D_DATA'!B:AS,4,FALSE)</f>
        <v>Pommeau de levier de vitesse gainé de cuir rouge</v>
      </c>
      <c r="D17" s="202" t="str">
        <f t="shared" si="0"/>
        <v>08U92-T60-110</v>
      </c>
      <c r="E17" s="208"/>
      <c r="F17" s="208"/>
      <c r="G17" s="209"/>
      <c r="H17" s="210"/>
      <c r="I17" s="211"/>
      <c r="J17" s="211"/>
      <c r="K17" s="211"/>
      <c r="L17" s="211"/>
      <c r="M17" s="211"/>
      <c r="N17" s="211"/>
      <c r="O17" s="211"/>
      <c r="P17" s="211"/>
      <c r="Q17" s="212"/>
      <c r="R17" s="33"/>
      <c r="S17" s="33"/>
      <c r="T17" s="33"/>
    </row>
    <row r="18" spans="2:20" s="200" customFormat="1" ht="6.95" customHeight="1" x14ac:dyDescent="0.2">
      <c r="B18" s="192"/>
      <c r="C18" s="214"/>
      <c r="D18" s="215"/>
      <c r="E18" s="215"/>
      <c r="F18" s="215"/>
      <c r="G18" s="215"/>
      <c r="H18" s="215"/>
      <c r="I18" s="215"/>
      <c r="J18" s="215"/>
      <c r="K18" s="215"/>
      <c r="L18" s="215"/>
      <c r="M18" s="215"/>
      <c r="N18" s="215"/>
      <c r="O18" s="215"/>
      <c r="P18" s="215"/>
      <c r="Q18" s="216"/>
      <c r="R18" s="33"/>
      <c r="S18" s="33"/>
      <c r="T18" s="33"/>
    </row>
    <row r="19" spans="2:20" s="32" customFormat="1" ht="30" customHeight="1" x14ac:dyDescent="0.2">
      <c r="B19" s="192" t="s">
        <v>57</v>
      </c>
      <c r="C19" s="193" t="str">
        <f>VLOOKUP(B19,'26MY_CIV5D_DATA'!B:AS,4,FALSE)</f>
        <v>Ensemble de roues Enkei M52 de 16 po et de pneus Michelin X-ICE Snow</v>
      </c>
      <c r="D19" s="217"/>
      <c r="E19" s="195">
        <f>VLOOKUP(B19,'26MY_CIV5D_DATA'!B:AS,9,FALSE)</f>
        <v>1596.56</v>
      </c>
      <c r="F19" s="195">
        <f>VLOOKUP(B19,'26MY_CIV5D_DATA'!B:AS,10,FALSE)</f>
        <v>2028</v>
      </c>
      <c r="G19" s="196">
        <f>VLOOKUP(B19,'26MY_CIV5D_DATA'!B:AS,7,FALSE)</f>
        <v>1.2</v>
      </c>
      <c r="H19" s="197">
        <f>VLOOKUP(B19,'26MY_CIV5D_DATA'!B:AS,11,FALSE)</f>
        <v>2245.1999999999998</v>
      </c>
      <c r="I19" s="198">
        <f>VLOOKUP(B19,'26MY_CIV5D_DATA'!B:AS,12,FALSE)</f>
        <v>0</v>
      </c>
      <c r="J19" s="198">
        <f>VLOOKUP(B19,'26MY_CIV5D_DATA'!B:AS,13,FALSE)</f>
        <v>0</v>
      </c>
      <c r="K19" s="198">
        <f>VLOOKUP($B19,'26MY_CIV5D_DATA'!$B:$AS,14,FALSE)</f>
        <v>0</v>
      </c>
      <c r="L19" s="198" t="str">
        <f>VLOOKUP(B19,'26MY_CIV5D_DATA'!B:AS,15,FALSE)</f>
        <v>•</v>
      </c>
      <c r="M19" s="198" t="str">
        <f>VLOOKUP(B19,'26MY_CIV5D_DATA'!B:AS,16,FALSE)</f>
        <v>N/A</v>
      </c>
      <c r="N19" s="198">
        <f>VLOOKUP($B19,'26MY_CIV5D_DATA'!$B:$AS,17,FALSE)</f>
        <v>0</v>
      </c>
      <c r="O19" s="198" t="str">
        <f>VLOOKUP(B19,'26MY_CIV5D_DATA'!B:AS,18,FALSE)</f>
        <v>N/A</v>
      </c>
      <c r="P19" s="198" t="str">
        <f>VLOOKUP(B19,'26MY_CIV5D_DATA'!B:AS,19,FALSE)</f>
        <v>N/A</v>
      </c>
      <c r="Q19" s="199" t="str">
        <f>IF(VLOOKUP(B19,'26MY_CIV5D_DATA'!B:AS,21,FALSE)="","",VLOOKUP(B19,'26MY_CIV5D_DATA'!B:AS,21,FALSE))</f>
        <v>Prix établi pour ensemble de 4 pneus.</v>
      </c>
      <c r="R19" s="22"/>
      <c r="S19" s="22"/>
      <c r="T19" s="22"/>
    </row>
    <row r="20" spans="2:20" s="200" customFormat="1" ht="29.1" customHeight="1" x14ac:dyDescent="0.2">
      <c r="B20" s="192" t="s">
        <v>73</v>
      </c>
      <c r="C20" s="201" t="str">
        <f>VLOOKUP(B20,'26MY_CIV5D_DATA'!B:AS,4,FALSE)</f>
        <v>Roues Enkei M52 de 16 po - argent ou noir brillant</v>
      </c>
      <c r="D20" s="219" t="str">
        <f t="shared" ref="D20:D21" si="1">B20</f>
        <v>480-670-6545-SP ou 480-670-6545-GB</v>
      </c>
      <c r="E20" s="203"/>
      <c r="F20" s="203"/>
      <c r="G20" s="204"/>
      <c r="H20" s="205"/>
      <c r="I20" s="206"/>
      <c r="J20" s="206"/>
      <c r="K20" s="206"/>
      <c r="L20" s="206"/>
      <c r="M20" s="206"/>
      <c r="N20" s="206"/>
      <c r="O20" s="206"/>
      <c r="P20" s="206"/>
      <c r="Q20" s="207"/>
      <c r="R20" s="33"/>
      <c r="S20" s="33"/>
      <c r="T20" s="33"/>
    </row>
    <row r="21" spans="2:20" s="200" customFormat="1" ht="15" customHeight="1" x14ac:dyDescent="0.2">
      <c r="B21" s="192">
        <v>34417</v>
      </c>
      <c r="C21" s="201" t="str">
        <f>VLOOKUP(B21,'26MY_CIV5D_DATA'!B:AS,4,FALSE)</f>
        <v>Pneus Michelin X-ICE Snow - 215/55/16</v>
      </c>
      <c r="D21" s="202">
        <f t="shared" si="1"/>
        <v>34417</v>
      </c>
      <c r="E21" s="208"/>
      <c r="F21" s="208"/>
      <c r="G21" s="209"/>
      <c r="H21" s="210"/>
      <c r="I21" s="211"/>
      <c r="J21" s="211"/>
      <c r="K21" s="211"/>
      <c r="L21" s="211"/>
      <c r="M21" s="211"/>
      <c r="N21" s="211"/>
      <c r="O21" s="211"/>
      <c r="P21" s="211"/>
      <c r="Q21" s="212"/>
      <c r="R21" s="33"/>
      <c r="S21" s="33"/>
      <c r="T21" s="33"/>
    </row>
    <row r="22" spans="2:20" s="200" customFormat="1" ht="6.95" customHeight="1" x14ac:dyDescent="0.2">
      <c r="B22" s="192"/>
      <c r="C22" s="214"/>
      <c r="D22" s="215"/>
      <c r="E22" s="215"/>
      <c r="F22" s="215"/>
      <c r="G22" s="215"/>
      <c r="H22" s="215"/>
      <c r="I22" s="215"/>
      <c r="J22" s="215"/>
      <c r="K22" s="215"/>
      <c r="L22" s="215"/>
      <c r="M22" s="215"/>
      <c r="N22" s="215"/>
      <c r="O22" s="215"/>
      <c r="P22" s="215"/>
      <c r="Q22" s="216"/>
      <c r="R22" s="33"/>
      <c r="S22" s="33"/>
      <c r="T22" s="33"/>
    </row>
    <row r="23" spans="2:20" s="200" customFormat="1" ht="15" customHeight="1" x14ac:dyDescent="0.2">
      <c r="B23" s="192" t="s">
        <v>65</v>
      </c>
      <c r="C23" s="193" t="str">
        <f>VLOOKUP(B23,'26MY_CIV5D_DATA'!B:AS,4,FALSE)</f>
        <v>Ensemble de roues d’hiver de 16 po en acier et de pneus Michelin X-ICE Snow</v>
      </c>
      <c r="D23" s="217"/>
      <c r="E23" s="195">
        <f>VLOOKUP(B23,'26MY_CIV5D_DATA'!B:AS,9,FALSE)</f>
        <v>1150.3999999999999</v>
      </c>
      <c r="F23" s="195">
        <f>VLOOKUP(B23,'26MY_CIV5D_DATA'!B:AS,10,FALSE)</f>
        <v>1522.72</v>
      </c>
      <c r="G23" s="196">
        <f>VLOOKUP(B23,'26MY_CIV5D_DATA'!B:AS,7,FALSE)</f>
        <v>1.2</v>
      </c>
      <c r="H23" s="197">
        <f>VLOOKUP(B23,'26MY_CIV5D_DATA'!B:AS,11,FALSE)</f>
        <v>1739.92</v>
      </c>
      <c r="I23" s="198">
        <f>VLOOKUP(B23,'26MY_CIV5D_DATA'!B:AS,12,FALSE)</f>
        <v>0</v>
      </c>
      <c r="J23" s="198">
        <f>VLOOKUP(B23,'26MY_CIV5D_DATA'!B:AS,13,FALSE)</f>
        <v>0</v>
      </c>
      <c r="K23" s="198">
        <f>VLOOKUP($B23,'26MY_CIV5D_DATA'!$B:$AS,14,FALSE)</f>
        <v>0</v>
      </c>
      <c r="L23" s="198" t="str">
        <f>VLOOKUP(B23,'26MY_CIV5D_DATA'!B:AS,15,FALSE)</f>
        <v>•</v>
      </c>
      <c r="M23" s="198" t="str">
        <f>VLOOKUP(B23,'26MY_CIV5D_DATA'!B:AS,16,FALSE)</f>
        <v>N/A</v>
      </c>
      <c r="N23" s="198">
        <f>VLOOKUP($B23,'26MY_CIV5D_DATA'!$B:$AS,17,FALSE)</f>
        <v>0</v>
      </c>
      <c r="O23" s="198" t="str">
        <f>VLOOKUP(B23,'26MY_CIV5D_DATA'!B:AS,18,FALSE)</f>
        <v>N/A</v>
      </c>
      <c r="P23" s="198" t="str">
        <f>VLOOKUP(B23,'26MY_CIV5D_DATA'!B:AS,19,FALSE)</f>
        <v>N/A</v>
      </c>
      <c r="Q23" s="199" t="str">
        <f>IF(VLOOKUP(B23,'26MY_CIV5D_DATA'!B:AS,21,FALSE)="","",VLOOKUP(B23,'26MY_CIV5D_DATA'!B:AS,21,FALSE))</f>
        <v>Prix établi pour ensemble de 4 pneus.</v>
      </c>
      <c r="R23" s="33"/>
      <c r="S23" s="33"/>
      <c r="T23" s="33"/>
    </row>
    <row r="24" spans="2:20" s="200" customFormat="1" ht="15" x14ac:dyDescent="0.2">
      <c r="B24" s="192" t="s">
        <v>149</v>
      </c>
      <c r="C24" s="201" t="str">
        <f>VLOOKUP(B24,'26MY_CIV5D_DATA'!B:AS,4,FALSE)</f>
        <v>Roues d’hiver de 16 po en acier</v>
      </c>
      <c r="D24" s="202" t="str">
        <f t="shared" ref="D24:D25" si="2">B24</f>
        <v>42700-TBA-A12</v>
      </c>
      <c r="E24" s="203"/>
      <c r="F24" s="203"/>
      <c r="G24" s="204"/>
      <c r="H24" s="205"/>
      <c r="I24" s="206"/>
      <c r="J24" s="206"/>
      <c r="K24" s="206"/>
      <c r="L24" s="206"/>
      <c r="M24" s="206"/>
      <c r="N24" s="206"/>
      <c r="O24" s="206"/>
      <c r="P24" s="206"/>
      <c r="Q24" s="207"/>
      <c r="R24" s="33"/>
      <c r="S24" s="33"/>
      <c r="T24" s="33"/>
    </row>
    <row r="25" spans="2:20" s="200" customFormat="1" ht="15" x14ac:dyDescent="0.2">
      <c r="B25" s="192">
        <v>34417</v>
      </c>
      <c r="C25" s="201" t="str">
        <f>VLOOKUP(B25,'26MY_CIV5D_DATA'!B:AS,4,FALSE)</f>
        <v>Pneus Michelin X-ICE Snow - 215/55/16</v>
      </c>
      <c r="D25" s="202">
        <f t="shared" si="2"/>
        <v>34417</v>
      </c>
      <c r="E25" s="208"/>
      <c r="F25" s="208"/>
      <c r="G25" s="209"/>
      <c r="H25" s="210"/>
      <c r="I25" s="211"/>
      <c r="J25" s="211"/>
      <c r="K25" s="211"/>
      <c r="L25" s="211"/>
      <c r="M25" s="211"/>
      <c r="N25" s="211"/>
      <c r="O25" s="211"/>
      <c r="P25" s="211"/>
      <c r="Q25" s="212"/>
      <c r="R25" s="33"/>
      <c r="S25" s="33"/>
      <c r="T25" s="33"/>
    </row>
    <row r="26" spans="2:20" s="200" customFormat="1" ht="6.95" customHeight="1" x14ac:dyDescent="0.2">
      <c r="B26" s="192"/>
      <c r="C26" s="214"/>
      <c r="D26" s="215"/>
      <c r="E26" s="215"/>
      <c r="F26" s="215"/>
      <c r="G26" s="215"/>
      <c r="H26" s="215"/>
      <c r="I26" s="215"/>
      <c r="J26" s="215"/>
      <c r="K26" s="215"/>
      <c r="L26" s="215"/>
      <c r="M26" s="215"/>
      <c r="N26" s="215"/>
      <c r="O26" s="215"/>
      <c r="P26" s="215"/>
      <c r="Q26" s="216"/>
      <c r="R26" s="33"/>
      <c r="S26" s="33"/>
      <c r="T26" s="33"/>
    </row>
    <row r="27" spans="2:20" s="200" customFormat="1" ht="15" x14ac:dyDescent="0.2">
      <c r="B27" s="192" t="s">
        <v>77</v>
      </c>
      <c r="C27" s="193" t="str">
        <f>VLOOKUP(B27,'26MY_CIV5D_DATA'!B:AS,4,FALSE)</f>
        <v>Ensemble Aero</v>
      </c>
      <c r="D27" s="194"/>
      <c r="E27" s="195">
        <f>VLOOKUP(B27,'26MY_CIV5D_DATA'!B:AS,9,FALSE)</f>
        <v>660.6</v>
      </c>
      <c r="F27" s="195">
        <f>VLOOKUP(B27,'26MY_CIV5D_DATA'!B:AS,10,FALSE)</f>
        <v>1101.6000000000001</v>
      </c>
      <c r="G27" s="196">
        <f>VLOOKUP(B27,'26MY_CIV5D_DATA'!B:AS,7,FALSE)</f>
        <v>2.2000000000000002</v>
      </c>
      <c r="H27" s="197">
        <f>VLOOKUP(B27,'26MY_CIV5D_DATA'!B:AS,11,FALSE)</f>
        <v>1499.8000000000002</v>
      </c>
      <c r="I27" s="198">
        <f>VLOOKUP(B27,'26MY_CIV5D_DATA'!B:AS,12,FALSE)</f>
        <v>0</v>
      </c>
      <c r="J27" s="198">
        <f>VLOOKUP(B27,'26MY_CIV5D_DATA'!B:AS,13,FALSE)</f>
        <v>0</v>
      </c>
      <c r="K27" s="198">
        <f>VLOOKUP($B27,'26MY_CIV5D_DATA'!$B:$AS,14,FALSE)</f>
        <v>0</v>
      </c>
      <c r="L27" s="198" t="str">
        <f>VLOOKUP(B27,'26MY_CIV5D_DATA'!B:AS,15,FALSE)</f>
        <v>•</v>
      </c>
      <c r="M27" s="198" t="str">
        <f>VLOOKUP(B27,'26MY_CIV5D_DATA'!B:AS,16,FALSE)</f>
        <v>•</v>
      </c>
      <c r="N27" s="198">
        <f>VLOOKUP($B27,'26MY_CIV5D_DATA'!$B:$AS,17,FALSE)</f>
        <v>0</v>
      </c>
      <c r="O27" s="198" t="str">
        <f>VLOOKUP(B27,'26MY_CIV5D_DATA'!B:AS,18,FALSE)</f>
        <v>•</v>
      </c>
      <c r="P27" s="198" t="str">
        <f>VLOOKUP(B27,'26MY_CIV5D_DATA'!B:AS,19,FALSE)</f>
        <v>N/A</v>
      </c>
      <c r="Q27" s="199" t="str">
        <f>IF(VLOOKUP(B27,'26MY_CIV5D_DATA'!B:AS,21,FALSE)="","",VLOOKUP(B27,'26MY_CIV5D_DATA'!B:AS,21,FALSE))</f>
        <v>Rabais de 10 % appliqué.
Comprend déflecteur de bas de caisse avant de la couleur de la carrosserie et un becquet de hayon.</v>
      </c>
      <c r="R27" s="33"/>
      <c r="S27" s="33"/>
      <c r="T27" s="33"/>
    </row>
    <row r="28" spans="2:20" s="200" customFormat="1" ht="14.1" customHeight="1" x14ac:dyDescent="0.2">
      <c r="B28" s="192" t="s">
        <v>86</v>
      </c>
      <c r="C28" s="201" t="str">
        <f>VLOOKUP(B28,'26MY_CIV5D_DATA'!B:AS,4,FALSE)</f>
        <v>Blanc platine nacré (NH-883P)</v>
      </c>
      <c r="D28" s="202" t="str">
        <f t="shared" ref="D28:D34" si="3">B28</f>
        <v>25CIV-5AR-NH883</v>
      </c>
      <c r="E28" s="203"/>
      <c r="F28" s="203"/>
      <c r="G28" s="204"/>
      <c r="H28" s="205"/>
      <c r="I28" s="206"/>
      <c r="J28" s="206"/>
      <c r="K28" s="206"/>
      <c r="L28" s="206"/>
      <c r="M28" s="206"/>
      <c r="N28" s="206"/>
      <c r="O28" s="206"/>
      <c r="P28" s="206"/>
      <c r="Q28" s="207"/>
      <c r="R28" s="33"/>
      <c r="S28" s="33"/>
      <c r="T28" s="33"/>
    </row>
    <row r="29" spans="2:20" s="200" customFormat="1" ht="14.1" customHeight="1" x14ac:dyDescent="0.2">
      <c r="B29" s="192" t="s">
        <v>89</v>
      </c>
      <c r="C29" s="201" t="str">
        <f>VLOOKUP(B29,'26MY_CIV5D_DATA'!B:AS,4,FALSE)</f>
        <v>Refl et solaire argent métallisé (NH-932M)</v>
      </c>
      <c r="D29" s="202" t="str">
        <f t="shared" si="3"/>
        <v>25CIV-5AR-NH932</v>
      </c>
      <c r="E29" s="203"/>
      <c r="F29" s="203"/>
      <c r="G29" s="204"/>
      <c r="H29" s="205"/>
      <c r="I29" s="206"/>
      <c r="J29" s="206"/>
      <c r="K29" s="206"/>
      <c r="L29" s="206"/>
      <c r="M29" s="206"/>
      <c r="N29" s="206"/>
      <c r="O29" s="206"/>
      <c r="P29" s="206"/>
      <c r="Q29" s="207"/>
      <c r="R29" s="33"/>
      <c r="S29" s="33"/>
      <c r="T29" s="33"/>
    </row>
    <row r="30" spans="2:20" s="200" customFormat="1" ht="14.1" customHeight="1" x14ac:dyDescent="0.2">
      <c r="B30" s="192" t="s">
        <v>92</v>
      </c>
      <c r="C30" s="201" t="str">
        <f>VLOOKUP(B30,'26MY_CIV5D_DATA'!B:AS,4,FALSE)</f>
        <v>Gris météore nacré (NH-904M)</v>
      </c>
      <c r="D30" s="202" t="str">
        <f t="shared" si="3"/>
        <v>25CIV-5AR-NH904</v>
      </c>
      <c r="E30" s="203"/>
      <c r="F30" s="203"/>
      <c r="G30" s="204"/>
      <c r="H30" s="205"/>
      <c r="I30" s="206"/>
      <c r="J30" s="206"/>
      <c r="K30" s="206"/>
      <c r="L30" s="206"/>
      <c r="M30" s="206"/>
      <c r="N30" s="206"/>
      <c r="O30" s="206"/>
      <c r="P30" s="206"/>
      <c r="Q30" s="207"/>
      <c r="R30" s="33"/>
      <c r="S30" s="33"/>
      <c r="T30" s="33"/>
    </row>
    <row r="31" spans="2:20" s="200" customFormat="1" ht="14.1" customHeight="1" x14ac:dyDescent="0.2">
      <c r="B31" s="192" t="s">
        <v>95</v>
      </c>
      <c r="C31" s="201" t="str">
        <f>VLOOKUP(B31,'26MY_CIV5D_DATA'!B:AS,4,FALSE)</f>
        <v>Gris urbain nacré  (NH-912P)</v>
      </c>
      <c r="D31" s="202" t="str">
        <f t="shared" si="3"/>
        <v>25CIV-5AR-NH912</v>
      </c>
      <c r="E31" s="203"/>
      <c r="F31" s="203"/>
      <c r="G31" s="204"/>
      <c r="H31" s="205"/>
      <c r="I31" s="206"/>
      <c r="J31" s="206"/>
      <c r="K31" s="206"/>
      <c r="L31" s="206"/>
      <c r="M31" s="206"/>
      <c r="N31" s="206"/>
      <c r="O31" s="206"/>
      <c r="P31" s="206"/>
      <c r="Q31" s="207"/>
      <c r="R31" s="33"/>
      <c r="S31" s="33"/>
      <c r="T31" s="33"/>
    </row>
    <row r="32" spans="2:20" s="200" customFormat="1" ht="14.1" customHeight="1" x14ac:dyDescent="0.2">
      <c r="B32" s="192" t="s">
        <v>98</v>
      </c>
      <c r="C32" s="201" t="str">
        <f>VLOOKUP(B32,'26MY_CIV5D_DATA'!B:AS,4,FALSE)</f>
        <v>Noir cristal nacré (NH-731P)</v>
      </c>
      <c r="D32" s="202" t="str">
        <f t="shared" si="3"/>
        <v>25CIV-5AR-NH731</v>
      </c>
      <c r="E32" s="203"/>
      <c r="F32" s="203"/>
      <c r="G32" s="204"/>
      <c r="H32" s="205"/>
      <c r="I32" s="206"/>
      <c r="J32" s="206"/>
      <c r="K32" s="206"/>
      <c r="L32" s="206"/>
      <c r="M32" s="206"/>
      <c r="N32" s="206"/>
      <c r="O32" s="206"/>
      <c r="P32" s="206"/>
      <c r="Q32" s="207"/>
      <c r="R32" s="33"/>
      <c r="S32" s="33"/>
      <c r="T32" s="33"/>
    </row>
    <row r="33" spans="2:20" s="200" customFormat="1" ht="14.1" customHeight="1" x14ac:dyDescent="0.2">
      <c r="B33" s="192" t="s">
        <v>101</v>
      </c>
      <c r="C33" s="201" t="str">
        <f>VLOOKUP(B33,'26MY_CIV5D_DATA'!B:AS,4,FALSE)</f>
        <v>Rouge rallye (R-513)</v>
      </c>
      <c r="D33" s="202" t="str">
        <f t="shared" si="3"/>
        <v>25CIV-5AR-R513</v>
      </c>
      <c r="E33" s="203"/>
      <c r="F33" s="203"/>
      <c r="G33" s="204"/>
      <c r="H33" s="205"/>
      <c r="I33" s="206"/>
      <c r="J33" s="206"/>
      <c r="K33" s="206"/>
      <c r="L33" s="206"/>
      <c r="M33" s="206"/>
      <c r="N33" s="206"/>
      <c r="O33" s="206"/>
      <c r="P33" s="206"/>
      <c r="Q33" s="207"/>
      <c r="R33" s="33"/>
      <c r="S33" s="33"/>
      <c r="T33" s="33"/>
    </row>
    <row r="34" spans="2:20" s="200" customFormat="1" ht="14.1" customHeight="1" x14ac:dyDescent="0.2">
      <c r="B34" s="192" t="s">
        <v>104</v>
      </c>
      <c r="C34" s="201" t="str">
        <f>VLOOKUP(B34,'26MY_CIV5D_DATA'!B:AS,4,FALSE)</f>
        <v>Bleu turbo nacré (B-637P)</v>
      </c>
      <c r="D34" s="202" t="str">
        <f t="shared" si="3"/>
        <v>25CIV-5AR-B637</v>
      </c>
      <c r="E34" s="208"/>
      <c r="F34" s="208"/>
      <c r="G34" s="209"/>
      <c r="H34" s="210"/>
      <c r="I34" s="211"/>
      <c r="J34" s="211"/>
      <c r="K34" s="211"/>
      <c r="L34" s="211"/>
      <c r="M34" s="211"/>
      <c r="N34" s="211"/>
      <c r="O34" s="211"/>
      <c r="P34" s="211"/>
      <c r="Q34" s="212"/>
      <c r="R34" s="33"/>
      <c r="S34" s="33"/>
      <c r="T34" s="33"/>
    </row>
    <row r="35" spans="2:20" s="200" customFormat="1" ht="6.95" customHeight="1" x14ac:dyDescent="0.2">
      <c r="B35" s="192"/>
      <c r="C35" s="214"/>
      <c r="D35" s="215"/>
      <c r="E35" s="215"/>
      <c r="F35" s="215"/>
      <c r="G35" s="215"/>
      <c r="H35" s="215"/>
      <c r="I35" s="215"/>
      <c r="J35" s="215"/>
      <c r="K35" s="215"/>
      <c r="L35" s="215"/>
      <c r="M35" s="215"/>
      <c r="N35" s="215"/>
      <c r="O35" s="215"/>
      <c r="P35" s="215"/>
      <c r="Q35" s="216"/>
      <c r="R35" s="33"/>
      <c r="S35" s="33"/>
      <c r="T35" s="33"/>
    </row>
    <row r="36" spans="2:20" s="200" customFormat="1" ht="15" x14ac:dyDescent="0.2">
      <c r="B36" s="192" t="s">
        <v>107</v>
      </c>
      <c r="C36" s="193" t="str">
        <f>VLOOKUP(B36,'26MY_CIV5D_DATA'!B:AS,4,FALSE)</f>
        <v>Ensemble de temps froid - 2,0 L</v>
      </c>
      <c r="D36" s="194" t="str">
        <f>B36</f>
        <v>22CIV-COLD-PK20</v>
      </c>
      <c r="E36" s="195">
        <f>VLOOKUP(B36,'26MY_CIV5D_DATA'!B:AS,9,FALSE)</f>
        <v>230.85</v>
      </c>
      <c r="F36" s="195">
        <f>VLOOKUP(B36,'26MY_CIV5D_DATA'!B:AS,10,FALSE)</f>
        <v>384.75</v>
      </c>
      <c r="G36" s="196">
        <f>VLOOKUP(B36,'26MY_CIV5D_DATA'!B:AS,7,FALSE)</f>
        <v>1.4</v>
      </c>
      <c r="H36" s="197">
        <f>VLOOKUP(B36,'26MY_CIV5D_DATA'!B:AS,11,FALSE)</f>
        <v>638.15</v>
      </c>
      <c r="I36" s="198">
        <f>VLOOKUP(B36,'26MY_CIV5D_DATA'!B:AS,12,FALSE)</f>
        <v>0</v>
      </c>
      <c r="J36" s="198">
        <f>VLOOKUP(B36,'26MY_CIV5D_DATA'!B:AS,13,FALSE)</f>
        <v>0</v>
      </c>
      <c r="K36" s="198">
        <f>VLOOKUP($B36,'26MY_CIV5D_DATA'!$B:$AS,14,FALSE)</f>
        <v>0</v>
      </c>
      <c r="L36" s="198" t="str">
        <f>VLOOKUP(B36,'26MY_CIV5D_DATA'!B:AS,15,FALSE)</f>
        <v>•</v>
      </c>
      <c r="M36" s="198" t="str">
        <f>VLOOKUP(B36,'26MY_CIV5D_DATA'!B:AS,16,FALSE)</f>
        <v>•</v>
      </c>
      <c r="N36" s="198">
        <f>VLOOKUP($B36,'26MY_CIV5D_DATA'!$B:$AS,17,FALSE)</f>
        <v>0</v>
      </c>
      <c r="O36" s="198" t="str">
        <f>VLOOKUP(B36,'26MY_CIV5D_DATA'!B:AS,18,FALSE)</f>
        <v>•</v>
      </c>
      <c r="P36" s="198" t="str">
        <f>VLOOKUP(B36,'26MY_CIV5D_DATA'!B:AS,19,FALSE)</f>
        <v>N/A</v>
      </c>
      <c r="Q36" s="199" t="str">
        <f>IF(VLOOKUP(B36,'26MY_CIV5D_DATA'!B:AS,21,FALSE)="","",VLOOKUP(B36,'26MY_CIV5D_DATA'!B:AS,21,FALSE))</f>
        <v>Rabais de 5 % appliqué.</v>
      </c>
      <c r="R36" s="33"/>
      <c r="S36" s="33"/>
      <c r="T36" s="33"/>
    </row>
    <row r="37" spans="2:20" s="200" customFormat="1" ht="15" x14ac:dyDescent="0.2">
      <c r="B37" s="192" t="s">
        <v>359</v>
      </c>
      <c r="C37" s="201" t="str">
        <f>VLOOKUP(B37,'26MY_CIV5D_DATA'!B:AS,4,FALSE)</f>
        <v>Chauffe-moteur - 2,0 L</v>
      </c>
      <c r="D37" s="202" t="str">
        <f t="shared" ref="D37:D38" si="4">B37</f>
        <v>08T44-SNA-302</v>
      </c>
      <c r="E37" s="203"/>
      <c r="F37" s="203"/>
      <c r="G37" s="204"/>
      <c r="H37" s="205"/>
      <c r="I37" s="206"/>
      <c r="J37" s="206"/>
      <c r="K37" s="206"/>
      <c r="L37" s="206"/>
      <c r="M37" s="206"/>
      <c r="N37" s="206"/>
      <c r="O37" s="206"/>
      <c r="P37" s="206"/>
      <c r="Q37" s="207"/>
      <c r="R37" s="33"/>
      <c r="S37" s="33"/>
      <c r="T37" s="33"/>
    </row>
    <row r="38" spans="2:20" s="200" customFormat="1" ht="30" x14ac:dyDescent="0.2">
      <c r="B38" s="192" t="s">
        <v>372</v>
      </c>
      <c r="C38" s="283" t="str">
        <f>VLOOKUP(B38,'26MY_CIV5D_DATA'!B:AS,4,FALSE)</f>
        <v>Chargeur/mainteneur de batterie automobile 12 V Optimate</v>
      </c>
      <c r="D38" s="202" t="str">
        <f t="shared" si="4"/>
        <v>31670-BMS-004H</v>
      </c>
      <c r="E38" s="208"/>
      <c r="F38" s="208"/>
      <c r="G38" s="209"/>
      <c r="H38" s="210"/>
      <c r="I38" s="211"/>
      <c r="J38" s="211"/>
      <c r="K38" s="211"/>
      <c r="L38" s="211"/>
      <c r="M38" s="211"/>
      <c r="N38" s="211"/>
      <c r="O38" s="211"/>
      <c r="P38" s="211"/>
      <c r="Q38" s="212"/>
      <c r="R38" s="33"/>
      <c r="S38" s="33"/>
      <c r="T38" s="33"/>
    </row>
    <row r="39" spans="2:20" s="200" customFormat="1" ht="6.95" customHeight="1" x14ac:dyDescent="0.2">
      <c r="B39" s="192"/>
      <c r="C39" s="214"/>
      <c r="D39" s="215"/>
      <c r="E39" s="215"/>
      <c r="F39" s="215"/>
      <c r="G39" s="215"/>
      <c r="H39" s="215"/>
      <c r="I39" s="215"/>
      <c r="J39" s="215"/>
      <c r="K39" s="215"/>
      <c r="L39" s="215"/>
      <c r="M39" s="215"/>
      <c r="N39" s="215"/>
      <c r="O39" s="215"/>
      <c r="P39" s="215"/>
      <c r="Q39" s="216"/>
      <c r="R39" s="33"/>
      <c r="S39" s="33"/>
      <c r="T39" s="33"/>
    </row>
    <row r="40" spans="2:20" s="200" customFormat="1" ht="15" x14ac:dyDescent="0.2">
      <c r="B40" s="192" t="s">
        <v>107</v>
      </c>
      <c r="C40" s="193" t="str">
        <f>VLOOKUP(B40,'26MY_CIV5D_DATA'!B:AS,4,FALSE)</f>
        <v>Ensemble de temps froid - 2,0 L</v>
      </c>
      <c r="D40" s="194" t="str">
        <f>B40</f>
        <v>22CIV-COLD-PK20</v>
      </c>
      <c r="E40" s="195">
        <f>VLOOKUP(B40,'26MY_CIV5D_DATA'!B:AS,9,FALSE)</f>
        <v>230.85</v>
      </c>
      <c r="F40" s="195">
        <f>VLOOKUP(B40,'26MY_CIV5D_DATA'!B:AS,10,FALSE)</f>
        <v>384.75</v>
      </c>
      <c r="G40" s="196">
        <f>VLOOKUP(B40,'26MY_CIV5D_DATA'!B:AS,7,FALSE)</f>
        <v>1.4</v>
      </c>
      <c r="H40" s="197">
        <f>VLOOKUP(B40,'26MY_CIV5D_DATA'!B:AS,11,FALSE)</f>
        <v>638.15</v>
      </c>
      <c r="I40" s="198">
        <f>VLOOKUP(B40,'26MY_CIV5D_DATA'!B:AS,12,FALSE)</f>
        <v>0</v>
      </c>
      <c r="J40" s="198">
        <f>VLOOKUP(B40,'26MY_CIV5D_DATA'!B:AS,13,FALSE)</f>
        <v>0</v>
      </c>
      <c r="K40" s="198">
        <f>VLOOKUP($B40,'26MY_CIV5D_DATA'!$B:$AS,14,FALSE)</f>
        <v>0</v>
      </c>
      <c r="L40" s="198" t="str">
        <f>VLOOKUP(B40,'26MY_CIV5D_DATA'!B:AS,15,FALSE)</f>
        <v>•</v>
      </c>
      <c r="M40" s="198" t="str">
        <f>VLOOKUP(B40,'26MY_CIV5D_DATA'!B:AS,16,FALSE)</f>
        <v>•</v>
      </c>
      <c r="N40" s="198">
        <f>VLOOKUP($B40,'26MY_CIV5D_DATA'!$B:$AS,17,FALSE)</f>
        <v>0</v>
      </c>
      <c r="O40" s="198" t="str">
        <f>VLOOKUP(B40,'26MY_CIV5D_DATA'!B:AS,18,FALSE)</f>
        <v>•</v>
      </c>
      <c r="P40" s="198" t="str">
        <f>VLOOKUP(B40,'26MY_CIV5D_DATA'!B:AS,19,FALSE)</f>
        <v>N/A</v>
      </c>
      <c r="Q40" s="199" t="str">
        <f>IF(VLOOKUP(B40,'26MY_CIV5D_DATA'!B:AS,21,FALSE)="","",VLOOKUP(B40,'26MY_CIV5D_DATA'!B:AS,21,FALSE))</f>
        <v>Rabais de 5 % appliqué.</v>
      </c>
      <c r="R40" s="33"/>
      <c r="S40" s="33"/>
      <c r="T40" s="33"/>
    </row>
    <row r="41" spans="2:20" s="200" customFormat="1" ht="15" x14ac:dyDescent="0.2">
      <c r="B41" s="192" t="s">
        <v>359</v>
      </c>
      <c r="C41" s="201" t="str">
        <f>VLOOKUP(B41,'26MY_CIV5D_DATA'!B:AS,4,FALSE)</f>
        <v>Chauffe-moteur - 2,0 L</v>
      </c>
      <c r="D41" s="202" t="str">
        <f t="shared" ref="D41:D42" si="5">B41</f>
        <v>08T44-SNA-302</v>
      </c>
      <c r="E41" s="203"/>
      <c r="F41" s="203"/>
      <c r="G41" s="204"/>
      <c r="H41" s="205"/>
      <c r="I41" s="206"/>
      <c r="J41" s="206"/>
      <c r="K41" s="206"/>
      <c r="L41" s="206"/>
      <c r="M41" s="206"/>
      <c r="N41" s="206"/>
      <c r="O41" s="206"/>
      <c r="P41" s="206"/>
      <c r="Q41" s="207"/>
      <c r="R41" s="33"/>
      <c r="S41" s="33"/>
      <c r="T41" s="33"/>
    </row>
    <row r="42" spans="2:20" s="200" customFormat="1" ht="30" x14ac:dyDescent="0.2">
      <c r="B42" s="192" t="s">
        <v>372</v>
      </c>
      <c r="C42" s="283" t="str">
        <f>VLOOKUP(B42,'26MY_CIV5D_DATA'!B:AS,4,FALSE)</f>
        <v>Chargeur/mainteneur de batterie automobile 12 V Optimate</v>
      </c>
      <c r="D42" s="202" t="str">
        <f t="shared" si="5"/>
        <v>31670-BMS-004H</v>
      </c>
      <c r="E42" s="208"/>
      <c r="F42" s="208"/>
      <c r="G42" s="209"/>
      <c r="H42" s="210"/>
      <c r="I42" s="211"/>
      <c r="J42" s="211"/>
      <c r="K42" s="211"/>
      <c r="L42" s="211"/>
      <c r="M42" s="211"/>
      <c r="N42" s="211"/>
      <c r="O42" s="211"/>
      <c r="P42" s="211"/>
      <c r="Q42" s="212"/>
      <c r="R42" s="33"/>
      <c r="S42" s="33"/>
      <c r="T42" s="33"/>
    </row>
    <row r="43" spans="2:20" s="200" customFormat="1" ht="6.95" customHeight="1" x14ac:dyDescent="0.2">
      <c r="B43" s="192"/>
      <c r="C43" s="214"/>
      <c r="D43" s="215"/>
      <c r="E43" s="215"/>
      <c r="F43" s="215"/>
      <c r="G43" s="215"/>
      <c r="H43" s="215"/>
      <c r="I43" s="215"/>
      <c r="J43" s="215"/>
      <c r="K43" s="215"/>
      <c r="L43" s="215"/>
      <c r="M43" s="215"/>
      <c r="N43" s="215"/>
      <c r="O43" s="215"/>
      <c r="P43" s="215"/>
      <c r="Q43" s="216"/>
      <c r="R43" s="33"/>
      <c r="S43" s="33"/>
      <c r="T43" s="33"/>
    </row>
    <row r="44" spans="2:20" s="200" customFormat="1" ht="15" x14ac:dyDescent="0.2">
      <c r="B44" s="192" t="s">
        <v>115</v>
      </c>
      <c r="C44" s="193" t="str">
        <f>VLOOKUP(B44,'26MY_CIV5D_DATA'!B:AS,4,FALSE)</f>
        <v>Ensemble de temps froid - Type R</v>
      </c>
      <c r="D44" s="194" t="str">
        <f>B44</f>
        <v>23CIV-COLD-TR</v>
      </c>
      <c r="E44" s="195">
        <f>VLOOKUP(B44,'26MY_CIV5D_DATA'!B:AS,9,FALSE)</f>
        <v>278.34999999999997</v>
      </c>
      <c r="F44" s="195">
        <f>VLOOKUP(B44,'26MY_CIV5D_DATA'!B:AS,10,FALSE)</f>
        <v>464.54999999999995</v>
      </c>
      <c r="G44" s="196">
        <f>VLOOKUP(B44,'26MY_CIV5D_DATA'!B:AS,7,FALSE)</f>
        <v>1.4</v>
      </c>
      <c r="H44" s="197">
        <f>VLOOKUP(B44,'26MY_CIV5D_DATA'!B:AS,11,FALSE)</f>
        <v>717.94999999999993</v>
      </c>
      <c r="I44" s="198">
        <f>VLOOKUP(B44,'26MY_CIV5D_DATA'!B:AS,12,FALSE)</f>
        <v>0</v>
      </c>
      <c r="J44" s="198">
        <f>VLOOKUP(B44,'26MY_CIV5D_DATA'!B:AS,13,FALSE)</f>
        <v>0</v>
      </c>
      <c r="K44" s="198">
        <f>VLOOKUP($B44,'26MY_CIV5D_DATA'!$B:$AS,14,FALSE)</f>
        <v>0</v>
      </c>
      <c r="L44" s="198" t="str">
        <f>VLOOKUP(B44,'26MY_CIV5D_DATA'!B:AS,15,FALSE)</f>
        <v>N/A</v>
      </c>
      <c r="M44" s="198" t="str">
        <f>VLOOKUP(B44,'26MY_CIV5D_DATA'!B:AS,16,FALSE)</f>
        <v>N/A</v>
      </c>
      <c r="N44" s="198">
        <f>VLOOKUP($B44,'26MY_CIV5D_DATA'!$B:$AS,17,FALSE)</f>
        <v>0</v>
      </c>
      <c r="O44" s="198" t="str">
        <f>VLOOKUP(B44,'26MY_CIV5D_DATA'!B:AS,18,FALSE)</f>
        <v>N/A</v>
      </c>
      <c r="P44" s="198" t="str">
        <f>VLOOKUP(B44,'26MY_CIV5D_DATA'!B:AS,19,FALSE)</f>
        <v>•</v>
      </c>
      <c r="Q44" s="199" t="str">
        <f>IF(VLOOKUP(B44,'26MY_CIV5D_DATA'!B:AS,21,FALSE)="","",VLOOKUP(B44,'26MY_CIV5D_DATA'!B:AS,21,FALSE))</f>
        <v>Rabais de 5 % appliqué.</v>
      </c>
      <c r="R44" s="33"/>
      <c r="S44" s="33"/>
      <c r="T44" s="33"/>
    </row>
    <row r="45" spans="2:20" s="200" customFormat="1" ht="15" x14ac:dyDescent="0.2">
      <c r="B45" s="192" t="s">
        <v>442</v>
      </c>
      <c r="C45" s="201" t="str">
        <f>VLOOKUP(B45,'26MY_CIV5D_DATA'!B:AS,4,FALSE)</f>
        <v>Chauffe-moteur - Type R</v>
      </c>
      <c r="D45" s="202" t="str">
        <f t="shared" ref="D45:D46" si="6">B45</f>
        <v>08T44-TGH-300</v>
      </c>
      <c r="E45" s="203"/>
      <c r="F45" s="203"/>
      <c r="G45" s="204"/>
      <c r="H45" s="205"/>
      <c r="I45" s="206"/>
      <c r="J45" s="206"/>
      <c r="K45" s="206"/>
      <c r="L45" s="206"/>
      <c r="M45" s="206"/>
      <c r="N45" s="206"/>
      <c r="O45" s="206"/>
      <c r="P45" s="206"/>
      <c r="Q45" s="207"/>
      <c r="R45" s="33"/>
      <c r="S45" s="33"/>
      <c r="T45" s="33"/>
    </row>
    <row r="46" spans="2:20" s="200" customFormat="1" ht="15" x14ac:dyDescent="0.2">
      <c r="B46" s="192" t="s">
        <v>372</v>
      </c>
      <c r="C46" s="201" t="str">
        <f>VLOOKUP(B46,'26MY_CIV5D_DATA'!B:AS,4,FALSE)</f>
        <v>Chargeur/mainteneur de batterie automobile 12 V Optimate</v>
      </c>
      <c r="D46" s="202" t="str">
        <f t="shared" si="6"/>
        <v>31670-BMS-004H</v>
      </c>
      <c r="E46" s="203"/>
      <c r="F46" s="203"/>
      <c r="G46" s="204"/>
      <c r="H46" s="205"/>
      <c r="I46" s="206"/>
      <c r="J46" s="206"/>
      <c r="K46" s="206"/>
      <c r="L46" s="206"/>
      <c r="M46" s="206"/>
      <c r="N46" s="206"/>
      <c r="O46" s="206"/>
      <c r="P46" s="206"/>
      <c r="Q46" s="207"/>
      <c r="R46" s="33"/>
      <c r="S46" s="33"/>
      <c r="T46" s="33"/>
    </row>
    <row r="47" spans="2:20" s="200" customFormat="1" ht="6.95" customHeight="1" x14ac:dyDescent="0.2">
      <c r="B47" s="192"/>
      <c r="C47" s="214"/>
      <c r="D47" s="215"/>
      <c r="E47" s="215"/>
      <c r="F47" s="215"/>
      <c r="G47" s="215"/>
      <c r="H47" s="215"/>
      <c r="I47" s="215"/>
      <c r="J47" s="215"/>
      <c r="K47" s="215"/>
      <c r="L47" s="215"/>
      <c r="M47" s="215"/>
      <c r="N47" s="215"/>
      <c r="O47" s="215"/>
      <c r="P47" s="215"/>
      <c r="Q47" s="216"/>
      <c r="R47" s="33"/>
      <c r="S47" s="33"/>
      <c r="T47" s="33"/>
    </row>
    <row r="48" spans="2:20" s="200" customFormat="1" ht="15" x14ac:dyDescent="0.2">
      <c r="B48" s="192" t="s">
        <v>119</v>
      </c>
      <c r="C48" s="193" t="str">
        <f>VLOOKUP(B48,'26MY_CIV5D_DATA'!B:AS,4,FALSE)</f>
        <v xml:space="preserve">Ensemble de protection - Petrol </v>
      </c>
      <c r="D48" s="194" t="str">
        <f>B48</f>
        <v>25CIV5D-PRO-PET</v>
      </c>
      <c r="E48" s="195">
        <f>VLOOKUP(B48,'26MY_CIV5D_DATA'!B:AS,9,FALSE)</f>
        <v>297</v>
      </c>
      <c r="F48" s="195">
        <f>VLOOKUP(B48,'26MY_CIV5D_DATA'!B:AS,10,FALSE)</f>
        <v>550</v>
      </c>
      <c r="G48" s="196">
        <f>VLOOKUP(B48,'26MY_CIV5D_DATA'!B:AS,7,FALSE)</f>
        <v>0.60000000000000009</v>
      </c>
      <c r="H48" s="197">
        <f>VLOOKUP(B48,'26MY_CIV5D_DATA'!B:AS,11,FALSE)</f>
        <v>658.6</v>
      </c>
      <c r="I48" s="198">
        <f>VLOOKUP(B48,'26MY_CIV5D_DATA'!B:AS,12,FALSE)</f>
        <v>0</v>
      </c>
      <c r="J48" s="198">
        <f>VLOOKUP(B48,'26MY_CIV5D_DATA'!B:AS,13,FALSE)</f>
        <v>0</v>
      </c>
      <c r="K48" s="198">
        <f>VLOOKUP($B48,'26MY_CIV5D_DATA'!$B:$AS,14,FALSE)</f>
        <v>0</v>
      </c>
      <c r="L48" s="198" t="str">
        <f>VLOOKUP(B48,'26MY_CIV5D_DATA'!B:AS,15,FALSE)</f>
        <v>•</v>
      </c>
      <c r="M48" s="198" t="str">
        <f>VLOOKUP(B48,'26MY_CIV5D_DATA'!B:AS,16,FALSE)</f>
        <v>N/A</v>
      </c>
      <c r="N48" s="198">
        <f>VLOOKUP($B48,'26MY_CIV5D_DATA'!$B:$AS,17,FALSE)</f>
        <v>0</v>
      </c>
      <c r="O48" s="198" t="str">
        <f>VLOOKUP(B48,'26MY_CIV5D_DATA'!B:AS,18,FALSE)</f>
        <v>N/A</v>
      </c>
      <c r="P48" s="198" t="str">
        <f>VLOOKUP(B48,'26MY_CIV5D_DATA'!B:AS,19,FALSE)</f>
        <v>N/A</v>
      </c>
      <c r="Q48" s="199" t="str">
        <f>IF(VLOOKUP(B48,'26MY_CIV5D_DATA'!B:AS,21,FALSE)="","",VLOOKUP(B48,'26MY_CIV5D_DATA'!B:AS,21,FALSE))</f>
        <v/>
      </c>
      <c r="R48" s="33"/>
      <c r="S48" s="33"/>
      <c r="T48" s="33"/>
    </row>
    <row r="49" spans="2:20" s="200" customFormat="1" ht="15" x14ac:dyDescent="0.2">
      <c r="B49" s="192" t="s">
        <v>320</v>
      </c>
      <c r="C49" s="201" t="str">
        <f>VLOOKUP(B49,'26MY_CIV5D_DATA'!B:AS,4,FALSE)</f>
        <v>Tapis toutes saisons</v>
      </c>
      <c r="D49" s="202" t="str">
        <f t="shared" ref="D49:D51" si="7">B49</f>
        <v>08P17-T20-110</v>
      </c>
      <c r="E49" s="203"/>
      <c r="F49" s="203"/>
      <c r="G49" s="204"/>
      <c r="H49" s="205"/>
      <c r="I49" s="206"/>
      <c r="J49" s="206"/>
      <c r="K49" s="206"/>
      <c r="L49" s="206"/>
      <c r="M49" s="206"/>
      <c r="N49" s="206"/>
      <c r="O49" s="206"/>
      <c r="P49" s="206"/>
      <c r="Q49" s="207"/>
      <c r="R49" s="33"/>
      <c r="S49" s="33"/>
      <c r="T49" s="33"/>
    </row>
    <row r="50" spans="2:20" s="200" customFormat="1" ht="15" x14ac:dyDescent="0.2">
      <c r="B50" s="192" t="s">
        <v>350</v>
      </c>
      <c r="C50" s="201" t="str">
        <f>VLOOKUP(B50,'26MY_CIV5D_DATA'!B:AS,4,FALSE)</f>
        <v>Plateau de coffre</v>
      </c>
      <c r="D50" s="202" t="str">
        <f t="shared" si="7"/>
        <v>08U45-T47-100B</v>
      </c>
      <c r="E50" s="203"/>
      <c r="F50" s="203"/>
      <c r="G50" s="204"/>
      <c r="H50" s="205"/>
      <c r="I50" s="206"/>
      <c r="J50" s="206"/>
      <c r="K50" s="206"/>
      <c r="L50" s="206"/>
      <c r="M50" s="206"/>
      <c r="N50" s="206"/>
      <c r="O50" s="206"/>
      <c r="P50" s="206"/>
      <c r="Q50" s="207"/>
      <c r="R50" s="33"/>
      <c r="S50" s="33"/>
      <c r="T50" s="33"/>
    </row>
    <row r="51" spans="2:20" s="200" customFormat="1" ht="15" x14ac:dyDescent="0.2">
      <c r="B51" s="192" t="s">
        <v>249</v>
      </c>
      <c r="C51" s="201" t="str">
        <f>VLOOKUP(B51,'26MY_CIV5D_DATA'!B:AS,4,FALSE)</f>
        <v>Garde-boue arrière</v>
      </c>
      <c r="D51" s="202" t="str">
        <f t="shared" si="7"/>
        <v>08P09-T47-300</v>
      </c>
      <c r="E51" s="208"/>
      <c r="F51" s="208"/>
      <c r="G51" s="209"/>
      <c r="H51" s="210"/>
      <c r="I51" s="211"/>
      <c r="J51" s="211"/>
      <c r="K51" s="211"/>
      <c r="L51" s="211"/>
      <c r="M51" s="211"/>
      <c r="N51" s="211"/>
      <c r="O51" s="211"/>
      <c r="P51" s="211"/>
      <c r="Q51" s="212"/>
      <c r="R51" s="33"/>
      <c r="S51" s="33"/>
      <c r="T51" s="33"/>
    </row>
    <row r="52" spans="2:20" s="200" customFormat="1" ht="6.95" customHeight="1" x14ac:dyDescent="0.2">
      <c r="B52" s="192"/>
      <c r="C52" s="214"/>
      <c r="D52" s="215"/>
      <c r="E52" s="215"/>
      <c r="F52" s="215"/>
      <c r="G52" s="215"/>
      <c r="H52" s="215"/>
      <c r="I52" s="215"/>
      <c r="J52" s="215"/>
      <c r="K52" s="215"/>
      <c r="L52" s="215"/>
      <c r="M52" s="215"/>
      <c r="N52" s="215"/>
      <c r="O52" s="215"/>
      <c r="P52" s="215"/>
      <c r="Q52" s="216"/>
      <c r="R52" s="33"/>
      <c r="S52" s="33"/>
      <c r="T52" s="33"/>
    </row>
    <row r="53" spans="2:20" s="200" customFormat="1" ht="15" x14ac:dyDescent="0.2">
      <c r="B53" s="192" t="s">
        <v>125</v>
      </c>
      <c r="C53" s="193" t="str">
        <f>VLOOKUP(B53,'26MY_CIV5D_DATA'!B:AS,4,FALSE)</f>
        <v>Ensemble de protection - Hybrid</v>
      </c>
      <c r="D53" s="194" t="str">
        <f>B53</f>
        <v>25CIV5-PRO-HYB</v>
      </c>
      <c r="E53" s="195">
        <f>VLOOKUP(B53,'26MY_CIV5D_DATA'!B:AS,9,FALSE)</f>
        <v>297</v>
      </c>
      <c r="F53" s="195">
        <f>VLOOKUP(B53,'26MY_CIV5D_DATA'!B:AS,10,FALSE)</f>
        <v>550</v>
      </c>
      <c r="G53" s="196">
        <f>VLOOKUP(B53,'26MY_CIV5D_DATA'!B:AS,7,FALSE)</f>
        <v>0.60000000000000009</v>
      </c>
      <c r="H53" s="197">
        <f>VLOOKUP(B53,'26MY_CIV5D_DATA'!B:AS,11,FALSE)</f>
        <v>658.6</v>
      </c>
      <c r="I53" s="198">
        <f>VLOOKUP(B53,'26MY_CIV5D_DATA'!B:AS,12,FALSE)</f>
        <v>0</v>
      </c>
      <c r="J53" s="198">
        <f>VLOOKUP(B53,'26MY_CIV5D_DATA'!B:AS,13,FALSE)</f>
        <v>0</v>
      </c>
      <c r="K53" s="198">
        <f>VLOOKUP($B53,'26MY_CIV5D_DATA'!$B:$AS,14,FALSE)</f>
        <v>0</v>
      </c>
      <c r="L53" s="198" t="str">
        <f>VLOOKUP(B53,'26MY_CIV5D_DATA'!B:AS,15,FALSE)</f>
        <v>N/A</v>
      </c>
      <c r="M53" s="198" t="str">
        <f>VLOOKUP(B53,'26MY_CIV5D_DATA'!B:AS,16,FALSE)</f>
        <v>•</v>
      </c>
      <c r="N53" s="198">
        <f>VLOOKUP($B53,'26MY_CIV5D_DATA'!$B:$AS,17,FALSE)</f>
        <v>0</v>
      </c>
      <c r="O53" s="198" t="str">
        <f>VLOOKUP(B53,'26MY_CIV5D_DATA'!B:AS,18,FALSE)</f>
        <v>•</v>
      </c>
      <c r="P53" s="198" t="str">
        <f>VLOOKUP(B53,'26MY_CIV5D_DATA'!B:AS,19,FALSE)</f>
        <v>N/A</v>
      </c>
      <c r="Q53" s="199" t="str">
        <f>IF(VLOOKUP(B53,'26MY_CIV5D_DATA'!B:AS,21,FALSE)="","",VLOOKUP(B53,'26MY_CIV5D_DATA'!B:AS,21,FALSE))</f>
        <v/>
      </c>
      <c r="R53" s="33"/>
      <c r="S53" s="33"/>
      <c r="T53" s="33"/>
    </row>
    <row r="54" spans="2:20" s="200" customFormat="1" ht="15" x14ac:dyDescent="0.2">
      <c r="B54" s="192" t="s">
        <v>328</v>
      </c>
      <c r="C54" s="201" t="str">
        <f>VLOOKUP(B54,'26MY_CIV5D_DATA'!B:AS,4,FALSE)</f>
        <v>Tapis toutes saisons - Hybrid</v>
      </c>
      <c r="D54" s="202" t="str">
        <f t="shared" ref="D54:D56" si="8">B54</f>
        <v>08P17-T20-110A</v>
      </c>
      <c r="E54" s="203"/>
      <c r="F54" s="203"/>
      <c r="G54" s="204"/>
      <c r="H54" s="205"/>
      <c r="I54" s="206"/>
      <c r="J54" s="206"/>
      <c r="K54" s="206"/>
      <c r="L54" s="206"/>
      <c r="M54" s="206"/>
      <c r="N54" s="206"/>
      <c r="O54" s="206"/>
      <c r="P54" s="206"/>
      <c r="Q54" s="207"/>
      <c r="R54" s="33"/>
      <c r="S54" s="33"/>
      <c r="T54" s="33"/>
    </row>
    <row r="55" spans="2:20" s="200" customFormat="1" ht="15" x14ac:dyDescent="0.2">
      <c r="B55" s="192" t="s">
        <v>350</v>
      </c>
      <c r="C55" s="201" t="str">
        <f>VLOOKUP(B55,'26MY_CIV5D_DATA'!B:AS,4,FALSE)</f>
        <v>Plateau de coffre</v>
      </c>
      <c r="D55" s="202" t="str">
        <f t="shared" si="8"/>
        <v>08U45-T47-100B</v>
      </c>
      <c r="E55" s="203"/>
      <c r="F55" s="203"/>
      <c r="G55" s="204"/>
      <c r="H55" s="205"/>
      <c r="I55" s="206"/>
      <c r="J55" s="206"/>
      <c r="K55" s="206"/>
      <c r="L55" s="206"/>
      <c r="M55" s="206"/>
      <c r="N55" s="206"/>
      <c r="O55" s="206"/>
      <c r="P55" s="206"/>
      <c r="Q55" s="207"/>
      <c r="R55" s="33"/>
      <c r="S55" s="33"/>
      <c r="T55" s="33"/>
    </row>
    <row r="56" spans="2:20" s="200" customFormat="1" ht="15" x14ac:dyDescent="0.2">
      <c r="B56" s="192" t="s">
        <v>249</v>
      </c>
      <c r="C56" s="201" t="str">
        <f>VLOOKUP(B56,'26MY_CIV5D_DATA'!B:AS,4,FALSE)</f>
        <v>Garde-boue arrière</v>
      </c>
      <c r="D56" s="202" t="str">
        <f t="shared" si="8"/>
        <v>08P09-T47-300</v>
      </c>
      <c r="E56" s="208"/>
      <c r="F56" s="208"/>
      <c r="G56" s="209"/>
      <c r="H56" s="210"/>
      <c r="I56" s="211"/>
      <c r="J56" s="211"/>
      <c r="K56" s="211"/>
      <c r="L56" s="211"/>
      <c r="M56" s="211"/>
      <c r="N56" s="211"/>
      <c r="O56" s="211"/>
      <c r="P56" s="211"/>
      <c r="Q56" s="212"/>
      <c r="R56" s="33"/>
      <c r="S56" s="33"/>
      <c r="T56" s="33"/>
    </row>
    <row r="57" spans="2:20" s="200" customFormat="1" ht="6.95" customHeight="1" x14ac:dyDescent="0.2">
      <c r="B57" s="192"/>
      <c r="C57" s="214"/>
      <c r="D57" s="215"/>
      <c r="E57" s="215"/>
      <c r="F57" s="215"/>
      <c r="G57" s="215"/>
      <c r="H57" s="215"/>
      <c r="I57" s="215"/>
      <c r="J57" s="215"/>
      <c r="K57" s="215"/>
      <c r="L57" s="215"/>
      <c r="M57" s="215"/>
      <c r="N57" s="215"/>
      <c r="O57" s="215"/>
      <c r="P57" s="215"/>
      <c r="Q57" s="216"/>
      <c r="R57" s="33"/>
      <c r="S57" s="33"/>
      <c r="T57" s="33"/>
    </row>
    <row r="58" spans="2:20" s="200" customFormat="1" ht="15" x14ac:dyDescent="0.2">
      <c r="B58" s="192" t="s">
        <v>129</v>
      </c>
      <c r="C58" s="193" t="str">
        <f>VLOOKUP(B58,'26MY_CIV5D_DATA'!B:AS,4,FALSE)</f>
        <v>Ensemble de protection - Type R</v>
      </c>
      <c r="D58" s="194" t="str">
        <f>B58</f>
        <v>23TYPER-PROPK</v>
      </c>
      <c r="E58" s="195">
        <f>VLOOKUP(B58,'26MY_CIV5D_DATA'!B:AS,9,FALSE)</f>
        <v>245.70000000000002</v>
      </c>
      <c r="F58" s="195">
        <f>VLOOKUP(B58,'26MY_CIV5D_DATA'!B:AS,10,FALSE)</f>
        <v>455</v>
      </c>
      <c r="G58" s="196">
        <f>VLOOKUP(B58,'26MY_CIV5D_DATA'!B:AS,7,FALSE)</f>
        <v>0.2</v>
      </c>
      <c r="H58" s="197">
        <f>VLOOKUP(B58,'26MY_CIV5D_DATA'!B:AS,11,FALSE)</f>
        <v>491.2</v>
      </c>
      <c r="I58" s="198">
        <f>VLOOKUP(B58,'26MY_CIV5D_DATA'!B:AS,12,FALSE)</f>
        <v>0</v>
      </c>
      <c r="J58" s="198">
        <f>VLOOKUP(B58,'26MY_CIV5D_DATA'!B:AS,13,FALSE)</f>
        <v>0</v>
      </c>
      <c r="K58" s="198">
        <f>VLOOKUP($B58,'26MY_CIV5D_DATA'!$B:$AS,14,FALSE)</f>
        <v>0</v>
      </c>
      <c r="L58" s="198" t="str">
        <f>VLOOKUP(B58,'26MY_CIV5D_DATA'!B:AS,15,FALSE)</f>
        <v>N/A</v>
      </c>
      <c r="M58" s="198" t="str">
        <f>VLOOKUP(B58,'26MY_CIV5D_DATA'!B:AS,16,FALSE)</f>
        <v>N/A</v>
      </c>
      <c r="N58" s="198">
        <f>VLOOKUP($B58,'26MY_CIV5D_DATA'!$B:$AS,17,FALSE)</f>
        <v>0</v>
      </c>
      <c r="O58" s="198" t="str">
        <f>VLOOKUP(B58,'26MY_CIV5D_DATA'!B:AS,18,FALSE)</f>
        <v>N/A</v>
      </c>
      <c r="P58" s="198" t="str">
        <f>VLOOKUP(B58,'26MY_CIV5D_DATA'!B:AS,19,FALSE)</f>
        <v>•</v>
      </c>
      <c r="Q58" s="199" t="str">
        <f>IF(VLOOKUP(B58,'26MY_CIV5D_DATA'!B:AS,21,FALSE)="","",VLOOKUP(B58,'26MY_CIV5D_DATA'!B:AS,21,FALSE))</f>
        <v/>
      </c>
      <c r="R58" s="33"/>
      <c r="S58" s="33"/>
      <c r="T58" s="33"/>
    </row>
    <row r="59" spans="2:20" s="200" customFormat="1" ht="15" x14ac:dyDescent="0.2">
      <c r="B59" s="192" t="s">
        <v>320</v>
      </c>
      <c r="C59" s="201" t="str">
        <f>VLOOKUP(B59,'26MY_CIV5D_DATA'!B:AS,4,FALSE)</f>
        <v>Tapis toutes saisons</v>
      </c>
      <c r="D59" s="202" t="str">
        <f t="shared" ref="D59:D60" si="9">B59</f>
        <v>08P17-T20-110</v>
      </c>
      <c r="E59" s="203"/>
      <c r="F59" s="203"/>
      <c r="G59" s="204"/>
      <c r="H59" s="205"/>
      <c r="I59" s="206"/>
      <c r="J59" s="206"/>
      <c r="K59" s="206"/>
      <c r="L59" s="206"/>
      <c r="M59" s="206"/>
      <c r="N59" s="206"/>
      <c r="O59" s="206"/>
      <c r="P59" s="206"/>
      <c r="Q59" s="207"/>
      <c r="R59" s="33"/>
      <c r="S59" s="33"/>
      <c r="T59" s="33"/>
    </row>
    <row r="60" spans="2:20" s="200" customFormat="1" ht="15" x14ac:dyDescent="0.2">
      <c r="B60" s="192" t="s">
        <v>477</v>
      </c>
      <c r="C60" s="201" t="str">
        <f>VLOOKUP(B60,'26MY_CIV5D_DATA'!B:AS,4,FALSE)</f>
        <v>Plateau pour compartiment utilitaire - Type R</v>
      </c>
      <c r="D60" s="202" t="str">
        <f t="shared" si="9"/>
        <v>08U45-T60-100</v>
      </c>
      <c r="E60" s="203"/>
      <c r="F60" s="203"/>
      <c r="G60" s="204"/>
      <c r="H60" s="205"/>
      <c r="I60" s="206"/>
      <c r="J60" s="206"/>
      <c r="K60" s="206"/>
      <c r="L60" s="206"/>
      <c r="M60" s="206"/>
      <c r="N60" s="206"/>
      <c r="O60" s="206"/>
      <c r="P60" s="206"/>
      <c r="Q60" s="207"/>
      <c r="R60" s="33"/>
      <c r="S60" s="33"/>
      <c r="T60" s="33"/>
    </row>
    <row r="61" spans="2:20" s="47" customFormat="1" ht="15" customHeight="1" x14ac:dyDescent="0.2">
      <c r="B61" s="220"/>
      <c r="C61" s="18"/>
      <c r="D61" s="18"/>
      <c r="E61" s="18"/>
      <c r="F61" s="18"/>
      <c r="G61" s="17"/>
      <c r="H61" s="18"/>
      <c r="I61" s="18"/>
      <c r="J61" s="18"/>
      <c r="K61" s="18"/>
      <c r="L61" s="18"/>
      <c r="M61" s="18"/>
      <c r="N61" s="18"/>
      <c r="O61" s="18"/>
      <c r="P61" s="18"/>
      <c r="Q61" s="18"/>
    </row>
    <row r="62" spans="2:20" s="32" customFormat="1" ht="18.75" x14ac:dyDescent="0.3">
      <c r="B62" s="237"/>
      <c r="C62" s="185" t="s">
        <v>629</v>
      </c>
      <c r="D62" s="185"/>
      <c r="E62" s="222"/>
      <c r="F62" s="222"/>
      <c r="G62" s="222"/>
      <c r="H62" s="222"/>
      <c r="I62" s="222"/>
      <c r="J62" s="222"/>
      <c r="K62" s="222"/>
      <c r="L62" s="222"/>
      <c r="M62" s="222"/>
      <c r="N62" s="222"/>
      <c r="O62" s="222"/>
      <c r="P62" s="222"/>
      <c r="Q62" s="222"/>
    </row>
    <row r="63" spans="2:20" s="200" customFormat="1" ht="15" customHeight="1" x14ac:dyDescent="0.2">
      <c r="B63" s="223"/>
      <c r="C63" s="189" t="s">
        <v>622</v>
      </c>
      <c r="D63" s="189" t="s">
        <v>623</v>
      </c>
      <c r="E63" s="189" t="s">
        <v>624</v>
      </c>
      <c r="F63" s="189" t="s">
        <v>625</v>
      </c>
      <c r="G63" s="189" t="s">
        <v>626</v>
      </c>
      <c r="H63" s="190" t="s">
        <v>627</v>
      </c>
      <c r="I63" s="189" t="s">
        <v>605</v>
      </c>
      <c r="J63" s="189"/>
      <c r="K63" s="189"/>
      <c r="L63" s="189"/>
      <c r="M63" s="189"/>
      <c r="N63" s="189"/>
      <c r="O63" s="189"/>
      <c r="P63" s="189"/>
      <c r="Q63" s="189" t="s">
        <v>628</v>
      </c>
    </row>
    <row r="64" spans="2:20" s="200" customFormat="1" ht="28.5" customHeight="1" x14ac:dyDescent="0.2">
      <c r="B64" s="223"/>
      <c r="C64" s="189"/>
      <c r="D64" s="189"/>
      <c r="E64" s="189"/>
      <c r="F64" s="189"/>
      <c r="G64" s="189"/>
      <c r="H64" s="190"/>
      <c r="I64" s="191">
        <f>'26MY_CIV5D_DATA'!M$6</f>
        <v>0</v>
      </c>
      <c r="J64" s="191">
        <f>'26MY_CIV5D_DATA'!N$6</f>
        <v>0</v>
      </c>
      <c r="K64" s="191">
        <f>'26MY_CIV5D_DATA'!O$6</f>
        <v>0</v>
      </c>
      <c r="L64" s="191" t="str">
        <f>'26MY_CIV5D_DATA'!P$6</f>
        <v>SPORT</v>
      </c>
      <c r="M64" s="191" t="str">
        <f>'26MY_CIV5D_DATA'!Q$6</f>
        <v>SPORT 
Hybride</v>
      </c>
      <c r="N64" s="191">
        <f>'26MY_CIV5D_DATA'!R$6</f>
        <v>0</v>
      </c>
      <c r="O64" s="191" t="str">
        <f>'26MY_CIV5D_DATA'!S$6</f>
        <v>Sport Touring Hybride</v>
      </c>
      <c r="P64" s="191" t="str">
        <f>'26MY_CIV5D_DATA'!T$6</f>
        <v>Type R</v>
      </c>
      <c r="Q64" s="189"/>
    </row>
    <row r="65" spans="2:17" s="47" customFormat="1" ht="15" customHeight="1" x14ac:dyDescent="0.2">
      <c r="B65" s="220" t="s">
        <v>149</v>
      </c>
      <c r="C65" s="284" t="str">
        <f>VLOOKUP(B65,'26MY_CIV5D_DATA'!B:AS,4,FALSE)</f>
        <v>Roues d’hiver de 16 po en acier</v>
      </c>
      <c r="D65" s="225" t="str">
        <f>B65</f>
        <v>42700-TBA-A12</v>
      </c>
      <c r="E65" s="226">
        <f>VLOOKUP(B65,'26MY_CIV5D_DATA'!B:AS,9,FALSE)</f>
        <v>317.83999999999997</v>
      </c>
      <c r="F65" s="226">
        <f>VLOOKUP(B65,'26MY_CIV5D_DATA'!B:AS,10,FALSE)</f>
        <v>522.72</v>
      </c>
      <c r="G65" s="227">
        <f>VLOOKUP(B65,'26MY_CIV5D_DATA'!B:AS,7,FALSE)</f>
        <v>1.6</v>
      </c>
      <c r="H65" s="285">
        <f>VLOOKUP(B65,'26MY_CIV5D_DATA'!B:AS,11,FALSE)</f>
        <v>812.32</v>
      </c>
      <c r="I65" s="229">
        <f>VLOOKUP(B65,'26MY_CIV5D_DATA'!B:AS,12,FALSE)</f>
        <v>0</v>
      </c>
      <c r="J65" s="229">
        <f>VLOOKUP(B65,'26MY_CIV5D_DATA'!B:AS,13,FALSE)</f>
        <v>0</v>
      </c>
      <c r="K65" s="229">
        <f>VLOOKUP($B65,'26MY_CIV5D_DATA'!$B:$AS,14,FALSE)</f>
        <v>0</v>
      </c>
      <c r="L65" s="229" t="str">
        <f>VLOOKUP(B65,'26MY_CIV5D_DATA'!B:AS,15,FALSE)</f>
        <v>•</v>
      </c>
      <c r="M65" s="229" t="str">
        <f>VLOOKUP(B65,'26MY_CIV5D_DATA'!B:AS,16,FALSE)</f>
        <v>N/A</v>
      </c>
      <c r="N65" s="229">
        <f>VLOOKUP($B65,'26MY_CIV5D_DATA'!$B:$AS,17,FALSE)</f>
        <v>0</v>
      </c>
      <c r="O65" s="229" t="str">
        <f>VLOOKUP(B65,'26MY_CIV5D_DATA'!B:AS,18,FALSE)</f>
        <v>N/A</v>
      </c>
      <c r="P65" s="229" t="str">
        <f>VLOOKUP(B65,'26MY_CIV5D_DATA'!B:AS,19,FALSE)</f>
        <v>N/A</v>
      </c>
      <c r="Q65" s="230" t="str">
        <f>IF(VLOOKUP(B65,'26MY_CIV5D_DATA'!B:AS,21,FALSE)="","",VLOOKUP(B65,'26MY_CIV5D_DATA'!B:AS,21,FALSE))</f>
        <v>Prix pour un ensemble de 4 roues.  Pneus vendus séparément.</v>
      </c>
    </row>
    <row r="66" spans="2:17" s="200" customFormat="1" ht="16.5" x14ac:dyDescent="0.2">
      <c r="B66" s="223" t="s">
        <v>156</v>
      </c>
      <c r="C66" s="284" t="str">
        <f>VLOOKUP(B66,'26MY_CIV5D_DATA'!B:AS,4,FALSE)</f>
        <v xml:space="preserve">Jantes Enkei M52 de 16 po noir lustré </v>
      </c>
      <c r="D66" s="225" t="str">
        <f t="shared" ref="D66:D76" si="10">B66</f>
        <v>480-670-6545GB</v>
      </c>
      <c r="E66" s="226">
        <f>VLOOKUP(B66,'26MY_CIV5D_DATA'!B:AS,9,FALSE)</f>
        <v>764</v>
      </c>
      <c r="F66" s="226">
        <f>VLOOKUP(B66,'26MY_CIV5D_DATA'!B:AS,10,FALSE)</f>
        <v>1028</v>
      </c>
      <c r="G66" s="227">
        <f>VLOOKUP(B66,'26MY_CIV5D_DATA'!B:AS,7,FALSE)</f>
        <v>1.6</v>
      </c>
      <c r="H66" s="285">
        <f>VLOOKUP(B66,'26MY_CIV5D_DATA'!B:AS,11,FALSE)</f>
        <v>1317.6</v>
      </c>
      <c r="I66" s="229">
        <f>VLOOKUP(B66,'26MY_CIV5D_DATA'!B:AS,12,FALSE)</f>
        <v>0</v>
      </c>
      <c r="J66" s="229">
        <f>VLOOKUP(B66,'26MY_CIV5D_DATA'!B:AS,13,FALSE)</f>
        <v>0</v>
      </c>
      <c r="K66" s="229">
        <f>VLOOKUP($B66,'26MY_CIV5D_DATA'!$B:$AS,14,FALSE)</f>
        <v>0</v>
      </c>
      <c r="L66" s="229" t="str">
        <f>VLOOKUP(B66,'26MY_CIV5D_DATA'!B:AS,15,FALSE)</f>
        <v>T</v>
      </c>
      <c r="M66" s="229" t="str">
        <f>VLOOKUP(B66,'26MY_CIV5D_DATA'!B:AS,16,FALSE)</f>
        <v>N/A</v>
      </c>
      <c r="N66" s="229">
        <f>VLOOKUP($B66,'26MY_CIV5D_DATA'!$B:$AS,17,FALSE)</f>
        <v>0</v>
      </c>
      <c r="O66" s="229" t="str">
        <f>VLOOKUP(B66,'26MY_CIV5D_DATA'!B:AS,18,FALSE)</f>
        <v>N/A</v>
      </c>
      <c r="P66" s="229" t="str">
        <f>VLOOKUP(B66,'26MY_CIV5D_DATA'!B:AS,19,FALSE)</f>
        <v>N/A</v>
      </c>
      <c r="Q66" s="230" t="str">
        <f>IF(VLOOKUP(B66,'26MY_CIV5D_DATA'!B:AS,21,FALSE)="","",VLOOKUP(B66,'26MY_CIV5D_DATA'!B:AS,21,FALSE))</f>
        <v>Prix pour un ensemble de 4 roues.  Pneus vendus séparément.</v>
      </c>
    </row>
    <row r="67" spans="2:17" s="200" customFormat="1" ht="16.5" x14ac:dyDescent="0.2">
      <c r="B67" s="223" t="s">
        <v>162</v>
      </c>
      <c r="C67" s="284" t="str">
        <f>VLOOKUP(B67,'26MY_CIV5D_DATA'!B:AS,4,FALSE)</f>
        <v xml:space="preserve">Jantes Enkei M52 de 16 po argent </v>
      </c>
      <c r="D67" s="225" t="str">
        <f t="shared" si="10"/>
        <v>480-670-6545SP</v>
      </c>
      <c r="E67" s="226">
        <f>VLOOKUP(B67,'26MY_CIV5D_DATA'!B:AS,9,FALSE)</f>
        <v>764</v>
      </c>
      <c r="F67" s="226">
        <f>VLOOKUP(B67,'26MY_CIV5D_DATA'!B:AS,10,FALSE)</f>
        <v>1028</v>
      </c>
      <c r="G67" s="227">
        <f>VLOOKUP(B67,'26MY_CIV5D_DATA'!B:AS,7,FALSE)</f>
        <v>1.6</v>
      </c>
      <c r="H67" s="285">
        <f>VLOOKUP(B67,'26MY_CIV5D_DATA'!B:AS,11,FALSE)</f>
        <v>1317.6</v>
      </c>
      <c r="I67" s="229">
        <f>VLOOKUP(B67,'26MY_CIV5D_DATA'!B:AS,12,FALSE)</f>
        <v>0</v>
      </c>
      <c r="J67" s="229">
        <f>VLOOKUP(B67,'26MY_CIV5D_DATA'!B:AS,13,FALSE)</f>
        <v>0</v>
      </c>
      <c r="K67" s="229">
        <f>VLOOKUP($B67,'26MY_CIV5D_DATA'!$B:$AS,14,FALSE)</f>
        <v>0</v>
      </c>
      <c r="L67" s="229" t="str">
        <f>VLOOKUP(B67,'26MY_CIV5D_DATA'!B:AS,15,FALSE)</f>
        <v>T</v>
      </c>
      <c r="M67" s="229" t="str">
        <f>VLOOKUP(B67,'26MY_CIV5D_DATA'!B:AS,16,FALSE)</f>
        <v>N/A</v>
      </c>
      <c r="N67" s="229">
        <f>VLOOKUP($B67,'26MY_CIV5D_DATA'!$B:$AS,17,FALSE)</f>
        <v>0</v>
      </c>
      <c r="O67" s="229" t="str">
        <f>VLOOKUP(B67,'26MY_CIV5D_DATA'!B:AS,18,FALSE)</f>
        <v>N/A</v>
      </c>
      <c r="P67" s="229" t="str">
        <f>VLOOKUP(B67,'26MY_CIV5D_DATA'!B:AS,19,FALSE)</f>
        <v>N/A</v>
      </c>
      <c r="Q67" s="230" t="str">
        <f>IF(VLOOKUP(B67,'26MY_CIV5D_DATA'!B:AS,21,FALSE)="","",VLOOKUP(B67,'26MY_CIV5D_DATA'!B:AS,21,FALSE))</f>
        <v>Prix pour un ensemble de 4 roues.  Pneus vendus séparément.</v>
      </c>
    </row>
    <row r="68" spans="2:17" s="200" customFormat="1" ht="16.5" x14ac:dyDescent="0.2">
      <c r="B68" s="223" t="s">
        <v>165</v>
      </c>
      <c r="C68" s="284" t="str">
        <f>VLOOKUP(B68,'26MY_CIV5D_DATA'!B:AS,4,FALSE)</f>
        <v>Jantes Enkei de 17 po noir lustré</v>
      </c>
      <c r="D68" s="225" t="str">
        <f t="shared" si="10"/>
        <v>509-775-6545BH</v>
      </c>
      <c r="E68" s="226">
        <f>VLOOKUP(B68,'26MY_CIV5D_DATA'!B:AS,9,FALSE)</f>
        <v>856</v>
      </c>
      <c r="F68" s="226">
        <f>VLOOKUP(B68,'26MY_CIV5D_DATA'!B:AS,10,FALSE)</f>
        <v>1148</v>
      </c>
      <c r="G68" s="227">
        <f>VLOOKUP(B68,'26MY_CIV5D_DATA'!B:AS,7,FALSE)</f>
        <v>1.6</v>
      </c>
      <c r="H68" s="285">
        <f>VLOOKUP(B68,'26MY_CIV5D_DATA'!B:AS,11,FALSE)</f>
        <v>1437.6</v>
      </c>
      <c r="I68" s="229">
        <f>VLOOKUP(B68,'26MY_CIV5D_DATA'!B:AS,12,FALSE)</f>
        <v>0</v>
      </c>
      <c r="J68" s="229">
        <f>VLOOKUP(B68,'26MY_CIV5D_DATA'!B:AS,13,FALSE)</f>
        <v>0</v>
      </c>
      <c r="K68" s="229">
        <f>VLOOKUP($B68,'26MY_CIV5D_DATA'!$B:$AS,14,FALSE)</f>
        <v>0</v>
      </c>
      <c r="L68" s="229" t="str">
        <f>VLOOKUP(B68,'26MY_CIV5D_DATA'!B:AS,15,FALSE)</f>
        <v>T</v>
      </c>
      <c r="M68" s="229" t="str">
        <f>VLOOKUP(B68,'26MY_CIV5D_DATA'!B:AS,16,FALSE)</f>
        <v>N/A</v>
      </c>
      <c r="N68" s="229">
        <f>VLOOKUP($B68,'26MY_CIV5D_DATA'!$B:$AS,17,FALSE)</f>
        <v>0</v>
      </c>
      <c r="O68" s="229" t="str">
        <f>VLOOKUP(B68,'26MY_CIV5D_DATA'!B:AS,18,FALSE)</f>
        <v>N/A</v>
      </c>
      <c r="P68" s="229" t="str">
        <f>VLOOKUP(B68,'26MY_CIV5D_DATA'!B:AS,19,FALSE)</f>
        <v>N/A</v>
      </c>
      <c r="Q68" s="230" t="str">
        <f>IF(VLOOKUP(B68,'26MY_CIV5D_DATA'!B:AS,21,FALSE)="","",VLOOKUP(B68,'26MY_CIV5D_DATA'!B:AS,21,FALSE))</f>
        <v>Prix pour un ensemble de 4 roues.  Pneus vendus séparément.</v>
      </c>
    </row>
    <row r="69" spans="2:17" s="47" customFormat="1" ht="16.5" x14ac:dyDescent="0.2">
      <c r="B69" s="220" t="s">
        <v>168</v>
      </c>
      <c r="C69" s="284" t="str">
        <f>VLOOKUP(B69,'26MY_CIV5D_DATA'!B:AS,4,FALSE)</f>
        <v>Jantes Enkei de 17 po argent</v>
      </c>
      <c r="D69" s="225" t="str">
        <f t="shared" si="10"/>
        <v>509-775-6545SH</v>
      </c>
      <c r="E69" s="226">
        <f>VLOOKUP(B69,'26MY_CIV5D_DATA'!B:AS,9,FALSE)</f>
        <v>856</v>
      </c>
      <c r="F69" s="226">
        <f>VLOOKUP(B69,'26MY_CIV5D_DATA'!B:AS,10,FALSE)</f>
        <v>1148</v>
      </c>
      <c r="G69" s="227">
        <f>VLOOKUP(B69,'26MY_CIV5D_DATA'!B:AS,7,FALSE)</f>
        <v>1.6</v>
      </c>
      <c r="H69" s="285">
        <f>VLOOKUP(B69,'26MY_CIV5D_DATA'!B:AS,11,FALSE)</f>
        <v>1437.6</v>
      </c>
      <c r="I69" s="229">
        <f>VLOOKUP(B69,'26MY_CIV5D_DATA'!B:AS,12,FALSE)</f>
        <v>0</v>
      </c>
      <c r="J69" s="229">
        <f>VLOOKUP(B69,'26MY_CIV5D_DATA'!B:AS,13,FALSE)</f>
        <v>0</v>
      </c>
      <c r="K69" s="229">
        <f>VLOOKUP($B69,'26MY_CIV5D_DATA'!$B:$AS,14,FALSE)</f>
        <v>0</v>
      </c>
      <c r="L69" s="229" t="str">
        <f>VLOOKUP(B69,'26MY_CIV5D_DATA'!B:AS,15,FALSE)</f>
        <v>T</v>
      </c>
      <c r="M69" s="229" t="str">
        <f>VLOOKUP(B69,'26MY_CIV5D_DATA'!B:AS,16,FALSE)</f>
        <v>N/A</v>
      </c>
      <c r="N69" s="229">
        <f>VLOOKUP($B69,'26MY_CIV5D_DATA'!$B:$AS,17,FALSE)</f>
        <v>0</v>
      </c>
      <c r="O69" s="229" t="str">
        <f>VLOOKUP(B69,'26MY_CIV5D_DATA'!B:AS,18,FALSE)</f>
        <v>N/A</v>
      </c>
      <c r="P69" s="229" t="str">
        <f>VLOOKUP(B69,'26MY_CIV5D_DATA'!B:AS,19,FALSE)</f>
        <v>N/A</v>
      </c>
      <c r="Q69" s="230" t="str">
        <f>IF(VLOOKUP(B69,'26MY_CIV5D_DATA'!B:AS,21,FALSE)="","",VLOOKUP(B69,'26MY_CIV5D_DATA'!B:AS,21,FALSE))</f>
        <v>Prix pour un ensemble de 4 roues.  Pneus vendus séparément.</v>
      </c>
    </row>
    <row r="70" spans="2:17" s="47" customFormat="1" ht="15" customHeight="1" x14ac:dyDescent="0.2">
      <c r="B70" s="220" t="s">
        <v>171</v>
      </c>
      <c r="C70" s="284" t="str">
        <f>VLOOKUP(B70,'26MY_CIV5D_DATA'!B:AS,4,FALSE)</f>
        <v>Jantes de 18 pouces noir</v>
      </c>
      <c r="D70" s="225" t="str">
        <f t="shared" si="10"/>
        <v>08W18-T20-100</v>
      </c>
      <c r="E70" s="226">
        <f>VLOOKUP(B70,'26MY_CIV5D_DATA'!B:AS,9,FALSE)</f>
        <v>2316</v>
      </c>
      <c r="F70" s="226">
        <f>VLOOKUP(B70,'26MY_CIV5D_DATA'!B:AS,10,FALSE)</f>
        <v>3564</v>
      </c>
      <c r="G70" s="227">
        <f>VLOOKUP(B70,'26MY_CIV5D_DATA'!B:AS,7,FALSE)</f>
        <v>1.6</v>
      </c>
      <c r="H70" s="285">
        <f>VLOOKUP(B70,'26MY_CIV5D_DATA'!B:AS,11,FALSE)</f>
        <v>3853.6</v>
      </c>
      <c r="I70" s="229">
        <f>VLOOKUP(B70,'26MY_CIV5D_DATA'!B:AS,12,FALSE)</f>
        <v>0</v>
      </c>
      <c r="J70" s="229">
        <f>VLOOKUP(B70,'26MY_CIV5D_DATA'!B:AS,13,FALSE)</f>
        <v>0</v>
      </c>
      <c r="K70" s="229">
        <f>VLOOKUP($B70,'26MY_CIV5D_DATA'!$B:$AS,14,FALSE)</f>
        <v>0</v>
      </c>
      <c r="L70" s="229" t="str">
        <f>VLOOKUP(B70,'26MY_CIV5D_DATA'!B:AS,15,FALSE)</f>
        <v>E</v>
      </c>
      <c r="M70" s="229" t="str">
        <f>VLOOKUP(B70,'26MY_CIV5D_DATA'!B:AS,16,FALSE)</f>
        <v>E</v>
      </c>
      <c r="N70" s="229">
        <f>VLOOKUP($B70,'26MY_CIV5D_DATA'!$B:$AS,17,FALSE)</f>
        <v>0</v>
      </c>
      <c r="O70" s="229" t="str">
        <f>VLOOKUP(B70,'26MY_CIV5D_DATA'!B:AS,18,FALSE)</f>
        <v>E</v>
      </c>
      <c r="P70" s="229" t="str">
        <f>VLOOKUP(B70,'26MY_CIV5D_DATA'!B:AS,19,FALSE)</f>
        <v>N/A</v>
      </c>
      <c r="Q70" s="230" t="str">
        <f>IF(VLOOKUP(B70,'26MY_CIV5D_DATA'!B:AS,21,FALSE)="","",VLOOKUP(B70,'26MY_CIV5D_DATA'!B:AS,21,FALSE))</f>
        <v>Prix pour un ensemble de 4 roues.  Pneus vendus séparément.</v>
      </c>
    </row>
    <row r="71" spans="2:17" s="47" customFormat="1" ht="15" customHeight="1" x14ac:dyDescent="0.2">
      <c r="B71" s="220" t="s">
        <v>177</v>
      </c>
      <c r="C71" s="284" t="str">
        <f>VLOOKUP(B71,'26MY_CIV5D_DATA'!B:AS,4,FALSE)</f>
        <v>Jantes de 19 pouces</v>
      </c>
      <c r="D71" s="225" t="str">
        <f t="shared" si="10"/>
        <v>08W19-T60-100</v>
      </c>
      <c r="E71" s="226">
        <f>VLOOKUP(B71,'26MY_CIV5D_DATA'!B:AS,9,FALSE)</f>
        <v>4664</v>
      </c>
      <c r="F71" s="226">
        <f>VLOOKUP(B71,'26MY_CIV5D_DATA'!B:AS,10,FALSE)</f>
        <v>6664</v>
      </c>
      <c r="G71" s="227">
        <f>VLOOKUP(B71,'26MY_CIV5D_DATA'!B:AS,7,FALSE)</f>
        <v>1.6</v>
      </c>
      <c r="H71" s="285">
        <f>VLOOKUP(B71,'26MY_CIV5D_DATA'!B:AS,11,FALSE)</f>
        <v>6953.6</v>
      </c>
      <c r="I71" s="229">
        <f>VLOOKUP(B71,'26MY_CIV5D_DATA'!B:AS,12,FALSE)</f>
        <v>0</v>
      </c>
      <c r="J71" s="229">
        <f>VLOOKUP(B71,'26MY_CIV5D_DATA'!B:AS,13,FALSE)</f>
        <v>0</v>
      </c>
      <c r="K71" s="229">
        <f>VLOOKUP($B71,'26MY_CIV5D_DATA'!$B:$AS,14,FALSE)</f>
        <v>0</v>
      </c>
      <c r="L71" s="229" t="str">
        <f>VLOOKUP(B71,'26MY_CIV5D_DATA'!B:AS,15,FALSE)</f>
        <v>N/A</v>
      </c>
      <c r="M71" s="229" t="str">
        <f>VLOOKUP(B71,'26MY_CIV5D_DATA'!B:AS,16,FALSE)</f>
        <v>N/A</v>
      </c>
      <c r="N71" s="229">
        <f>VLOOKUP($B71,'26MY_CIV5D_DATA'!$B:$AS,17,FALSE)</f>
        <v>0</v>
      </c>
      <c r="O71" s="229" t="str">
        <f>VLOOKUP(B71,'26MY_CIV5D_DATA'!B:AS,18,FALSE)</f>
        <v>N/A</v>
      </c>
      <c r="P71" s="229" t="str">
        <f>VLOOKUP(B71,'26MY_CIV5D_DATA'!B:AS,19,FALSE)</f>
        <v>E</v>
      </c>
      <c r="Q71" s="230" t="str">
        <f>IF(VLOOKUP(B71,'26MY_CIV5D_DATA'!B:AS,21,FALSE)="","",VLOOKUP(B71,'26MY_CIV5D_DATA'!B:AS,21,FALSE))</f>
        <v>Prix pour un ensemble de 4 roues.  Pneus vendus séparément.</v>
      </c>
    </row>
    <row r="72" spans="2:17" s="47" customFormat="1" ht="15" customHeight="1" x14ac:dyDescent="0.2">
      <c r="B72" s="220" t="s">
        <v>194</v>
      </c>
      <c r="C72" s="284" t="str">
        <f>VLOOKUP(B72,'26MY_CIV5D_DATA'!B:AS,4,FALSE)</f>
        <v>Écrous de roue antivols - Noirs</v>
      </c>
      <c r="D72" s="225" t="str">
        <f t="shared" si="10"/>
        <v>08W42-S2A-101</v>
      </c>
      <c r="E72" s="226">
        <f>VLOOKUP(B72,'26MY_CIV5D_DATA'!B:AS,9,FALSE)</f>
        <v>61</v>
      </c>
      <c r="F72" s="226">
        <f>VLOOKUP(B72,'26MY_CIV5D_DATA'!B:AS,10,FALSE)</f>
        <v>102</v>
      </c>
      <c r="G72" s="227">
        <f>VLOOKUP(B72,'26MY_CIV5D_DATA'!B:AS,7,FALSE)</f>
        <v>0.2</v>
      </c>
      <c r="H72" s="285">
        <f>VLOOKUP(B72,'26MY_CIV5D_DATA'!B:AS,11,FALSE)</f>
        <v>138.19999999999999</v>
      </c>
      <c r="I72" s="229">
        <f>VLOOKUP(B72,'26MY_CIV5D_DATA'!B:AS,12,FALSE)</f>
        <v>0</v>
      </c>
      <c r="J72" s="229">
        <f>VLOOKUP(B72,'26MY_CIV5D_DATA'!B:AS,13,FALSE)</f>
        <v>0</v>
      </c>
      <c r="K72" s="229">
        <f>VLOOKUP($B72,'26MY_CIV5D_DATA'!$B:$AS,14,FALSE)</f>
        <v>0</v>
      </c>
      <c r="L72" s="229" t="str">
        <f>VLOOKUP(B72,'26MY_CIV5D_DATA'!B:AS,15,FALSE)</f>
        <v>•</v>
      </c>
      <c r="M72" s="229" t="str">
        <f>VLOOKUP(B72,'26MY_CIV5D_DATA'!B:AS,16,FALSE)</f>
        <v>•</v>
      </c>
      <c r="N72" s="229">
        <f>VLOOKUP($B72,'26MY_CIV5D_DATA'!$B:$AS,17,FALSE)</f>
        <v>0</v>
      </c>
      <c r="O72" s="229" t="str">
        <f>VLOOKUP(B72,'26MY_CIV5D_DATA'!B:AS,18,FALSE)</f>
        <v>•</v>
      </c>
      <c r="P72" s="229" t="str">
        <f>VLOOKUP(B72,'26MY_CIV5D_DATA'!B:AS,19,FALSE)</f>
        <v>N/A</v>
      </c>
      <c r="Q72" s="230" t="str">
        <f>IF(VLOOKUP(B72,'26MY_CIV5D_DATA'!B:AS,21,FALSE)="","",VLOOKUP(B72,'26MY_CIV5D_DATA'!B:AS,21,FALSE))</f>
        <v/>
      </c>
    </row>
    <row r="73" spans="2:17" s="47" customFormat="1" ht="15" customHeight="1" x14ac:dyDescent="0.2">
      <c r="B73" s="220" t="s">
        <v>200</v>
      </c>
      <c r="C73" s="284" t="str">
        <f>VLOOKUP(B73,'26MY_CIV5D_DATA'!B:AS,4,FALSE)</f>
        <v>Écrous de roue antivols - Chromés</v>
      </c>
      <c r="D73" s="225" t="str">
        <f t="shared" si="10"/>
        <v>08W42-SCV-302</v>
      </c>
      <c r="E73" s="226">
        <f>VLOOKUP(B73,'26MY_CIV5D_DATA'!B:AS,9,FALSE)</f>
        <v>54</v>
      </c>
      <c r="F73" s="226">
        <f>VLOOKUP(B73,'26MY_CIV5D_DATA'!B:AS,10,FALSE)</f>
        <v>90</v>
      </c>
      <c r="G73" s="227">
        <f>VLOOKUP(B73,'26MY_CIV5D_DATA'!B:AS,7,FALSE)</f>
        <v>0.2</v>
      </c>
      <c r="H73" s="285">
        <f>VLOOKUP(B73,'26MY_CIV5D_DATA'!B:AS,11,FALSE)</f>
        <v>126.2</v>
      </c>
      <c r="I73" s="229">
        <f>VLOOKUP(B73,'26MY_CIV5D_DATA'!B:AS,12,FALSE)</f>
        <v>0</v>
      </c>
      <c r="J73" s="229">
        <f>VLOOKUP(B73,'26MY_CIV5D_DATA'!B:AS,13,FALSE)</f>
        <v>0</v>
      </c>
      <c r="K73" s="229">
        <f>VLOOKUP($B73,'26MY_CIV5D_DATA'!$B:$AS,14,FALSE)</f>
        <v>0</v>
      </c>
      <c r="L73" s="229" t="str">
        <f>VLOOKUP(B73,'26MY_CIV5D_DATA'!B:AS,15,FALSE)</f>
        <v>•</v>
      </c>
      <c r="M73" s="229" t="str">
        <f>VLOOKUP(B73,'26MY_CIV5D_DATA'!B:AS,16,FALSE)</f>
        <v>•</v>
      </c>
      <c r="N73" s="229">
        <f>VLOOKUP($B73,'26MY_CIV5D_DATA'!$B:$AS,17,FALSE)</f>
        <v>0</v>
      </c>
      <c r="O73" s="229" t="str">
        <f>VLOOKUP(B73,'26MY_CIV5D_DATA'!B:AS,18,FALSE)</f>
        <v>•</v>
      </c>
      <c r="P73" s="229" t="str">
        <f>VLOOKUP(B73,'26MY_CIV5D_DATA'!B:AS,19,FALSE)</f>
        <v>N/A</v>
      </c>
      <c r="Q73" s="230" t="str">
        <f>IF(VLOOKUP(B73,'26MY_CIV5D_DATA'!B:AS,21,FALSE)="","",VLOOKUP(B73,'26MY_CIV5D_DATA'!B:AS,21,FALSE))</f>
        <v/>
      </c>
    </row>
    <row r="74" spans="2:17" s="47" customFormat="1" ht="15" customHeight="1" x14ac:dyDescent="0.2">
      <c r="B74" s="220" t="s">
        <v>184</v>
      </c>
      <c r="C74" s="284" t="str">
        <f>VLOOKUP(B74,'26MY_CIV5D_DATA'!B:AS,4,FALSE)</f>
        <v>Écrous de roue antivols - Noirs (Type R)</v>
      </c>
      <c r="D74" s="225" t="str">
        <f t="shared" si="10"/>
        <v>08W42-TG7-301A</v>
      </c>
      <c r="E74" s="226">
        <f>VLOOKUP(B74,'26MY_CIV5D_DATA'!B:AS,9,FALSE)</f>
        <v>88</v>
      </c>
      <c r="F74" s="226">
        <f>VLOOKUP(B74,'26MY_CIV5D_DATA'!B:AS,10,FALSE)</f>
        <v>147</v>
      </c>
      <c r="G74" s="227">
        <f>VLOOKUP(B74,'26MY_CIV5D_DATA'!B:AS,7,FALSE)</f>
        <v>0.2</v>
      </c>
      <c r="H74" s="285">
        <f>VLOOKUP(B74,'26MY_CIV5D_DATA'!B:AS,11,FALSE)</f>
        <v>183.2</v>
      </c>
      <c r="I74" s="229">
        <f>VLOOKUP(B74,'26MY_CIV5D_DATA'!B:AS,12,FALSE)</f>
        <v>0</v>
      </c>
      <c r="J74" s="229">
        <f>VLOOKUP(B74,'26MY_CIV5D_DATA'!B:AS,13,FALSE)</f>
        <v>0</v>
      </c>
      <c r="K74" s="229">
        <f>VLOOKUP($B74,'26MY_CIV5D_DATA'!$B:$AS,14,FALSE)</f>
        <v>0</v>
      </c>
      <c r="L74" s="229" t="str">
        <f>VLOOKUP(B74,'26MY_CIV5D_DATA'!B:AS,15,FALSE)</f>
        <v>N/A</v>
      </c>
      <c r="M74" s="229" t="str">
        <f>VLOOKUP(B74,'26MY_CIV5D_DATA'!B:AS,16,FALSE)</f>
        <v>N/A</v>
      </c>
      <c r="N74" s="229">
        <f>VLOOKUP($B74,'26MY_CIV5D_DATA'!$B:$AS,17,FALSE)</f>
        <v>0</v>
      </c>
      <c r="O74" s="229" t="str">
        <f>VLOOKUP(B74,'26MY_CIV5D_DATA'!B:AS,18,FALSE)</f>
        <v>N/A</v>
      </c>
      <c r="P74" s="229" t="str">
        <f>VLOOKUP(B74,'26MY_CIV5D_DATA'!B:AS,19,FALSE)</f>
        <v>•</v>
      </c>
      <c r="Q74" s="230" t="str">
        <f>IF(VLOOKUP(B74,'26MY_CIV5D_DATA'!B:AS,21,FALSE)="","",VLOOKUP(B74,'26MY_CIV5D_DATA'!B:AS,21,FALSE))</f>
        <v/>
      </c>
    </row>
    <row r="75" spans="2:17" s="47" customFormat="1" ht="15" customHeight="1" x14ac:dyDescent="0.2">
      <c r="B75" s="220" t="s">
        <v>189</v>
      </c>
      <c r="C75" s="284" t="str">
        <f>VLOOKUP(B75,'26MY_CIV5D_DATA'!B:AS,4,FALSE)</f>
        <v>Écrous de roue antivols - Chromés (Type R)</v>
      </c>
      <c r="D75" s="225" t="str">
        <f t="shared" si="10"/>
        <v>08W42-TK4-301</v>
      </c>
      <c r="E75" s="226">
        <f>VLOOKUP(B75,'26MY_CIV5D_DATA'!B:AS,9,FALSE)</f>
        <v>94</v>
      </c>
      <c r="F75" s="226">
        <f>VLOOKUP(B75,'26MY_CIV5D_DATA'!B:AS,10,FALSE)</f>
        <v>157</v>
      </c>
      <c r="G75" s="227">
        <f>VLOOKUP(B75,'26MY_CIV5D_DATA'!B:AS,7,FALSE)</f>
        <v>0.2</v>
      </c>
      <c r="H75" s="285">
        <f>VLOOKUP(B75,'26MY_CIV5D_DATA'!B:AS,11,FALSE)</f>
        <v>193.2</v>
      </c>
      <c r="I75" s="229">
        <f>VLOOKUP(B75,'26MY_CIV5D_DATA'!B:AS,12,FALSE)</f>
        <v>0</v>
      </c>
      <c r="J75" s="229">
        <f>VLOOKUP(B75,'26MY_CIV5D_DATA'!B:AS,13,FALSE)</f>
        <v>0</v>
      </c>
      <c r="K75" s="229">
        <f>VLOOKUP($B75,'26MY_CIV5D_DATA'!$B:$AS,14,FALSE)</f>
        <v>0</v>
      </c>
      <c r="L75" s="229" t="str">
        <f>VLOOKUP(B75,'26MY_CIV5D_DATA'!B:AS,15,FALSE)</f>
        <v>N/A</v>
      </c>
      <c r="M75" s="229" t="str">
        <f>VLOOKUP(B75,'26MY_CIV5D_DATA'!B:AS,16,FALSE)</f>
        <v>N/A</v>
      </c>
      <c r="N75" s="229">
        <f>VLOOKUP($B75,'26MY_CIV5D_DATA'!$B:$AS,17,FALSE)</f>
        <v>0</v>
      </c>
      <c r="O75" s="229" t="str">
        <f>VLOOKUP(B75,'26MY_CIV5D_DATA'!B:AS,18,FALSE)</f>
        <v>N/A</v>
      </c>
      <c r="P75" s="229" t="str">
        <f>VLOOKUP(B75,'26MY_CIV5D_DATA'!B:AS,19,FALSE)</f>
        <v>•</v>
      </c>
      <c r="Q75" s="230" t="str">
        <f>IF(VLOOKUP(B75,'26MY_CIV5D_DATA'!B:AS,21,FALSE)="","",VLOOKUP(B75,'26MY_CIV5D_DATA'!B:AS,21,FALSE))</f>
        <v/>
      </c>
    </row>
    <row r="76" spans="2:17" s="47" customFormat="1" ht="30" customHeight="1" x14ac:dyDescent="0.2">
      <c r="B76" s="220" t="s">
        <v>204</v>
      </c>
      <c r="C76" s="284" t="str">
        <f>VLOOKUP(B76,'26MY_CIV5D_DATA'!B:AS,4,FALSE)</f>
        <v>Écrous de roue - Noir</v>
      </c>
      <c r="D76" s="225" t="str">
        <f t="shared" si="10"/>
        <v>08W42-TGG-100</v>
      </c>
      <c r="E76" s="226">
        <f>VLOOKUP(B76,'26MY_CIV5D_DATA'!B:AS,9,FALSE)</f>
        <v>57</v>
      </c>
      <c r="F76" s="226">
        <f>VLOOKUP(B76,'26MY_CIV5D_DATA'!B:AS,10,FALSE)</f>
        <v>91</v>
      </c>
      <c r="G76" s="227">
        <f>VLOOKUP(B76,'26MY_CIV5D_DATA'!B:AS,7,FALSE)</f>
        <v>0.2</v>
      </c>
      <c r="H76" s="285">
        <f>VLOOKUP(B76,'26MY_CIV5D_DATA'!B:AS,11,FALSE)</f>
        <v>127.2</v>
      </c>
      <c r="I76" s="229">
        <f>VLOOKUP(B76,'26MY_CIV5D_DATA'!B:AS,12,FALSE)</f>
        <v>0</v>
      </c>
      <c r="J76" s="229">
        <f>VLOOKUP(B76,'26MY_CIV5D_DATA'!B:AS,13,FALSE)</f>
        <v>0</v>
      </c>
      <c r="K76" s="229">
        <f>VLOOKUP($B76,'26MY_CIV5D_DATA'!$B:$AS,14,FALSE)</f>
        <v>0</v>
      </c>
      <c r="L76" s="229" t="str">
        <f>VLOOKUP(B76,'26MY_CIV5D_DATA'!B:AS,15,FALSE)</f>
        <v>•</v>
      </c>
      <c r="M76" s="229" t="str">
        <f>VLOOKUP(B76,'26MY_CIV5D_DATA'!B:AS,16,FALSE)</f>
        <v>•</v>
      </c>
      <c r="N76" s="229">
        <f>VLOOKUP($B76,'26MY_CIV5D_DATA'!$B:$AS,17,FALSE)</f>
        <v>0</v>
      </c>
      <c r="O76" s="229" t="str">
        <f>VLOOKUP(B76,'26MY_CIV5D_DATA'!B:AS,18,FALSE)</f>
        <v>•</v>
      </c>
      <c r="P76" s="229" t="str">
        <f>VLOOKUP(B76,'26MY_CIV5D_DATA'!B:AS,19,FALSE)</f>
        <v>N/A</v>
      </c>
      <c r="Q76" s="230" t="str">
        <f>IF(VLOOKUP(B76,'26MY_CIV5D_DATA'!B:AS,21,FALSE)="","",VLOOKUP(B76,'26MY_CIV5D_DATA'!B:AS,21,FALSE))</f>
        <v>Inclut 4 écrous de roue en 1 jeu.
L'installation complète nécessite 5 jeux pour 4 roues (20 écrous de roue).</v>
      </c>
    </row>
    <row r="77" spans="2:17" s="47" customFormat="1" ht="10.5" customHeight="1" x14ac:dyDescent="0.2">
      <c r="B77" s="220"/>
      <c r="C77" s="231"/>
      <c r="D77" s="232"/>
      <c r="E77" s="233"/>
      <c r="F77" s="233"/>
      <c r="G77" s="234"/>
      <c r="H77" s="235"/>
      <c r="I77" s="11"/>
      <c r="J77" s="33"/>
      <c r="K77" s="33"/>
      <c r="L77" s="11"/>
      <c r="M77" s="11"/>
      <c r="N77" s="11"/>
      <c r="O77" s="11"/>
      <c r="P77" s="11"/>
      <c r="Q77" s="236"/>
    </row>
    <row r="78" spans="2:17" s="32" customFormat="1" ht="18.75" x14ac:dyDescent="0.3">
      <c r="B78" s="237"/>
      <c r="C78" s="185" t="s">
        <v>630</v>
      </c>
      <c r="D78" s="185"/>
      <c r="E78" s="222"/>
      <c r="F78" s="222"/>
      <c r="G78" s="222"/>
      <c r="H78" s="222"/>
      <c r="I78" s="222"/>
      <c r="J78" s="11"/>
      <c r="K78" s="11"/>
      <c r="L78" s="222"/>
      <c r="M78" s="222"/>
      <c r="N78" s="222"/>
      <c r="O78" s="222"/>
      <c r="P78" s="222"/>
      <c r="Q78" s="222"/>
    </row>
    <row r="79" spans="2:17" s="200" customFormat="1" ht="15" customHeight="1" x14ac:dyDescent="0.2">
      <c r="B79" s="223"/>
      <c r="C79" s="189" t="s">
        <v>622</v>
      </c>
      <c r="D79" s="189" t="s">
        <v>623</v>
      </c>
      <c r="E79" s="189" t="s">
        <v>624</v>
      </c>
      <c r="F79" s="189" t="s">
        <v>625</v>
      </c>
      <c r="G79" s="189" t="s">
        <v>626</v>
      </c>
      <c r="H79" s="190" t="s">
        <v>627</v>
      </c>
      <c r="I79" s="189" t="s">
        <v>605</v>
      </c>
      <c r="J79" s="189"/>
      <c r="K79" s="189"/>
      <c r="L79" s="189"/>
      <c r="M79" s="189"/>
      <c r="N79" s="189"/>
      <c r="O79" s="189"/>
      <c r="P79" s="189"/>
      <c r="Q79" s="189" t="s">
        <v>628</v>
      </c>
    </row>
    <row r="80" spans="2:17" s="200" customFormat="1" ht="45" x14ac:dyDescent="0.2">
      <c r="B80" s="223"/>
      <c r="C80" s="189"/>
      <c r="D80" s="189"/>
      <c r="E80" s="189"/>
      <c r="F80" s="189"/>
      <c r="G80" s="189"/>
      <c r="H80" s="190"/>
      <c r="I80" s="191">
        <f>'26MY_CIV5D_DATA'!M$6</f>
        <v>0</v>
      </c>
      <c r="J80" s="191">
        <f>'26MY_CIV5D_DATA'!N$6</f>
        <v>0</v>
      </c>
      <c r="K80" s="191">
        <f>'26MY_CIV5D_DATA'!O$6</f>
        <v>0</v>
      </c>
      <c r="L80" s="191" t="str">
        <f>'26MY_CIV5D_DATA'!P$6</f>
        <v>SPORT</v>
      </c>
      <c r="M80" s="191" t="str">
        <f>'26MY_CIV5D_DATA'!Q$6</f>
        <v>SPORT 
Hybride</v>
      </c>
      <c r="N80" s="191">
        <f>'26MY_CIV5D_DATA'!R$6</f>
        <v>0</v>
      </c>
      <c r="O80" s="191" t="str">
        <f>'26MY_CIV5D_DATA'!S$6</f>
        <v>Sport Touring Hybride</v>
      </c>
      <c r="P80" s="191" t="str">
        <f>'26MY_CIV5D_DATA'!T$6</f>
        <v>Type R</v>
      </c>
      <c r="Q80" s="189"/>
    </row>
    <row r="81" spans="2:17" s="47" customFormat="1" ht="15" customHeight="1" x14ac:dyDescent="0.2">
      <c r="B81" s="220" t="s">
        <v>225</v>
      </c>
      <c r="C81" s="284" t="str">
        <f>VLOOKUP(B81,'26MY_CIV5D_DATA'!B:AS,4,FALSE)</f>
        <v xml:space="preserve">Emblèmes « H » noirs </v>
      </c>
      <c r="D81" s="225" t="str">
        <f>B81</f>
        <v>08F20-T47-100E</v>
      </c>
      <c r="E81" s="226">
        <f>VLOOKUP(B81,'26MY_CIV5D_DATA'!B:AS,9,FALSE)</f>
        <v>86</v>
      </c>
      <c r="F81" s="226">
        <f>VLOOKUP(B81,'26MY_CIV5D_DATA'!B:AS,10,FALSE)</f>
        <v>123</v>
      </c>
      <c r="G81" s="227">
        <f>VLOOKUP(B81,'26MY_CIV5D_DATA'!B:AS,7,FALSE)</f>
        <v>0.7</v>
      </c>
      <c r="H81" s="285">
        <f>VLOOKUP(B81,'26MY_CIV5D_DATA'!B:AS,11,FALSE)</f>
        <v>249.7</v>
      </c>
      <c r="I81" s="229">
        <f>VLOOKUP(B81,'26MY_CIV5D_DATA'!B:AS,12,FALSE)</f>
        <v>0</v>
      </c>
      <c r="J81" s="229">
        <f>VLOOKUP(B81,'26MY_CIV5D_DATA'!B:AS,13,FALSE)</f>
        <v>0</v>
      </c>
      <c r="K81" s="229">
        <f>VLOOKUP($B81,'26MY_CIV5D_DATA'!$B:$AS,14,FALSE)</f>
        <v>0</v>
      </c>
      <c r="L81" s="229" t="str">
        <f>VLOOKUP(B81,'26MY_CIV5D_DATA'!B:AS,15,FALSE)</f>
        <v>•</v>
      </c>
      <c r="M81" s="229" t="str">
        <f>VLOOKUP(B81,'26MY_CIV5D_DATA'!B:AS,16,FALSE)</f>
        <v>•</v>
      </c>
      <c r="N81" s="229">
        <f>VLOOKUP($B81,'26MY_CIV5D_DATA'!$B:$AS,17,FALSE)</f>
        <v>0</v>
      </c>
      <c r="O81" s="229" t="str">
        <f>VLOOKUP(B81,'26MY_CIV5D_DATA'!B:AS,18,FALSE)</f>
        <v>•</v>
      </c>
      <c r="P81" s="229" t="str">
        <f>VLOOKUP(B81,'26MY_CIV5D_DATA'!B:AS,19,FALSE)</f>
        <v>N/A</v>
      </c>
      <c r="Q81" s="230" t="str">
        <f>IF(VLOOKUP(B81,'26MY_CIV5D_DATA'!B:AS,21,FALSE)="","",VLOOKUP(B81,'26MY_CIV5D_DATA'!B:AS,21,FALSE))</f>
        <v>Logo H-Mark à l'avant et à l'arrière.</v>
      </c>
    </row>
    <row r="82" spans="2:17" s="47" customFormat="1" ht="15" customHeight="1" x14ac:dyDescent="0.2">
      <c r="B82" s="220" t="s">
        <v>233</v>
      </c>
      <c r="C82" s="284" t="str">
        <f>VLOOKUP(B82,'26MY_CIV5D_DATA'!B:AS,4,FALSE)</f>
        <v>Protecteur de capot</v>
      </c>
      <c r="D82" s="225" t="str">
        <f t="shared" ref="D82:D98" si="11">B82</f>
        <v>08P47-T20-300</v>
      </c>
      <c r="E82" s="226">
        <f>VLOOKUP(B82,'26MY_CIV5D_DATA'!B:AS,9,FALSE)</f>
        <v>221</v>
      </c>
      <c r="F82" s="226">
        <f>VLOOKUP(B82,'26MY_CIV5D_DATA'!B:AS,10,FALSE)</f>
        <v>368</v>
      </c>
      <c r="G82" s="227">
        <f>VLOOKUP(B82,'26MY_CIV5D_DATA'!B:AS,7,FALSE)</f>
        <v>0.6</v>
      </c>
      <c r="H82" s="285">
        <f>VLOOKUP(B82,'26MY_CIV5D_DATA'!B:AS,11,FALSE)</f>
        <v>476.6</v>
      </c>
      <c r="I82" s="229">
        <f>VLOOKUP(B82,'26MY_CIV5D_DATA'!B:AS,12,FALSE)</f>
        <v>0</v>
      </c>
      <c r="J82" s="229">
        <f>VLOOKUP(B82,'26MY_CIV5D_DATA'!B:AS,13,FALSE)</f>
        <v>0</v>
      </c>
      <c r="K82" s="229">
        <f>VLOOKUP($B82,'26MY_CIV5D_DATA'!$B:$AS,14,FALSE)</f>
        <v>0</v>
      </c>
      <c r="L82" s="229" t="str">
        <f>VLOOKUP(B82,'26MY_CIV5D_DATA'!B:AS,15,FALSE)</f>
        <v>•</v>
      </c>
      <c r="M82" s="229" t="str">
        <f>VLOOKUP(B82,'26MY_CIV5D_DATA'!B:AS,16,FALSE)</f>
        <v>•</v>
      </c>
      <c r="N82" s="229">
        <f>VLOOKUP($B82,'26MY_CIV5D_DATA'!$B:$AS,17,FALSE)</f>
        <v>0</v>
      </c>
      <c r="O82" s="229" t="str">
        <f>VLOOKUP(B82,'26MY_CIV5D_DATA'!B:AS,18,FALSE)</f>
        <v>•</v>
      </c>
      <c r="P82" s="229" t="str">
        <f>VLOOKUP(B82,'26MY_CIV5D_DATA'!B:AS,19,FALSE)</f>
        <v>N/A</v>
      </c>
      <c r="Q82" s="230" t="str">
        <f>IF(VLOOKUP(B82,'26MY_CIV5D_DATA'!B:AS,21,FALSE)="","",VLOOKUP(B82,'26MY_CIV5D_DATA'!B:AS,21,FALSE))</f>
        <v/>
      </c>
    </row>
    <row r="83" spans="2:17" s="47" customFormat="1" ht="15" customHeight="1" x14ac:dyDescent="0.2">
      <c r="B83" s="220" t="s">
        <v>220</v>
      </c>
      <c r="C83" s="284" t="str">
        <f>VLOOKUP(B83,'26MY_CIV5D_DATA'!B:AS,4,FALSE)</f>
        <v>Déflecteurs de portières - noir</v>
      </c>
      <c r="D83" s="225" t="str">
        <f t="shared" si="11"/>
        <v>08R04-T47-100A</v>
      </c>
      <c r="E83" s="226">
        <f>VLOOKUP(B83,'26MY_CIV5D_DATA'!B:AS,9,FALSE)</f>
        <v>207</v>
      </c>
      <c r="F83" s="226">
        <f>VLOOKUP(B83,'26MY_CIV5D_DATA'!B:AS,10,FALSE)</f>
        <v>345</v>
      </c>
      <c r="G83" s="227">
        <f>VLOOKUP(B83,'26MY_CIV5D_DATA'!B:AS,7,FALSE)</f>
        <v>0.5</v>
      </c>
      <c r="H83" s="285">
        <f>VLOOKUP(B83,'26MY_CIV5D_DATA'!B:AS,11,FALSE)</f>
        <v>435.5</v>
      </c>
      <c r="I83" s="229">
        <f>VLOOKUP(B83,'26MY_CIV5D_DATA'!B:AS,12,FALSE)</f>
        <v>0</v>
      </c>
      <c r="J83" s="229">
        <f>VLOOKUP(B83,'26MY_CIV5D_DATA'!B:AS,13,FALSE)</f>
        <v>0</v>
      </c>
      <c r="K83" s="229">
        <f>VLOOKUP($B83,'26MY_CIV5D_DATA'!$B:$AS,14,FALSE)</f>
        <v>0</v>
      </c>
      <c r="L83" s="229" t="str">
        <f>VLOOKUP(B83,'26MY_CIV5D_DATA'!B:AS,15,FALSE)</f>
        <v>•</v>
      </c>
      <c r="M83" s="229" t="str">
        <f>VLOOKUP(B83,'26MY_CIV5D_DATA'!B:AS,16,FALSE)</f>
        <v>•</v>
      </c>
      <c r="N83" s="229">
        <f>VLOOKUP($B83,'26MY_CIV5D_DATA'!$B:$AS,17,FALSE)</f>
        <v>0</v>
      </c>
      <c r="O83" s="229" t="str">
        <f>VLOOKUP(B83,'26MY_CIV5D_DATA'!B:AS,18,FALSE)</f>
        <v>•</v>
      </c>
      <c r="P83" s="229" t="str">
        <f>VLOOKUP(B83,'26MY_CIV5D_DATA'!B:AS,19,FALSE)</f>
        <v>•</v>
      </c>
      <c r="Q83" s="230" t="str">
        <f>IF(VLOOKUP(B83,'26MY_CIV5D_DATA'!B:AS,21,FALSE)="","",VLOOKUP(B83,'26MY_CIV5D_DATA'!B:AS,21,FALSE))</f>
        <v/>
      </c>
    </row>
    <row r="84" spans="2:17" s="47" customFormat="1" ht="15" customHeight="1" x14ac:dyDescent="0.2">
      <c r="B84" s="220" t="s">
        <v>249</v>
      </c>
      <c r="C84" s="284" t="str">
        <f>VLOOKUP(B84,'26MY_CIV5D_DATA'!B:AS,4,FALSE)</f>
        <v>Garde-boue arrière</v>
      </c>
      <c r="D84" s="225" t="str">
        <f t="shared" si="11"/>
        <v>08P09-T47-300</v>
      </c>
      <c r="E84" s="226">
        <f>VLOOKUP(B84,'26MY_CIV5D_DATA'!B:AS,9,FALSE)</f>
        <v>63</v>
      </c>
      <c r="F84" s="226">
        <f>VLOOKUP(B84,'26MY_CIV5D_DATA'!B:AS,10,FALSE)</f>
        <v>105</v>
      </c>
      <c r="G84" s="227">
        <f>VLOOKUP(B84,'26MY_CIV5D_DATA'!B:AS,7,FALSE)</f>
        <v>0.4</v>
      </c>
      <c r="H84" s="285">
        <f>VLOOKUP(B84,'26MY_CIV5D_DATA'!B:AS,11,FALSE)</f>
        <v>177.4</v>
      </c>
      <c r="I84" s="229">
        <f>VLOOKUP(B84,'26MY_CIV5D_DATA'!B:AS,12,FALSE)</f>
        <v>0</v>
      </c>
      <c r="J84" s="229">
        <f>VLOOKUP(B84,'26MY_CIV5D_DATA'!B:AS,13,FALSE)</f>
        <v>0</v>
      </c>
      <c r="K84" s="229">
        <f>VLOOKUP($B84,'26MY_CIV5D_DATA'!$B:$AS,14,FALSE)</f>
        <v>0</v>
      </c>
      <c r="L84" s="229" t="str">
        <f>VLOOKUP(B84,'26MY_CIV5D_DATA'!B:AS,15,FALSE)</f>
        <v>•</v>
      </c>
      <c r="M84" s="229" t="str">
        <f>VLOOKUP(B84,'26MY_CIV5D_DATA'!B:AS,16,FALSE)</f>
        <v>•</v>
      </c>
      <c r="N84" s="229">
        <f>VLOOKUP($B84,'26MY_CIV5D_DATA'!$B:$AS,17,FALSE)</f>
        <v>0</v>
      </c>
      <c r="O84" s="229" t="str">
        <f>VLOOKUP(B84,'26MY_CIV5D_DATA'!B:AS,18,FALSE)</f>
        <v>•</v>
      </c>
      <c r="P84" s="229" t="str">
        <f>VLOOKUP(B84,'26MY_CIV5D_DATA'!B:AS,19,FALSE)</f>
        <v>N/A</v>
      </c>
      <c r="Q84" s="230" t="str">
        <f>IF(VLOOKUP(B84,'26MY_CIV5D_DATA'!B:AS,21,FALSE)="","",VLOOKUP(B84,'26MY_CIV5D_DATA'!B:AS,21,FALSE))</f>
        <v/>
      </c>
    </row>
    <row r="85" spans="2:17" s="47" customFormat="1" ht="15" customHeight="1" x14ac:dyDescent="0.2">
      <c r="B85" s="220" t="s">
        <v>238</v>
      </c>
      <c r="C85" s="284" t="str">
        <f>VLOOKUP(B85,'26MY_CIV5D_DATA'!B:AS,4,FALSE)</f>
        <v>Déflecteur de toit ouvrant</v>
      </c>
      <c r="D85" s="225" t="str">
        <f t="shared" si="11"/>
        <v>08R01-T20-300</v>
      </c>
      <c r="E85" s="226">
        <f>VLOOKUP(B85,'26MY_CIV5D_DATA'!B:AS,9,FALSE)</f>
        <v>174</v>
      </c>
      <c r="F85" s="226">
        <f>VLOOKUP(B85,'26MY_CIV5D_DATA'!B:AS,10,FALSE)</f>
        <v>290</v>
      </c>
      <c r="G85" s="227">
        <f>VLOOKUP(B85,'26MY_CIV5D_DATA'!B:AS,7,FALSE)</f>
        <v>0.3</v>
      </c>
      <c r="H85" s="285">
        <f>VLOOKUP(B85,'26MY_CIV5D_DATA'!B:AS,11,FALSE)</f>
        <v>344.3</v>
      </c>
      <c r="I85" s="229">
        <f>VLOOKUP(B85,'26MY_CIV5D_DATA'!B:AS,12,FALSE)</f>
        <v>0</v>
      </c>
      <c r="J85" s="229">
        <f>VLOOKUP(B85,'26MY_CIV5D_DATA'!B:AS,13,FALSE)</f>
        <v>0</v>
      </c>
      <c r="K85" s="229">
        <f>VLOOKUP($B85,'26MY_CIV5D_DATA'!$B:$AS,14,FALSE)</f>
        <v>0</v>
      </c>
      <c r="L85" s="229" t="str">
        <f>VLOOKUP(B85,'26MY_CIV5D_DATA'!B:AS,15,FALSE)</f>
        <v>•</v>
      </c>
      <c r="M85" s="229" t="str">
        <f>VLOOKUP(B85,'26MY_CIV5D_DATA'!B:AS,16,FALSE)</f>
        <v>•</v>
      </c>
      <c r="N85" s="229">
        <f>VLOOKUP($B85,'26MY_CIV5D_DATA'!$B:$AS,17,FALSE)</f>
        <v>0</v>
      </c>
      <c r="O85" s="229" t="str">
        <f>VLOOKUP(B85,'26MY_CIV5D_DATA'!B:AS,18,FALSE)</f>
        <v>•</v>
      </c>
      <c r="P85" s="229" t="str">
        <f>VLOOKUP(B85,'26MY_CIV5D_DATA'!B:AS,19,FALSE)</f>
        <v>N/A</v>
      </c>
      <c r="Q85" s="230" t="str">
        <f>IF(VLOOKUP(B85,'26MY_CIV5D_DATA'!B:AS,21,FALSE)="","",VLOOKUP(B85,'26MY_CIV5D_DATA'!B:AS,21,FALSE))</f>
        <v/>
      </c>
    </row>
    <row r="86" spans="2:17" s="47" customFormat="1" ht="16.5" x14ac:dyDescent="0.2">
      <c r="B86" s="220" t="s">
        <v>243</v>
      </c>
      <c r="C86" s="284" t="str">
        <f>VLOOKUP(B86,'26MY_CIV5D_DATA'!B:AS,4,FALSE)</f>
        <v>Protection de pare-chocs arrière</v>
      </c>
      <c r="D86" s="225" t="str">
        <f t="shared" si="11"/>
        <v>08P01-T47-100</v>
      </c>
      <c r="E86" s="226">
        <f>VLOOKUP(B86,'26MY_CIV5D_DATA'!B:AS,9,FALSE)</f>
        <v>58</v>
      </c>
      <c r="F86" s="226">
        <f>VLOOKUP(B86,'26MY_CIV5D_DATA'!B:AS,10,FALSE)</f>
        <v>83</v>
      </c>
      <c r="G86" s="227">
        <f>VLOOKUP(B86,'26MY_CIV5D_DATA'!B:AS,7,FALSE)</f>
        <v>0.1</v>
      </c>
      <c r="H86" s="285">
        <f>VLOOKUP(B86,'26MY_CIV5D_DATA'!B:AS,11,FALSE)</f>
        <v>101.1</v>
      </c>
      <c r="I86" s="229">
        <f>VLOOKUP(B86,'26MY_CIV5D_DATA'!B:AS,12,FALSE)</f>
        <v>0</v>
      </c>
      <c r="J86" s="229">
        <f>VLOOKUP(B86,'26MY_CIV5D_DATA'!B:AS,13,FALSE)</f>
        <v>0</v>
      </c>
      <c r="K86" s="229">
        <f>VLOOKUP($B86,'26MY_CIV5D_DATA'!$B:$AS,14,FALSE)</f>
        <v>0</v>
      </c>
      <c r="L86" s="229" t="str">
        <f>VLOOKUP(B86,'26MY_CIV5D_DATA'!B:AS,15,FALSE)</f>
        <v>•</v>
      </c>
      <c r="M86" s="229" t="str">
        <f>VLOOKUP(B86,'26MY_CIV5D_DATA'!B:AS,16,FALSE)</f>
        <v>•</v>
      </c>
      <c r="N86" s="229">
        <f>VLOOKUP($B86,'26MY_CIV5D_DATA'!$B:$AS,17,FALSE)</f>
        <v>0</v>
      </c>
      <c r="O86" s="229" t="str">
        <f>VLOOKUP(B86,'26MY_CIV5D_DATA'!B:AS,18,FALSE)</f>
        <v>•</v>
      </c>
      <c r="P86" s="229" t="str">
        <f>VLOOKUP(B86,'26MY_CIV5D_DATA'!B:AS,19,FALSE)</f>
        <v>N/A</v>
      </c>
      <c r="Q86" s="230" t="str">
        <f>IF(VLOOKUP(B86,'26MY_CIV5D_DATA'!B:AS,21,FALSE)="","",VLOOKUP(B86,'26MY_CIV5D_DATA'!B:AS,21,FALSE))</f>
        <v/>
      </c>
    </row>
    <row r="87" spans="2:17" s="47" customFormat="1" ht="30" x14ac:dyDescent="0.2">
      <c r="B87" s="220" t="s">
        <v>212</v>
      </c>
      <c r="C87" s="284" t="str">
        <f>VLOOKUP(B87,'26MY_CIV5D_DATA'!B:AS,4,FALSE)</f>
        <v>Pellicule pour rebord de portière</v>
      </c>
      <c r="D87" s="225" t="str">
        <f t="shared" si="11"/>
        <v>08P20-T20-100A</v>
      </c>
      <c r="E87" s="226">
        <f>VLOOKUP(B87,'26MY_CIV5D_DATA'!B:AS,9,FALSE)</f>
        <v>67</v>
      </c>
      <c r="F87" s="226">
        <f>VLOOKUP(B87,'26MY_CIV5D_DATA'!B:AS,10,FALSE)</f>
        <v>112</v>
      </c>
      <c r="G87" s="227">
        <f>VLOOKUP(B87,'26MY_CIV5D_DATA'!B:AS,7,FALSE)</f>
        <v>0.5</v>
      </c>
      <c r="H87" s="285">
        <f>VLOOKUP(B87,'26MY_CIV5D_DATA'!B:AS,11,FALSE)</f>
        <v>202.5</v>
      </c>
      <c r="I87" s="229">
        <f>VLOOKUP(B87,'26MY_CIV5D_DATA'!B:AS,12,FALSE)</f>
        <v>0</v>
      </c>
      <c r="J87" s="229">
        <f>VLOOKUP(B87,'26MY_CIV5D_DATA'!B:AS,13,FALSE)</f>
        <v>0</v>
      </c>
      <c r="K87" s="229">
        <f>VLOOKUP($B87,'26MY_CIV5D_DATA'!$B:$AS,14,FALSE)</f>
        <v>0</v>
      </c>
      <c r="L87" s="229" t="str">
        <f>VLOOKUP(B87,'26MY_CIV5D_DATA'!B:AS,15,FALSE)</f>
        <v>•</v>
      </c>
      <c r="M87" s="229" t="str">
        <f>VLOOKUP(B87,'26MY_CIV5D_DATA'!B:AS,16,FALSE)</f>
        <v>•</v>
      </c>
      <c r="N87" s="229">
        <f>VLOOKUP($B87,'26MY_CIV5D_DATA'!$B:$AS,17,FALSE)</f>
        <v>0</v>
      </c>
      <c r="O87" s="229" t="str">
        <f>VLOOKUP(B87,'26MY_CIV5D_DATA'!B:AS,18,FALSE)</f>
        <v>•</v>
      </c>
      <c r="P87" s="229" t="str">
        <f>VLOOKUP(B87,'26MY_CIV5D_DATA'!B:AS,19,FALSE)</f>
        <v>N/A</v>
      </c>
      <c r="Q87" s="230" t="str">
        <f>IF(VLOOKUP(B87,'26MY_CIV5D_DATA'!B:AS,21,FALSE)="","",VLOOKUP(B87,'26MY_CIV5D_DATA'!B:AS,21,FALSE))</f>
        <v>Ne peut être installé simultanément avec protecteurs de bordure de porte.</v>
      </c>
    </row>
    <row r="88" spans="2:17" s="47" customFormat="1" ht="30" x14ac:dyDescent="0.2">
      <c r="B88" s="220" t="s">
        <v>446</v>
      </c>
      <c r="C88" s="284" t="str">
        <f>VLOOKUP(B88,'26MY_CIV5D_DATA'!B:AS,4,FALSE)</f>
        <v>Film de Protection - Type R</v>
      </c>
      <c r="D88" s="225" t="str">
        <f t="shared" si="11"/>
        <v>08P48-T60-100</v>
      </c>
      <c r="E88" s="226">
        <f>VLOOKUP(B88,'26MY_CIV5D_DATA'!B:AS,9,FALSE)</f>
        <v>169</v>
      </c>
      <c r="F88" s="226">
        <f>VLOOKUP(B88,'26MY_CIV5D_DATA'!B:AS,10,FALSE)</f>
        <v>282</v>
      </c>
      <c r="G88" s="227">
        <f>VLOOKUP(B88,'26MY_CIV5D_DATA'!B:AS,7,FALSE)</f>
        <v>1</v>
      </c>
      <c r="H88" s="285">
        <f>VLOOKUP(B88,'26MY_CIV5D_DATA'!B:AS,11,FALSE)</f>
        <v>463</v>
      </c>
      <c r="I88" s="229">
        <f>VLOOKUP(B88,'26MY_CIV5D_DATA'!B:AS,12,FALSE)</f>
        <v>0</v>
      </c>
      <c r="J88" s="229">
        <f>VLOOKUP(B88,'26MY_CIV5D_DATA'!B:AS,13,FALSE)</f>
        <v>0</v>
      </c>
      <c r="K88" s="229">
        <f>VLOOKUP($B88,'26MY_CIV5D_DATA'!$B:$AS,14,FALSE)</f>
        <v>0</v>
      </c>
      <c r="L88" s="229" t="str">
        <f>VLOOKUP(B88,'26MY_CIV5D_DATA'!B:AS,15,FALSE)</f>
        <v>N/A</v>
      </c>
      <c r="M88" s="229" t="str">
        <f>VLOOKUP(B88,'26MY_CIV5D_DATA'!B:AS,16,FALSE)</f>
        <v>N/A</v>
      </c>
      <c r="N88" s="229">
        <f>VLOOKUP($B88,'26MY_CIV5D_DATA'!$B:$AS,17,FALSE)</f>
        <v>0</v>
      </c>
      <c r="O88" s="229" t="str">
        <f>VLOOKUP(B88,'26MY_CIV5D_DATA'!B:AS,18,FALSE)</f>
        <v>N/A</v>
      </c>
      <c r="P88" s="229" t="str">
        <f>VLOOKUP(B88,'26MY_CIV5D_DATA'!B:AS,19,FALSE)</f>
        <v>•</v>
      </c>
      <c r="Q88" s="230" t="str">
        <f>IF(VLOOKUP(B88,'26MY_CIV5D_DATA'!B:AS,21,FALSE)="","",VLOOKUP(B88,'26MY_CIV5D_DATA'!B:AS,21,FALSE))</f>
        <v xml:space="preserve"> Comprend la pellicule de rebord de portière, la pellicule pour poignée de portière et le revêtement de pare-chocs arrière. </v>
      </c>
    </row>
    <row r="89" spans="2:17" s="47" customFormat="1" ht="15" customHeight="1" x14ac:dyDescent="0.2">
      <c r="B89" s="220" t="s">
        <v>390</v>
      </c>
      <c r="C89" s="284" t="str">
        <f>VLOOKUP(B89,'26MY_CIV5D_DATA'!B:AS,4,FALSE)</f>
        <v>Porte-bagages de toit</v>
      </c>
      <c r="D89" s="225" t="str">
        <f t="shared" si="11"/>
        <v>08L02-T47-300</v>
      </c>
      <c r="E89" s="226">
        <f>VLOOKUP(B89,'26MY_CIV5D_DATA'!B:AS,9,FALSE)</f>
        <v>498</v>
      </c>
      <c r="F89" s="226">
        <f>VLOOKUP(B89,'26MY_CIV5D_DATA'!B:AS,10,FALSE)</f>
        <v>830</v>
      </c>
      <c r="G89" s="227">
        <f>VLOOKUP(B89,'26MY_CIV5D_DATA'!B:AS,7,FALSE)</f>
        <v>0.4</v>
      </c>
      <c r="H89" s="285">
        <f>VLOOKUP(B89,'26MY_CIV5D_DATA'!B:AS,11,FALSE)</f>
        <v>902.4</v>
      </c>
      <c r="I89" s="229">
        <f>VLOOKUP(B89,'26MY_CIV5D_DATA'!B:AS,12,FALSE)</f>
        <v>0</v>
      </c>
      <c r="J89" s="229">
        <f>VLOOKUP(B89,'26MY_CIV5D_DATA'!B:AS,13,FALSE)</f>
        <v>0</v>
      </c>
      <c r="K89" s="229">
        <f>VLOOKUP($B89,'26MY_CIV5D_DATA'!$B:$AS,14,FALSE)</f>
        <v>0</v>
      </c>
      <c r="L89" s="229" t="str">
        <f>VLOOKUP(B89,'26MY_CIV5D_DATA'!B:AS,15,FALSE)</f>
        <v>•</v>
      </c>
      <c r="M89" s="229" t="str">
        <f>VLOOKUP(B89,'26MY_CIV5D_DATA'!B:AS,16,FALSE)</f>
        <v>•</v>
      </c>
      <c r="N89" s="229">
        <f>VLOOKUP($B89,'26MY_CIV5D_DATA'!$B:$AS,17,FALSE)</f>
        <v>0</v>
      </c>
      <c r="O89" s="229" t="str">
        <f>VLOOKUP(B89,'26MY_CIV5D_DATA'!B:AS,18,FALSE)</f>
        <v>•</v>
      </c>
      <c r="P89" s="229" t="str">
        <f>VLOOKUP(B89,'26MY_CIV5D_DATA'!B:AS,19,FALSE)</f>
        <v>•</v>
      </c>
      <c r="Q89" s="230" t="str">
        <f>IF(VLOOKUP(B89,'26MY_CIV5D_DATA'!B:AS,21,FALSE)="","",VLOOKUP(B89,'26MY_CIV5D_DATA'!B:AS,21,FALSE))</f>
        <v/>
      </c>
    </row>
    <row r="90" spans="2:17" s="47" customFormat="1" ht="15" customHeight="1" x14ac:dyDescent="0.2">
      <c r="B90" s="220" t="s">
        <v>387</v>
      </c>
      <c r="C90" s="240" t="str">
        <f>VLOOKUP(B90,'26MY_CIV5D_DATA'!B:AS,4,FALSE)</f>
        <v>Accessoires de toit</v>
      </c>
      <c r="D90" s="241"/>
      <c r="E90" s="241"/>
      <c r="F90" s="241"/>
      <c r="G90" s="241"/>
      <c r="H90" s="241"/>
      <c r="I90" s="241"/>
      <c r="J90" s="241"/>
      <c r="K90" s="241"/>
      <c r="L90" s="241"/>
      <c r="M90" s="241"/>
      <c r="N90" s="241"/>
      <c r="O90" s="241"/>
      <c r="P90" s="241"/>
      <c r="Q90" s="286"/>
    </row>
    <row r="91" spans="2:17" s="47" customFormat="1" ht="15" customHeight="1" x14ac:dyDescent="0.2">
      <c r="B91" s="220" t="s">
        <v>395</v>
      </c>
      <c r="C91" s="201" t="str">
        <f>VLOOKUP(B91,'26MY_CIV5D_DATA'!B:AS,4,FALSE)</f>
        <v>Boîte de toit - moyenne</v>
      </c>
      <c r="D91" s="225" t="str">
        <f t="shared" si="11"/>
        <v>08L20-E09-300A</v>
      </c>
      <c r="E91" s="226">
        <f>VLOOKUP(B91,'26MY_CIV5D_DATA'!B:AS,9,FALSE)</f>
        <v>898</v>
      </c>
      <c r="F91" s="226">
        <f>VLOOKUP(B91,'26MY_CIV5D_DATA'!B:AS,10,FALSE)</f>
        <v>1497</v>
      </c>
      <c r="G91" s="227">
        <f>VLOOKUP(B91,'26MY_CIV5D_DATA'!B:AS,7,FALSE)</f>
        <v>0.2</v>
      </c>
      <c r="H91" s="285">
        <f>VLOOKUP(B91,'26MY_CIV5D_DATA'!B:AS,11,FALSE)</f>
        <v>1533.2</v>
      </c>
      <c r="I91" s="229">
        <f>VLOOKUP(B91,'26MY_CIV5D_DATA'!B:AS,12,FALSE)</f>
        <v>0</v>
      </c>
      <c r="J91" s="229">
        <f>VLOOKUP(B91,'26MY_CIV5D_DATA'!B:AS,13,FALSE)</f>
        <v>0</v>
      </c>
      <c r="K91" s="229">
        <f>VLOOKUP($B91,'26MY_CIV5D_DATA'!$B:$AS,14,FALSE)</f>
        <v>0</v>
      </c>
      <c r="L91" s="229" t="str">
        <f>VLOOKUP(B91,'26MY_CIV5D_DATA'!B:AS,15,FALSE)</f>
        <v>•</v>
      </c>
      <c r="M91" s="229" t="str">
        <f>VLOOKUP(B91,'26MY_CIV5D_DATA'!B:AS,16,FALSE)</f>
        <v>•</v>
      </c>
      <c r="N91" s="229">
        <f>VLOOKUP($B91,'26MY_CIV5D_DATA'!$B:$AS,17,FALSE)</f>
        <v>0</v>
      </c>
      <c r="O91" s="229" t="str">
        <f>VLOOKUP(B91,'26MY_CIV5D_DATA'!B:AS,18,FALSE)</f>
        <v>•</v>
      </c>
      <c r="P91" s="229" t="str">
        <f>VLOOKUP(B91,'26MY_CIV5D_DATA'!B:AS,19,FALSE)</f>
        <v>•</v>
      </c>
      <c r="Q91" s="230" t="str">
        <f>IF(VLOOKUP(B91,'26MY_CIV5D_DATA'!B:AS,21,FALSE)="","",VLOOKUP(B91,'26MY_CIV5D_DATA'!B:AS,21,FALSE))</f>
        <v/>
      </c>
    </row>
    <row r="92" spans="2:17" s="47" customFormat="1" ht="15" customHeight="1" x14ac:dyDescent="0.2">
      <c r="B92" s="220" t="s">
        <v>401</v>
      </c>
      <c r="C92" s="201" t="str">
        <f>VLOOKUP(B92,'26MY_CIV5D_DATA'!B:AS,4,FALSE)</f>
        <v>Boîte de toit - courte</v>
      </c>
      <c r="D92" s="225" t="str">
        <f t="shared" si="11"/>
        <v>08L20-E09-300B</v>
      </c>
      <c r="E92" s="226">
        <f>VLOOKUP(B92,'26MY_CIV5D_DATA'!B:AS,9,FALSE)</f>
        <v>820</v>
      </c>
      <c r="F92" s="226">
        <f>VLOOKUP(B92,'26MY_CIV5D_DATA'!B:AS,10,FALSE)</f>
        <v>1367</v>
      </c>
      <c r="G92" s="227">
        <f>VLOOKUP(B92,'26MY_CIV5D_DATA'!B:AS,7,FALSE)</f>
        <v>0.2</v>
      </c>
      <c r="H92" s="285">
        <f>VLOOKUP(B92,'26MY_CIV5D_DATA'!B:AS,11,FALSE)</f>
        <v>1403.2</v>
      </c>
      <c r="I92" s="229">
        <f>VLOOKUP(B92,'26MY_CIV5D_DATA'!B:AS,12,FALSE)</f>
        <v>0</v>
      </c>
      <c r="J92" s="229">
        <f>VLOOKUP(B92,'26MY_CIV5D_DATA'!B:AS,13,FALSE)</f>
        <v>0</v>
      </c>
      <c r="K92" s="229">
        <f>VLOOKUP($B92,'26MY_CIV5D_DATA'!$B:$AS,14,FALSE)</f>
        <v>0</v>
      </c>
      <c r="L92" s="229" t="str">
        <f>VLOOKUP(B92,'26MY_CIV5D_DATA'!B:AS,15,FALSE)</f>
        <v>•</v>
      </c>
      <c r="M92" s="229" t="str">
        <f>VLOOKUP(B92,'26MY_CIV5D_DATA'!B:AS,16,FALSE)</f>
        <v>•</v>
      </c>
      <c r="N92" s="229">
        <f>VLOOKUP($B92,'26MY_CIV5D_DATA'!$B:$AS,17,FALSE)</f>
        <v>0</v>
      </c>
      <c r="O92" s="229" t="str">
        <f>VLOOKUP(B92,'26MY_CIV5D_DATA'!B:AS,18,FALSE)</f>
        <v>•</v>
      </c>
      <c r="P92" s="229" t="str">
        <f>VLOOKUP(B92,'26MY_CIV5D_DATA'!B:AS,19,FALSE)</f>
        <v>•</v>
      </c>
      <c r="Q92" s="230" t="str">
        <f>IF(VLOOKUP(B92,'26MY_CIV5D_DATA'!B:AS,21,FALSE)="","",VLOOKUP(B92,'26MY_CIV5D_DATA'!B:AS,21,FALSE))</f>
        <v/>
      </c>
    </row>
    <row r="93" spans="2:17" s="47" customFormat="1" ht="15" customHeight="1" x14ac:dyDescent="0.2">
      <c r="B93" s="220" t="s">
        <v>413</v>
      </c>
      <c r="C93" s="201" t="str">
        <f>VLOOKUP(B93,'26MY_CIV5D_DATA'!B:AS,4,FALSE)</f>
        <v>Galerie de toit, fixation pour kayak</v>
      </c>
      <c r="D93" s="225" t="str">
        <f t="shared" si="11"/>
        <v>08L09-E09-101</v>
      </c>
      <c r="E93" s="226">
        <f>VLOOKUP(B93,'26MY_CIV5D_DATA'!B:AS,9,FALSE)</f>
        <v>442</v>
      </c>
      <c r="F93" s="226">
        <f>VLOOKUP(B93,'26MY_CIV5D_DATA'!B:AS,10,FALSE)</f>
        <v>737</v>
      </c>
      <c r="G93" s="227">
        <f>VLOOKUP(B93,'26MY_CIV5D_DATA'!B:AS,7,FALSE)</f>
        <v>0.2</v>
      </c>
      <c r="H93" s="285">
        <f>VLOOKUP(B93,'26MY_CIV5D_DATA'!B:AS,11,FALSE)</f>
        <v>773.2</v>
      </c>
      <c r="I93" s="229">
        <f>VLOOKUP(B93,'26MY_CIV5D_DATA'!B:AS,12,FALSE)</f>
        <v>0</v>
      </c>
      <c r="J93" s="229">
        <f>VLOOKUP(B93,'26MY_CIV5D_DATA'!B:AS,13,FALSE)</f>
        <v>0</v>
      </c>
      <c r="K93" s="229">
        <f>VLOOKUP($B93,'26MY_CIV5D_DATA'!$B:$AS,14,FALSE)</f>
        <v>0</v>
      </c>
      <c r="L93" s="229" t="str">
        <f>VLOOKUP(B93,'26MY_CIV5D_DATA'!B:AS,15,FALSE)</f>
        <v>•</v>
      </c>
      <c r="M93" s="229" t="str">
        <f>VLOOKUP(B93,'26MY_CIV5D_DATA'!B:AS,16,FALSE)</f>
        <v>•</v>
      </c>
      <c r="N93" s="229">
        <f>VLOOKUP($B93,'26MY_CIV5D_DATA'!$B:$AS,17,FALSE)</f>
        <v>0</v>
      </c>
      <c r="O93" s="229" t="str">
        <f>VLOOKUP(B93,'26MY_CIV5D_DATA'!B:AS,18,FALSE)</f>
        <v>•</v>
      </c>
      <c r="P93" s="229" t="str">
        <f>VLOOKUP(B93,'26MY_CIV5D_DATA'!B:AS,19,FALSE)</f>
        <v>•</v>
      </c>
      <c r="Q93" s="230" t="str">
        <f>IF(VLOOKUP(B93,'26MY_CIV5D_DATA'!B:AS,21,FALSE)="","",VLOOKUP(B93,'26MY_CIV5D_DATA'!B:AS,21,FALSE))</f>
        <v/>
      </c>
    </row>
    <row r="94" spans="2:17" s="47" customFormat="1" ht="15" customHeight="1" x14ac:dyDescent="0.2">
      <c r="B94" s="220" t="s">
        <v>418</v>
      </c>
      <c r="C94" s="201" t="str">
        <f>VLOOKUP(B94,'26MY_CIV5D_DATA'!B:AS,4,FALSE)</f>
        <v>Galerie de toit, Fixation pour skis/planche à neige</v>
      </c>
      <c r="D94" s="225" t="str">
        <f t="shared" si="11"/>
        <v>08L03-E09-300C</v>
      </c>
      <c r="E94" s="226">
        <f>VLOOKUP(B94,'26MY_CIV5D_DATA'!B:AS,9,FALSE)</f>
        <v>426</v>
      </c>
      <c r="F94" s="226">
        <f>VLOOKUP(B94,'26MY_CIV5D_DATA'!B:AS,10,FALSE)</f>
        <v>710</v>
      </c>
      <c r="G94" s="227">
        <f>VLOOKUP(B94,'26MY_CIV5D_DATA'!B:AS,7,FALSE)</f>
        <v>0.2</v>
      </c>
      <c r="H94" s="285">
        <f>VLOOKUP(B94,'26MY_CIV5D_DATA'!B:AS,11,FALSE)</f>
        <v>746.2</v>
      </c>
      <c r="I94" s="229">
        <f>VLOOKUP(B94,'26MY_CIV5D_DATA'!B:AS,12,FALSE)</f>
        <v>0</v>
      </c>
      <c r="J94" s="229">
        <f>VLOOKUP(B94,'26MY_CIV5D_DATA'!B:AS,13,FALSE)</f>
        <v>0</v>
      </c>
      <c r="K94" s="229">
        <f>VLOOKUP($B94,'26MY_CIV5D_DATA'!$B:$AS,14,FALSE)</f>
        <v>0</v>
      </c>
      <c r="L94" s="229" t="str">
        <f>VLOOKUP(B94,'26MY_CIV5D_DATA'!B:AS,15,FALSE)</f>
        <v>•</v>
      </c>
      <c r="M94" s="229" t="str">
        <f>VLOOKUP(B94,'26MY_CIV5D_DATA'!B:AS,16,FALSE)</f>
        <v>•</v>
      </c>
      <c r="N94" s="229">
        <f>VLOOKUP($B94,'26MY_CIV5D_DATA'!$B:$AS,17,FALSE)</f>
        <v>0</v>
      </c>
      <c r="O94" s="229" t="str">
        <f>VLOOKUP(B94,'26MY_CIV5D_DATA'!B:AS,18,FALSE)</f>
        <v>•</v>
      </c>
      <c r="P94" s="229" t="str">
        <f>VLOOKUP(B94,'26MY_CIV5D_DATA'!B:AS,19,FALSE)</f>
        <v>•</v>
      </c>
      <c r="Q94" s="230" t="str">
        <f>IF(VLOOKUP(B94,'26MY_CIV5D_DATA'!B:AS,21,FALSE)="","",VLOOKUP(B94,'26MY_CIV5D_DATA'!B:AS,21,FALSE))</f>
        <v/>
      </c>
    </row>
    <row r="95" spans="2:17" s="47" customFormat="1" ht="15" customHeight="1" x14ac:dyDescent="0.2">
      <c r="B95" s="220" t="s">
        <v>423</v>
      </c>
      <c r="C95" s="201" t="str">
        <f>VLOOKUP(B95,'26MY_CIV5D_DATA'!B:AS,4,FALSE)</f>
        <v>Galerie de toit, Fixation pour planche de surf</v>
      </c>
      <c r="D95" s="225" t="str">
        <f t="shared" si="11"/>
        <v>08L05-E09-100</v>
      </c>
      <c r="E95" s="226">
        <f>VLOOKUP(B95,'26MY_CIV5D_DATA'!B:AS,9,FALSE)</f>
        <v>213</v>
      </c>
      <c r="F95" s="226">
        <f>VLOOKUP(B95,'26MY_CIV5D_DATA'!B:AS,10,FALSE)</f>
        <v>355</v>
      </c>
      <c r="G95" s="227">
        <f>VLOOKUP(B95,'26MY_CIV5D_DATA'!B:AS,7,FALSE)</f>
        <v>0.2</v>
      </c>
      <c r="H95" s="285">
        <f>VLOOKUP(B95,'26MY_CIV5D_DATA'!B:AS,11,FALSE)</f>
        <v>391.2</v>
      </c>
      <c r="I95" s="229">
        <f>VLOOKUP(B95,'26MY_CIV5D_DATA'!B:AS,12,FALSE)</f>
        <v>0</v>
      </c>
      <c r="J95" s="229">
        <f>VLOOKUP(B95,'26MY_CIV5D_DATA'!B:AS,13,FALSE)</f>
        <v>0</v>
      </c>
      <c r="K95" s="229">
        <f>VLOOKUP($B95,'26MY_CIV5D_DATA'!$B:$AS,14,FALSE)</f>
        <v>0</v>
      </c>
      <c r="L95" s="229" t="str">
        <f>VLOOKUP(B95,'26MY_CIV5D_DATA'!B:AS,15,FALSE)</f>
        <v>•</v>
      </c>
      <c r="M95" s="229" t="str">
        <f>VLOOKUP(B95,'26MY_CIV5D_DATA'!B:AS,16,FALSE)</f>
        <v>•</v>
      </c>
      <c r="N95" s="229">
        <f>VLOOKUP($B95,'26MY_CIV5D_DATA'!$B:$AS,17,FALSE)</f>
        <v>0</v>
      </c>
      <c r="O95" s="229" t="str">
        <f>VLOOKUP(B95,'26MY_CIV5D_DATA'!B:AS,18,FALSE)</f>
        <v>•</v>
      </c>
      <c r="P95" s="229" t="str">
        <f>VLOOKUP(B95,'26MY_CIV5D_DATA'!B:AS,19,FALSE)</f>
        <v>•</v>
      </c>
      <c r="Q95" s="230" t="str">
        <f>IF(VLOOKUP(B95,'26MY_CIV5D_DATA'!B:AS,21,FALSE)="","",VLOOKUP(B95,'26MY_CIV5D_DATA'!B:AS,21,FALSE))</f>
        <v/>
      </c>
    </row>
    <row r="96" spans="2:17" s="47" customFormat="1" ht="30" x14ac:dyDescent="0.2">
      <c r="B96" s="220" t="s">
        <v>406</v>
      </c>
      <c r="C96" s="201" t="str">
        <f>VLOOKUP(B96,'26MY_CIV5D_DATA'!B:AS,4,FALSE)</f>
        <v>Support à vélo vertical pour porte-bagages de toit</v>
      </c>
      <c r="D96" s="225" t="str">
        <f t="shared" si="11"/>
        <v>08L07-E09-101</v>
      </c>
      <c r="E96" s="226">
        <f>VLOOKUP(B96,'26MY_CIV5D_DATA'!B:AS,9,FALSE)</f>
        <v>393</v>
      </c>
      <c r="F96" s="226">
        <f>VLOOKUP(B96,'26MY_CIV5D_DATA'!B:AS,10,FALSE)</f>
        <v>561</v>
      </c>
      <c r="G96" s="227">
        <f>VLOOKUP(B96,'26MY_CIV5D_DATA'!B:AS,7,FALSE)</f>
        <v>0.6</v>
      </c>
      <c r="H96" s="285">
        <f>VLOOKUP(B96,'26MY_CIV5D_DATA'!B:AS,11,FALSE)</f>
        <v>669.6</v>
      </c>
      <c r="I96" s="229">
        <f>VLOOKUP(B96,'26MY_CIV5D_DATA'!B:AS,12,FALSE)</f>
        <v>0</v>
      </c>
      <c r="J96" s="229">
        <f>VLOOKUP(B96,'26MY_CIV5D_DATA'!B:AS,13,FALSE)</f>
        <v>0</v>
      </c>
      <c r="K96" s="229">
        <f>VLOOKUP($B96,'26MY_CIV5D_DATA'!$B:$AS,14,FALSE)</f>
        <v>0</v>
      </c>
      <c r="L96" s="229" t="str">
        <f>VLOOKUP(B96,'26MY_CIV5D_DATA'!B:AS,15,FALSE)</f>
        <v>•</v>
      </c>
      <c r="M96" s="229" t="str">
        <f>VLOOKUP(B96,'26MY_CIV5D_DATA'!B:AS,16,FALSE)</f>
        <v>•</v>
      </c>
      <c r="N96" s="229">
        <f>VLOOKUP($B96,'26MY_CIV5D_DATA'!$B:$AS,17,FALSE)</f>
        <v>0</v>
      </c>
      <c r="O96" s="229" t="str">
        <f>VLOOKUP(B96,'26MY_CIV5D_DATA'!B:AS,18,FALSE)</f>
        <v>•</v>
      </c>
      <c r="P96" s="229" t="str">
        <f>VLOOKUP(B96,'26MY_CIV5D_DATA'!B:AS,19,FALSE)</f>
        <v>•</v>
      </c>
      <c r="Q96" s="230" t="str">
        <f>IF(VLOOKUP(B96,'26MY_CIV5D_DATA'!B:AS,21,FALSE)="","",VLOOKUP(B96,'26MY_CIV5D_DATA'!B:AS,21,FALSE))</f>
        <v>Un (1) seul porte-vélo permis sur le porte-bagages de toit. 
Porte-bagages de toit requis.</v>
      </c>
    </row>
    <row r="97" spans="2:17" s="47" customFormat="1" ht="30" customHeight="1" x14ac:dyDescent="0.2">
      <c r="B97" s="220" t="s">
        <v>430</v>
      </c>
      <c r="C97" s="201" t="str">
        <f>VLOOKUP(B97,'26MY_CIV5D_DATA'!B:AS,4,FALSE)</f>
        <v>Panier de toit</v>
      </c>
      <c r="D97" s="225" t="str">
        <f t="shared" si="11"/>
        <v>08L20-E09-101C</v>
      </c>
      <c r="E97" s="226">
        <f>VLOOKUP(B97,'26MY_CIV5D_DATA'!B:AS,9,FALSE)</f>
        <v>586</v>
      </c>
      <c r="F97" s="226">
        <f>VLOOKUP(B97,'26MY_CIV5D_DATA'!B:AS,10,FALSE)</f>
        <v>977</v>
      </c>
      <c r="G97" s="227">
        <f>VLOOKUP(B97,'26MY_CIV5D_DATA'!B:AS,7,FALSE)</f>
        <v>0.4</v>
      </c>
      <c r="H97" s="285">
        <f>VLOOKUP(B97,'26MY_CIV5D_DATA'!B:AS,11,FALSE)</f>
        <v>1049.4000000000001</v>
      </c>
      <c r="I97" s="229">
        <f>VLOOKUP(B97,'26MY_CIV5D_DATA'!B:AS,12,FALSE)</f>
        <v>0</v>
      </c>
      <c r="J97" s="229">
        <f>VLOOKUP(B97,'26MY_CIV5D_DATA'!B:AS,13,FALSE)</f>
        <v>0</v>
      </c>
      <c r="K97" s="229">
        <f>VLOOKUP($B97,'26MY_CIV5D_DATA'!$B:$AS,14,FALSE)</f>
        <v>0</v>
      </c>
      <c r="L97" s="229" t="str">
        <f>VLOOKUP(B97,'26MY_CIV5D_DATA'!B:AS,15,FALSE)</f>
        <v>•</v>
      </c>
      <c r="M97" s="229" t="str">
        <f>VLOOKUP(B97,'26MY_CIV5D_DATA'!B:AS,16,FALSE)</f>
        <v>•</v>
      </c>
      <c r="N97" s="229">
        <f>VLOOKUP($B97,'26MY_CIV5D_DATA'!$B:$AS,17,FALSE)</f>
        <v>0</v>
      </c>
      <c r="O97" s="229" t="str">
        <f>VLOOKUP(B97,'26MY_CIV5D_DATA'!B:AS,18,FALSE)</f>
        <v>•</v>
      </c>
      <c r="P97" s="229" t="str">
        <f>VLOOKUP(B97,'26MY_CIV5D_DATA'!B:AS,19,FALSE)</f>
        <v>•</v>
      </c>
      <c r="Q97" s="199" t="str">
        <f>IF(VLOOKUP(B97,'26MY_CIV5D_DATA'!B:AS,21,FALSE)="","",VLOOKUP(B97,'26MY_CIV5D_DATA'!B:AS,21,FALSE))</f>
        <v>Ensemble de fixation de panier de toit (nécessaire de montage) et porte-bagages de toit requis.</v>
      </c>
    </row>
    <row r="98" spans="2:17" s="47" customFormat="1" ht="15" customHeight="1" x14ac:dyDescent="0.2">
      <c r="B98" s="220" t="s">
        <v>438</v>
      </c>
      <c r="C98" s="201" t="str">
        <f>VLOOKUP(B98,'26MY_CIV5D_DATA'!B:AS,4,FALSE)</f>
        <v>Ensemble de fixation de panier de toit</v>
      </c>
      <c r="D98" s="225" t="str">
        <f t="shared" si="11"/>
        <v>08L20-E09-100D</v>
      </c>
      <c r="E98" s="226">
        <f>VLOOKUP(B98,'26MY_CIV5D_DATA'!B:AS,9,FALSE)</f>
        <v>17</v>
      </c>
      <c r="F98" s="226">
        <f>VLOOKUP(B98,'26MY_CIV5D_DATA'!B:AS,10,FALSE)</f>
        <v>28</v>
      </c>
      <c r="G98" s="227">
        <f>VLOOKUP(B98,'26MY_CIV5D_DATA'!B:AS,7,FALSE)</f>
        <v>0</v>
      </c>
      <c r="H98" s="285">
        <f>VLOOKUP(B98,'26MY_CIV5D_DATA'!B:AS,11,FALSE)</f>
        <v>28</v>
      </c>
      <c r="I98" s="229">
        <f>VLOOKUP(B98,'26MY_CIV5D_DATA'!B:AS,12,FALSE)</f>
        <v>0</v>
      </c>
      <c r="J98" s="229">
        <f>VLOOKUP(B98,'26MY_CIV5D_DATA'!B:AS,13,FALSE)</f>
        <v>0</v>
      </c>
      <c r="K98" s="229">
        <f>VLOOKUP($B98,'26MY_CIV5D_DATA'!$B:$AS,14,FALSE)</f>
        <v>0</v>
      </c>
      <c r="L98" s="229" t="str">
        <f>VLOOKUP(B98,'26MY_CIV5D_DATA'!B:AS,15,FALSE)</f>
        <v>•</v>
      </c>
      <c r="M98" s="229" t="str">
        <f>VLOOKUP(B98,'26MY_CIV5D_DATA'!B:AS,16,FALSE)</f>
        <v>•</v>
      </c>
      <c r="N98" s="229">
        <f>VLOOKUP($B98,'26MY_CIV5D_DATA'!$B:$AS,17,FALSE)</f>
        <v>0</v>
      </c>
      <c r="O98" s="229" t="str">
        <f>VLOOKUP(B98,'26MY_CIV5D_DATA'!B:AS,18,FALSE)</f>
        <v>•</v>
      </c>
      <c r="P98" s="229" t="str">
        <f>VLOOKUP(B98,'26MY_CIV5D_DATA'!B:AS,19,FALSE)</f>
        <v>•</v>
      </c>
      <c r="Q98" s="212"/>
    </row>
    <row r="99" spans="2:17" s="47" customFormat="1" ht="15" customHeight="1" x14ac:dyDescent="0.2">
      <c r="B99" s="220" t="s">
        <v>255</v>
      </c>
      <c r="C99" s="240" t="str">
        <f>VLOOKUP(B99,'26MY_CIV5D_DATA'!B:AS,4,FALSE)</f>
        <v>Déflecteur de bas de caisse avant</v>
      </c>
      <c r="D99" s="241"/>
      <c r="E99" s="241"/>
      <c r="F99" s="241"/>
      <c r="G99" s="241"/>
      <c r="H99" s="241"/>
      <c r="I99" s="241"/>
      <c r="J99" s="241"/>
      <c r="K99" s="241"/>
      <c r="L99" s="241"/>
      <c r="M99" s="241"/>
      <c r="N99" s="241"/>
      <c r="O99" s="241"/>
      <c r="P99" s="241"/>
      <c r="Q99" s="242"/>
    </row>
    <row r="100" spans="2:17" s="47" customFormat="1" ht="15" customHeight="1" x14ac:dyDescent="0.2">
      <c r="B100" s="220" t="s">
        <v>256</v>
      </c>
      <c r="C100" s="201" t="str">
        <f>VLOOKUP(B100,'26MY_CIV5D_DATA'!B:AS,4,FALSE)</f>
        <v>Blanc platine nacré (NH-883P)</v>
      </c>
      <c r="D100" s="225" t="str">
        <f t="shared" ref="D100:D105" si="12">B100</f>
        <v>08F01-T20-130A</v>
      </c>
      <c r="E100" s="226">
        <f>VLOOKUP(B100,'26MY_CIV5D_DATA'!B:AS,9,FALSE)</f>
        <v>262</v>
      </c>
      <c r="F100" s="226">
        <f>VLOOKUP(B100,'26MY_CIV5D_DATA'!B:AS,10,FALSE)</f>
        <v>437</v>
      </c>
      <c r="G100" s="227">
        <f>VLOOKUP(B100,'26MY_CIV5D_DATA'!B:AS,7,FALSE)</f>
        <v>1</v>
      </c>
      <c r="H100" s="285">
        <f>VLOOKUP(B100,'26MY_CIV5D_DATA'!B:AS,11,FALSE)</f>
        <v>618</v>
      </c>
      <c r="I100" s="229">
        <f>VLOOKUP(B100,'26MY_CIV5D_DATA'!B:AS,12,FALSE)</f>
        <v>0</v>
      </c>
      <c r="J100" s="229">
        <f>VLOOKUP(B100,'26MY_CIV5D_DATA'!B:AS,13,FALSE)</f>
        <v>0</v>
      </c>
      <c r="K100" s="229">
        <f>VLOOKUP($B100,'26MY_CIV5D_DATA'!$B:$AS,14,FALSE)</f>
        <v>0</v>
      </c>
      <c r="L100" s="229" t="str">
        <f>VLOOKUP(B100,'26MY_CIV5D_DATA'!B:AS,15,FALSE)</f>
        <v>•</v>
      </c>
      <c r="M100" s="229" t="str">
        <f>VLOOKUP(B100,'26MY_CIV5D_DATA'!B:AS,16,FALSE)</f>
        <v>•</v>
      </c>
      <c r="N100" s="229">
        <f>VLOOKUP($B100,'26MY_CIV5D_DATA'!$B:$AS,17,FALSE)</f>
        <v>0</v>
      </c>
      <c r="O100" s="229" t="str">
        <f>VLOOKUP(B100,'26MY_CIV5D_DATA'!B:AS,18,FALSE)</f>
        <v>•</v>
      </c>
      <c r="P100" s="229" t="str">
        <f>VLOOKUP(B100,'26MY_CIV5D_DATA'!B:AS,19,FALSE)</f>
        <v>N/A</v>
      </c>
      <c r="Q100" s="199" t="str">
        <f>IF(VLOOKUP(B100,'26MY_CIV5D_DATA'!B:AS,21,FALSE)="","",VLOOKUP(B100,'26MY_CIV5D_DATA'!B:AS,21,FALSE))</f>
        <v/>
      </c>
    </row>
    <row r="101" spans="2:17" s="47" customFormat="1" ht="15" customHeight="1" x14ac:dyDescent="0.2">
      <c r="B101" s="220" t="s">
        <v>262</v>
      </c>
      <c r="C101" s="201" t="str">
        <f>VLOOKUP(B101,'26MY_CIV5D_DATA'!B:AS,4,FALSE)</f>
        <v>Refl et solaire argent métallisé (NH-932M)</v>
      </c>
      <c r="D101" s="225" t="str">
        <f t="shared" si="12"/>
        <v>08F01-T20-1Z0A</v>
      </c>
      <c r="E101" s="226">
        <f>VLOOKUP(B101,'26MY_CIV5D_DATA'!B:AS,9,FALSE)</f>
        <v>262</v>
      </c>
      <c r="F101" s="226">
        <f>VLOOKUP(B101,'26MY_CIV5D_DATA'!B:AS,10,FALSE)</f>
        <v>437</v>
      </c>
      <c r="G101" s="227">
        <f>VLOOKUP(B101,'26MY_CIV5D_DATA'!B:AS,7,FALSE)</f>
        <v>1</v>
      </c>
      <c r="H101" s="285">
        <f>VLOOKUP(B101,'26MY_CIV5D_DATA'!B:AS,11,FALSE)</f>
        <v>618</v>
      </c>
      <c r="I101" s="229">
        <f>VLOOKUP(B101,'26MY_CIV5D_DATA'!B:AS,12,FALSE)</f>
        <v>0</v>
      </c>
      <c r="J101" s="229">
        <f>VLOOKUP(B101,'26MY_CIV5D_DATA'!B:AS,13,FALSE)</f>
        <v>0</v>
      </c>
      <c r="K101" s="229">
        <f>VLOOKUP($B101,'26MY_CIV5D_DATA'!$B:$AS,14,FALSE)</f>
        <v>0</v>
      </c>
      <c r="L101" s="229" t="str">
        <f>VLOOKUP(B101,'26MY_CIV5D_DATA'!B:AS,15,FALSE)</f>
        <v>•</v>
      </c>
      <c r="M101" s="229" t="str">
        <f>VLOOKUP(B101,'26MY_CIV5D_DATA'!B:AS,16,FALSE)</f>
        <v>•</v>
      </c>
      <c r="N101" s="229">
        <f>VLOOKUP($B101,'26MY_CIV5D_DATA'!$B:$AS,17,FALSE)</f>
        <v>0</v>
      </c>
      <c r="O101" s="229" t="str">
        <f>VLOOKUP(B101,'26MY_CIV5D_DATA'!B:AS,18,FALSE)</f>
        <v>•</v>
      </c>
      <c r="P101" s="229" t="str">
        <f>VLOOKUP(B101,'26MY_CIV5D_DATA'!B:AS,19,FALSE)</f>
        <v>N/A</v>
      </c>
      <c r="Q101" s="207"/>
    </row>
    <row r="102" spans="2:17" s="47" customFormat="1" ht="15" customHeight="1" x14ac:dyDescent="0.2">
      <c r="B102" s="220" t="s">
        <v>263</v>
      </c>
      <c r="C102" s="201" t="str">
        <f>VLOOKUP(B102,'26MY_CIV5D_DATA'!B:AS,4,FALSE)</f>
        <v>Gris météore nacré (NH-904M)</v>
      </c>
      <c r="D102" s="225" t="str">
        <f t="shared" si="12"/>
        <v>08F01-T20-170A</v>
      </c>
      <c r="E102" s="226">
        <f>VLOOKUP(B102,'26MY_CIV5D_DATA'!B:AS,9,FALSE)</f>
        <v>262</v>
      </c>
      <c r="F102" s="226">
        <f>VLOOKUP(B102,'26MY_CIV5D_DATA'!B:AS,10,FALSE)</f>
        <v>437</v>
      </c>
      <c r="G102" s="227">
        <f>VLOOKUP(B102,'26MY_CIV5D_DATA'!B:AS,7,FALSE)</f>
        <v>1</v>
      </c>
      <c r="H102" s="285">
        <f>VLOOKUP(B102,'26MY_CIV5D_DATA'!B:AS,11,FALSE)</f>
        <v>618</v>
      </c>
      <c r="I102" s="229">
        <f>VLOOKUP(B102,'26MY_CIV5D_DATA'!B:AS,12,FALSE)</f>
        <v>0</v>
      </c>
      <c r="J102" s="229">
        <f>VLOOKUP(B102,'26MY_CIV5D_DATA'!B:AS,13,FALSE)</f>
        <v>0</v>
      </c>
      <c r="K102" s="229">
        <f>VLOOKUP($B102,'26MY_CIV5D_DATA'!$B:$AS,14,FALSE)</f>
        <v>0</v>
      </c>
      <c r="L102" s="229" t="str">
        <f>VLOOKUP(B102,'26MY_CIV5D_DATA'!B:AS,15,FALSE)</f>
        <v>N/A</v>
      </c>
      <c r="M102" s="229" t="str">
        <f>VLOOKUP(B102,'26MY_CIV5D_DATA'!B:AS,16,FALSE)</f>
        <v>•</v>
      </c>
      <c r="N102" s="229">
        <f>VLOOKUP($B102,'26MY_CIV5D_DATA'!$B:$AS,17,FALSE)</f>
        <v>0</v>
      </c>
      <c r="O102" s="229" t="str">
        <f>VLOOKUP(B102,'26MY_CIV5D_DATA'!B:AS,18,FALSE)</f>
        <v>N/A</v>
      </c>
      <c r="P102" s="229" t="str">
        <f>VLOOKUP(B102,'26MY_CIV5D_DATA'!B:AS,19,FALSE)</f>
        <v>N/A</v>
      </c>
      <c r="Q102" s="207"/>
    </row>
    <row r="103" spans="2:17" s="47" customFormat="1" ht="15" customHeight="1" x14ac:dyDescent="0.2">
      <c r="B103" s="220" t="s">
        <v>264</v>
      </c>
      <c r="C103" s="201" t="str">
        <f>VLOOKUP(B103,'26MY_CIV5D_DATA'!B:AS,4,FALSE)</f>
        <v>Noir cristal nacré (NH-731P)</v>
      </c>
      <c r="D103" s="225" t="str">
        <f t="shared" si="12"/>
        <v>08F01-T20-180A</v>
      </c>
      <c r="E103" s="226">
        <f>VLOOKUP(B103,'26MY_CIV5D_DATA'!B:AS,9,FALSE)</f>
        <v>262</v>
      </c>
      <c r="F103" s="226">
        <f>VLOOKUP(B103,'26MY_CIV5D_DATA'!B:AS,10,FALSE)</f>
        <v>437</v>
      </c>
      <c r="G103" s="227">
        <f>VLOOKUP(B103,'26MY_CIV5D_DATA'!B:AS,7,FALSE)</f>
        <v>1</v>
      </c>
      <c r="H103" s="285">
        <f>VLOOKUP(B103,'26MY_CIV5D_DATA'!B:AS,11,FALSE)</f>
        <v>618</v>
      </c>
      <c r="I103" s="229">
        <f>VLOOKUP(B103,'26MY_CIV5D_DATA'!B:AS,12,FALSE)</f>
        <v>0</v>
      </c>
      <c r="J103" s="229">
        <f>VLOOKUP(B103,'26MY_CIV5D_DATA'!B:AS,13,FALSE)</f>
        <v>0</v>
      </c>
      <c r="K103" s="229">
        <f>VLOOKUP($B103,'26MY_CIV5D_DATA'!$B:$AS,14,FALSE)</f>
        <v>0</v>
      </c>
      <c r="L103" s="229" t="str">
        <f>VLOOKUP(B103,'26MY_CIV5D_DATA'!B:AS,15,FALSE)</f>
        <v>•</v>
      </c>
      <c r="M103" s="229" t="str">
        <f>VLOOKUP(B103,'26MY_CIV5D_DATA'!B:AS,16,FALSE)</f>
        <v>•</v>
      </c>
      <c r="N103" s="229">
        <f>VLOOKUP($B103,'26MY_CIV5D_DATA'!$B:$AS,17,FALSE)</f>
        <v>0</v>
      </c>
      <c r="O103" s="229" t="str">
        <f>VLOOKUP(B103,'26MY_CIV5D_DATA'!B:AS,18,FALSE)</f>
        <v>•</v>
      </c>
      <c r="P103" s="229" t="str">
        <f>VLOOKUP(B103,'26MY_CIV5D_DATA'!B:AS,19,FALSE)</f>
        <v>N/A</v>
      </c>
      <c r="Q103" s="207"/>
    </row>
    <row r="104" spans="2:17" s="47" customFormat="1" ht="15" customHeight="1" x14ac:dyDescent="0.2">
      <c r="B104" s="220" t="s">
        <v>265</v>
      </c>
      <c r="C104" s="201" t="str">
        <f>VLOOKUP(B104,'26MY_CIV5D_DATA'!B:AS,4,FALSE)</f>
        <v>Rouge rallye (R-513)</v>
      </c>
      <c r="D104" s="225" t="str">
        <f t="shared" si="12"/>
        <v>08F01-T20-190A</v>
      </c>
      <c r="E104" s="226">
        <f>VLOOKUP(B104,'26MY_CIV5D_DATA'!B:AS,9,FALSE)</f>
        <v>262</v>
      </c>
      <c r="F104" s="226">
        <f>VLOOKUP(B104,'26MY_CIV5D_DATA'!B:AS,10,FALSE)</f>
        <v>437</v>
      </c>
      <c r="G104" s="227">
        <f>VLOOKUP(B104,'26MY_CIV5D_DATA'!B:AS,7,FALSE)</f>
        <v>1</v>
      </c>
      <c r="H104" s="285">
        <f>VLOOKUP(B104,'26MY_CIV5D_DATA'!B:AS,11,FALSE)</f>
        <v>618</v>
      </c>
      <c r="I104" s="229">
        <f>VLOOKUP(B104,'26MY_CIV5D_DATA'!B:AS,12,FALSE)</f>
        <v>0</v>
      </c>
      <c r="J104" s="229">
        <f>VLOOKUP(B104,'26MY_CIV5D_DATA'!B:AS,13,FALSE)</f>
        <v>0</v>
      </c>
      <c r="K104" s="229">
        <f>VLOOKUP($B104,'26MY_CIV5D_DATA'!$B:$AS,14,FALSE)</f>
        <v>0</v>
      </c>
      <c r="L104" s="229" t="str">
        <f>VLOOKUP(B104,'26MY_CIV5D_DATA'!B:AS,15,FALSE)</f>
        <v>N/A</v>
      </c>
      <c r="M104" s="229" t="str">
        <f>VLOOKUP(B104,'26MY_CIV5D_DATA'!B:AS,16,FALSE)</f>
        <v>•</v>
      </c>
      <c r="N104" s="229">
        <f>VLOOKUP($B104,'26MY_CIV5D_DATA'!$B:$AS,17,FALSE)</f>
        <v>0</v>
      </c>
      <c r="O104" s="229" t="str">
        <f>VLOOKUP(B104,'26MY_CIV5D_DATA'!B:AS,18,FALSE)</f>
        <v>•</v>
      </c>
      <c r="P104" s="229" t="str">
        <f>VLOOKUP(B104,'26MY_CIV5D_DATA'!B:AS,19,FALSE)</f>
        <v>N/A</v>
      </c>
      <c r="Q104" s="207"/>
    </row>
    <row r="105" spans="2:17" s="47" customFormat="1" ht="15" customHeight="1" x14ac:dyDescent="0.2">
      <c r="B105" s="220" t="s">
        <v>266</v>
      </c>
      <c r="C105" s="201" t="str">
        <f>VLOOKUP(B105,'26MY_CIV5D_DATA'!B:AS,4,FALSE)</f>
        <v>Bleu turbo nacré (B-637P)</v>
      </c>
      <c r="D105" s="225" t="str">
        <f t="shared" si="12"/>
        <v>08F01-T20-1U0A</v>
      </c>
      <c r="E105" s="226">
        <f>VLOOKUP(B105,'26MY_CIV5D_DATA'!B:AS,9,FALSE)</f>
        <v>262</v>
      </c>
      <c r="F105" s="226">
        <f>VLOOKUP(B105,'26MY_CIV5D_DATA'!B:AS,10,FALSE)</f>
        <v>437</v>
      </c>
      <c r="G105" s="227">
        <f>VLOOKUP(B105,'26MY_CIV5D_DATA'!B:AS,7,FALSE)</f>
        <v>1</v>
      </c>
      <c r="H105" s="285">
        <f>VLOOKUP(B105,'26MY_CIV5D_DATA'!B:AS,11,FALSE)</f>
        <v>618</v>
      </c>
      <c r="I105" s="229">
        <f>VLOOKUP(B105,'26MY_CIV5D_DATA'!B:AS,12,FALSE)</f>
        <v>0</v>
      </c>
      <c r="J105" s="229">
        <f>VLOOKUP(B105,'26MY_CIV5D_DATA'!B:AS,13,FALSE)</f>
        <v>0</v>
      </c>
      <c r="K105" s="229">
        <f>VLOOKUP($B105,'26MY_CIV5D_DATA'!$B:$AS,14,FALSE)</f>
        <v>0</v>
      </c>
      <c r="L105" s="229" t="str">
        <f>VLOOKUP(B105,'26MY_CIV5D_DATA'!B:AS,15,FALSE)</f>
        <v>N/A</v>
      </c>
      <c r="M105" s="229" t="str">
        <f>VLOOKUP(B105,'26MY_CIV5D_DATA'!B:AS,16,FALSE)</f>
        <v>N/A</v>
      </c>
      <c r="N105" s="229">
        <f>VLOOKUP($B105,'26MY_CIV5D_DATA'!$B:$AS,17,FALSE)</f>
        <v>0</v>
      </c>
      <c r="O105" s="229" t="str">
        <f>VLOOKUP(B105,'26MY_CIV5D_DATA'!B:AS,18,FALSE)</f>
        <v>•</v>
      </c>
      <c r="P105" s="229" t="str">
        <f>VLOOKUP(B105,'26MY_CIV5D_DATA'!B:AS,19,FALSE)</f>
        <v>N/A</v>
      </c>
      <c r="Q105" s="207"/>
    </row>
    <row r="106" spans="2:17" s="47" customFormat="1" ht="15" customHeight="1" x14ac:dyDescent="0.2">
      <c r="B106" s="220" t="s">
        <v>292</v>
      </c>
      <c r="C106" s="240" t="str">
        <f>VLOOKUP(B106,'26MY_CIV5D_DATA'!B:AS,4,FALSE)</f>
        <v>Déflecteur de hayon - HPD</v>
      </c>
      <c r="D106" s="241"/>
      <c r="E106" s="241"/>
      <c r="F106" s="241"/>
      <c r="G106" s="241"/>
      <c r="H106" s="241"/>
      <c r="I106" s="241"/>
      <c r="J106" s="241"/>
      <c r="K106" s="241"/>
      <c r="L106" s="241"/>
      <c r="M106" s="241"/>
      <c r="N106" s="241"/>
      <c r="O106" s="241"/>
      <c r="P106" s="241"/>
      <c r="Q106" s="242"/>
    </row>
    <row r="107" spans="2:17" s="47" customFormat="1" ht="15" customHeight="1" x14ac:dyDescent="0.2">
      <c r="B107" s="220" t="s">
        <v>293</v>
      </c>
      <c r="C107" s="201" t="str">
        <f>VLOOKUP(B107,'26MY_CIV5D_DATA'!B:AS,4,FALSE)</f>
        <v>Blanc platine nacré (NH-883P)</v>
      </c>
      <c r="D107" s="225" t="str">
        <f t="shared" ref="D107:D112" si="13">B107</f>
        <v>08F02-T47-130</v>
      </c>
      <c r="E107" s="226">
        <f>VLOOKUP(B107,'26MY_CIV5D_DATA'!B:AS,9,FALSE)</f>
        <v>472</v>
      </c>
      <c r="F107" s="226">
        <f>VLOOKUP(B107,'26MY_CIV5D_DATA'!B:AS,10,FALSE)</f>
        <v>787</v>
      </c>
      <c r="G107" s="227">
        <f>VLOOKUP(B107,'26MY_CIV5D_DATA'!B:AS,7,FALSE)</f>
        <v>1.2</v>
      </c>
      <c r="H107" s="285">
        <f>VLOOKUP(B107,'26MY_CIV5D_DATA'!B:AS,11,FALSE)</f>
        <v>1004.2</v>
      </c>
      <c r="I107" s="229">
        <f>VLOOKUP(B107,'26MY_CIV5D_DATA'!B:AS,12,FALSE)</f>
        <v>0</v>
      </c>
      <c r="J107" s="229">
        <f>VLOOKUP(B107,'26MY_CIV5D_DATA'!B:AS,13,FALSE)</f>
        <v>0</v>
      </c>
      <c r="K107" s="229">
        <f>VLOOKUP($B107,'26MY_CIV5D_DATA'!$B:$AS,14,FALSE)</f>
        <v>0</v>
      </c>
      <c r="L107" s="229" t="str">
        <f>VLOOKUP(B107,'26MY_CIV5D_DATA'!B:AS,15,FALSE)</f>
        <v>•</v>
      </c>
      <c r="M107" s="229" t="str">
        <f>VLOOKUP(B107,'26MY_CIV5D_DATA'!B:AS,16,FALSE)</f>
        <v>•</v>
      </c>
      <c r="N107" s="229">
        <f>VLOOKUP($B107,'26MY_CIV5D_DATA'!$B:$AS,17,FALSE)</f>
        <v>0</v>
      </c>
      <c r="O107" s="229" t="str">
        <f>VLOOKUP(B107,'26MY_CIV5D_DATA'!B:AS,18,FALSE)</f>
        <v>•</v>
      </c>
      <c r="P107" s="229" t="str">
        <f>VLOOKUP(B107,'26MY_CIV5D_DATA'!B:AS,19,FALSE)</f>
        <v>N/A</v>
      </c>
      <c r="Q107" s="199" t="str">
        <f>IF(VLOOKUP(B107,'26MY_CIV5D_DATA'!B:AS,21,FALSE)="","",VLOOKUP(B107,'26MY_CIV5D_DATA'!B:AS,21,FALSE))</f>
        <v/>
      </c>
    </row>
    <row r="108" spans="2:17" s="47" customFormat="1" ht="15" customHeight="1" x14ac:dyDescent="0.2">
      <c r="B108" s="220" t="s">
        <v>298</v>
      </c>
      <c r="C108" s="201" t="str">
        <f>VLOOKUP(B108,'26MY_CIV5D_DATA'!B:AS,4,FALSE)</f>
        <v>Refl et solaire argent métallisé (NH-932M)</v>
      </c>
      <c r="D108" s="225" t="str">
        <f t="shared" si="13"/>
        <v>08F02-T47-1Z0</v>
      </c>
      <c r="E108" s="226">
        <f>VLOOKUP(B108,'26MY_CIV5D_DATA'!B:AS,9,FALSE)</f>
        <v>472</v>
      </c>
      <c r="F108" s="226">
        <f>VLOOKUP(B108,'26MY_CIV5D_DATA'!B:AS,10,FALSE)</f>
        <v>787</v>
      </c>
      <c r="G108" s="227">
        <f>VLOOKUP(B108,'26MY_CIV5D_DATA'!B:AS,7,FALSE)</f>
        <v>1.2</v>
      </c>
      <c r="H108" s="285">
        <f>VLOOKUP(B108,'26MY_CIV5D_DATA'!B:AS,11,FALSE)</f>
        <v>1004.2</v>
      </c>
      <c r="I108" s="229">
        <f>VLOOKUP(B108,'26MY_CIV5D_DATA'!B:AS,12,FALSE)</f>
        <v>0</v>
      </c>
      <c r="J108" s="229">
        <f>VLOOKUP(B108,'26MY_CIV5D_DATA'!B:AS,13,FALSE)</f>
        <v>0</v>
      </c>
      <c r="K108" s="229">
        <f>VLOOKUP($B108,'26MY_CIV5D_DATA'!$B:$AS,14,FALSE)</f>
        <v>0</v>
      </c>
      <c r="L108" s="229" t="str">
        <f>VLOOKUP(B108,'26MY_CIV5D_DATA'!B:AS,15,FALSE)</f>
        <v>•</v>
      </c>
      <c r="M108" s="229" t="str">
        <f>VLOOKUP(B108,'26MY_CIV5D_DATA'!B:AS,16,FALSE)</f>
        <v>N/A</v>
      </c>
      <c r="N108" s="229">
        <f>VLOOKUP($B108,'26MY_CIV5D_DATA'!$B:$AS,17,FALSE)</f>
        <v>0</v>
      </c>
      <c r="O108" s="229" t="str">
        <f>VLOOKUP(B108,'26MY_CIV5D_DATA'!B:AS,18,FALSE)</f>
        <v>N/A</v>
      </c>
      <c r="P108" s="229" t="str">
        <f>VLOOKUP(B108,'26MY_CIV5D_DATA'!B:AS,19,FALSE)</f>
        <v>N/A</v>
      </c>
      <c r="Q108" s="207"/>
    </row>
    <row r="109" spans="2:17" s="47" customFormat="1" ht="15" customHeight="1" x14ac:dyDescent="0.2">
      <c r="B109" s="220" t="s">
        <v>299</v>
      </c>
      <c r="C109" s="201" t="str">
        <f>VLOOKUP(B109,'26MY_CIV5D_DATA'!B:AS,4,FALSE)</f>
        <v>Gris météore nacré (NH-904M)</v>
      </c>
      <c r="D109" s="225" t="str">
        <f t="shared" si="13"/>
        <v>08F02-T47-170</v>
      </c>
      <c r="E109" s="226">
        <f>VLOOKUP(B109,'26MY_CIV5D_DATA'!B:AS,9,FALSE)</f>
        <v>472</v>
      </c>
      <c r="F109" s="226">
        <f>VLOOKUP(B109,'26MY_CIV5D_DATA'!B:AS,10,FALSE)</f>
        <v>787</v>
      </c>
      <c r="G109" s="227">
        <f>VLOOKUP(B109,'26MY_CIV5D_DATA'!B:AS,7,FALSE)</f>
        <v>1.2</v>
      </c>
      <c r="H109" s="285">
        <f>VLOOKUP(B109,'26MY_CIV5D_DATA'!B:AS,11,FALSE)</f>
        <v>1004.2</v>
      </c>
      <c r="I109" s="229">
        <f>VLOOKUP(B109,'26MY_CIV5D_DATA'!B:AS,12,FALSE)</f>
        <v>0</v>
      </c>
      <c r="J109" s="229">
        <f>VLOOKUP(B109,'26MY_CIV5D_DATA'!B:AS,13,FALSE)</f>
        <v>0</v>
      </c>
      <c r="K109" s="229">
        <f>VLOOKUP($B109,'26MY_CIV5D_DATA'!$B:$AS,14,FALSE)</f>
        <v>0</v>
      </c>
      <c r="L109" s="229" t="str">
        <f>VLOOKUP(B109,'26MY_CIV5D_DATA'!B:AS,15,FALSE)</f>
        <v>N/A</v>
      </c>
      <c r="M109" s="229" t="str">
        <f>VLOOKUP(B109,'26MY_CIV5D_DATA'!B:AS,16,FALSE)</f>
        <v>•</v>
      </c>
      <c r="N109" s="229">
        <f>VLOOKUP($B109,'26MY_CIV5D_DATA'!$B:$AS,17,FALSE)</f>
        <v>0</v>
      </c>
      <c r="O109" s="229" t="str">
        <f>VLOOKUP(B109,'26MY_CIV5D_DATA'!B:AS,18,FALSE)</f>
        <v>N/A</v>
      </c>
      <c r="P109" s="229" t="str">
        <f>VLOOKUP(B109,'26MY_CIV5D_DATA'!B:AS,19,FALSE)</f>
        <v>N/A</v>
      </c>
      <c r="Q109" s="207"/>
    </row>
    <row r="110" spans="2:17" s="47" customFormat="1" ht="15" customHeight="1" x14ac:dyDescent="0.2">
      <c r="B110" s="220" t="s">
        <v>301</v>
      </c>
      <c r="C110" s="201" t="str">
        <f>VLOOKUP(B110,'26MY_CIV5D_DATA'!B:AS,4,FALSE)</f>
        <v>Noir cristal nacré (NH-731P)</v>
      </c>
      <c r="D110" s="225" t="str">
        <f t="shared" si="13"/>
        <v>08F02-T47-180</v>
      </c>
      <c r="E110" s="226">
        <f>VLOOKUP(B110,'26MY_CIV5D_DATA'!B:AS,9,FALSE)</f>
        <v>472</v>
      </c>
      <c r="F110" s="226">
        <f>VLOOKUP(B110,'26MY_CIV5D_DATA'!B:AS,10,FALSE)</f>
        <v>787</v>
      </c>
      <c r="G110" s="227">
        <f>VLOOKUP(B110,'26MY_CIV5D_DATA'!B:AS,7,FALSE)</f>
        <v>1.2</v>
      </c>
      <c r="H110" s="285">
        <f>VLOOKUP(B110,'26MY_CIV5D_DATA'!B:AS,11,FALSE)</f>
        <v>1004.2</v>
      </c>
      <c r="I110" s="229">
        <f>VLOOKUP(B110,'26MY_CIV5D_DATA'!B:AS,12,FALSE)</f>
        <v>0</v>
      </c>
      <c r="J110" s="229">
        <f>VLOOKUP(B110,'26MY_CIV5D_DATA'!B:AS,13,FALSE)</f>
        <v>0</v>
      </c>
      <c r="K110" s="229">
        <f>VLOOKUP($B110,'26MY_CIV5D_DATA'!$B:$AS,14,FALSE)</f>
        <v>0</v>
      </c>
      <c r="L110" s="229" t="str">
        <f>VLOOKUP(B110,'26MY_CIV5D_DATA'!B:AS,15,FALSE)</f>
        <v>•</v>
      </c>
      <c r="M110" s="229" t="str">
        <f>VLOOKUP(B110,'26MY_CIV5D_DATA'!B:AS,16,FALSE)</f>
        <v>•</v>
      </c>
      <c r="N110" s="229">
        <f>VLOOKUP($B110,'26MY_CIV5D_DATA'!$B:$AS,17,FALSE)</f>
        <v>0</v>
      </c>
      <c r="O110" s="229" t="str">
        <f>VLOOKUP(B110,'26MY_CIV5D_DATA'!B:AS,18,FALSE)</f>
        <v>•</v>
      </c>
      <c r="P110" s="229" t="str">
        <f>VLOOKUP(B110,'26MY_CIV5D_DATA'!B:AS,19,FALSE)</f>
        <v>N/A</v>
      </c>
      <c r="Q110" s="207"/>
    </row>
    <row r="111" spans="2:17" s="47" customFormat="1" ht="15" customHeight="1" x14ac:dyDescent="0.2">
      <c r="B111" s="220" t="s">
        <v>302</v>
      </c>
      <c r="C111" s="201" t="str">
        <f>VLOOKUP(B111,'26MY_CIV5D_DATA'!B:AS,4,FALSE)</f>
        <v>Rouge rallye (R-513)</v>
      </c>
      <c r="D111" s="225" t="str">
        <f t="shared" si="13"/>
        <v>08F02-T47-190</v>
      </c>
      <c r="E111" s="226">
        <f>VLOOKUP(B111,'26MY_CIV5D_DATA'!B:AS,9,FALSE)</f>
        <v>472</v>
      </c>
      <c r="F111" s="226">
        <f>VLOOKUP(B111,'26MY_CIV5D_DATA'!B:AS,10,FALSE)</f>
        <v>787</v>
      </c>
      <c r="G111" s="227">
        <f>VLOOKUP(B111,'26MY_CIV5D_DATA'!B:AS,7,FALSE)</f>
        <v>1.2</v>
      </c>
      <c r="H111" s="285">
        <f>VLOOKUP(B111,'26MY_CIV5D_DATA'!B:AS,11,FALSE)</f>
        <v>1004.2</v>
      </c>
      <c r="I111" s="229">
        <f>VLOOKUP(B111,'26MY_CIV5D_DATA'!B:AS,12,FALSE)</f>
        <v>0</v>
      </c>
      <c r="J111" s="229">
        <f>VLOOKUP(B111,'26MY_CIV5D_DATA'!B:AS,13,FALSE)</f>
        <v>0</v>
      </c>
      <c r="K111" s="229">
        <f>VLOOKUP($B111,'26MY_CIV5D_DATA'!$B:$AS,14,FALSE)</f>
        <v>0</v>
      </c>
      <c r="L111" s="229" t="str">
        <f>VLOOKUP(B111,'26MY_CIV5D_DATA'!B:AS,15,FALSE)</f>
        <v>N/A</v>
      </c>
      <c r="M111" s="229" t="str">
        <f>VLOOKUP(B111,'26MY_CIV5D_DATA'!B:AS,16,FALSE)</f>
        <v>•</v>
      </c>
      <c r="N111" s="229">
        <f>VLOOKUP($B111,'26MY_CIV5D_DATA'!$B:$AS,17,FALSE)</f>
        <v>0</v>
      </c>
      <c r="O111" s="229" t="str">
        <f>VLOOKUP(B111,'26MY_CIV5D_DATA'!B:AS,18,FALSE)</f>
        <v>•</v>
      </c>
      <c r="P111" s="229" t="str">
        <f>VLOOKUP(B111,'26MY_CIV5D_DATA'!B:AS,19,FALSE)</f>
        <v>N/A</v>
      </c>
      <c r="Q111" s="207"/>
    </row>
    <row r="112" spans="2:17" s="47" customFormat="1" ht="15" customHeight="1" x14ac:dyDescent="0.2">
      <c r="B112" s="220" t="s">
        <v>303</v>
      </c>
      <c r="C112" s="201" t="str">
        <f>VLOOKUP(B112,'26MY_CIV5D_DATA'!B:AS,4,FALSE)</f>
        <v>Bleu turbo nacré (B-637P)</v>
      </c>
      <c r="D112" s="225" t="str">
        <f t="shared" si="13"/>
        <v>08F02-T47-1U0</v>
      </c>
      <c r="E112" s="226">
        <f>VLOOKUP(B112,'26MY_CIV5D_DATA'!B:AS,9,FALSE)</f>
        <v>472</v>
      </c>
      <c r="F112" s="226">
        <f>VLOOKUP(B112,'26MY_CIV5D_DATA'!B:AS,10,FALSE)</f>
        <v>787</v>
      </c>
      <c r="G112" s="227">
        <f>VLOOKUP(B112,'26MY_CIV5D_DATA'!B:AS,7,FALSE)</f>
        <v>1.2</v>
      </c>
      <c r="H112" s="285">
        <f>VLOOKUP(B112,'26MY_CIV5D_DATA'!B:AS,11,FALSE)</f>
        <v>1004.2</v>
      </c>
      <c r="I112" s="229">
        <f>VLOOKUP(B112,'26MY_CIV5D_DATA'!B:AS,12,FALSE)</f>
        <v>0</v>
      </c>
      <c r="J112" s="229">
        <f>VLOOKUP(B112,'26MY_CIV5D_DATA'!B:AS,13,FALSE)</f>
        <v>0</v>
      </c>
      <c r="K112" s="229">
        <f>VLOOKUP($B112,'26MY_CIV5D_DATA'!$B:$AS,14,FALSE)</f>
        <v>0</v>
      </c>
      <c r="L112" s="229" t="str">
        <f>VLOOKUP(B112,'26MY_CIV5D_DATA'!B:AS,15,FALSE)</f>
        <v>N/A</v>
      </c>
      <c r="M112" s="229" t="str">
        <f>VLOOKUP(B112,'26MY_CIV5D_DATA'!B:AS,16,FALSE)</f>
        <v>N/A</v>
      </c>
      <c r="N112" s="229">
        <f>VLOOKUP($B112,'26MY_CIV5D_DATA'!$B:$AS,17,FALSE)</f>
        <v>0</v>
      </c>
      <c r="O112" s="229" t="str">
        <f>VLOOKUP(B112,'26MY_CIV5D_DATA'!B:AS,18,FALSE)</f>
        <v>•</v>
      </c>
      <c r="P112" s="229" t="str">
        <f>VLOOKUP(B112,'26MY_CIV5D_DATA'!B:AS,19,FALSE)</f>
        <v>N/A</v>
      </c>
      <c r="Q112" s="207"/>
    </row>
    <row r="113" spans="2:17" s="47" customFormat="1" ht="15" customHeight="1" x14ac:dyDescent="0.2">
      <c r="B113" s="220" t="s">
        <v>267</v>
      </c>
      <c r="C113" s="240" t="str">
        <f>VLOOKUP(B113,'26MY_CIV5D_DATA'!B:AS,4,FALSE)</f>
        <v>Moulure latérale</v>
      </c>
      <c r="D113" s="241"/>
      <c r="E113" s="241"/>
      <c r="F113" s="241"/>
      <c r="G113" s="241"/>
      <c r="H113" s="241"/>
      <c r="I113" s="241"/>
      <c r="J113" s="241"/>
      <c r="K113" s="241"/>
      <c r="L113" s="241"/>
      <c r="M113" s="241"/>
      <c r="N113" s="241"/>
      <c r="O113" s="241"/>
      <c r="P113" s="241"/>
      <c r="Q113" s="286"/>
    </row>
    <row r="114" spans="2:17" s="47" customFormat="1" ht="15" customHeight="1" x14ac:dyDescent="0.2">
      <c r="B114" s="158" t="s">
        <v>268</v>
      </c>
      <c r="C114" s="201" t="str">
        <f>VLOOKUP(B114,'26MY_CIV5D_DATA'!B:AS,4,FALSE)</f>
        <v>Blanc platine nacré (NH-883P)</v>
      </c>
      <c r="D114" s="225" t="str">
        <f t="shared" ref="D114:D120" si="14">B114</f>
        <v>08P05-T20-130</v>
      </c>
      <c r="E114" s="226">
        <f>VLOOKUP(B114,'26MY_CIV5D_DATA'!B:AS,9,FALSE)</f>
        <v>215</v>
      </c>
      <c r="F114" s="226">
        <f>VLOOKUP(B114,'26MY_CIV5D_DATA'!B:AS,10,FALSE)</f>
        <v>358</v>
      </c>
      <c r="G114" s="227">
        <f>VLOOKUP(B114,'26MY_CIV5D_DATA'!B:AS,7,FALSE)</f>
        <v>0.4</v>
      </c>
      <c r="H114" s="285">
        <f>VLOOKUP(B114,'26MY_CIV5D_DATA'!B:AS,11,FALSE)</f>
        <v>430.4</v>
      </c>
      <c r="I114" s="229">
        <f>VLOOKUP(B114,'26MY_CIV5D_DATA'!B:AS,12,FALSE)</f>
        <v>0</v>
      </c>
      <c r="J114" s="229">
        <f>VLOOKUP(B114,'26MY_CIV5D_DATA'!B:AS,13,FALSE)</f>
        <v>0</v>
      </c>
      <c r="K114" s="229">
        <f>VLOOKUP($B114,'26MY_CIV5D_DATA'!$B:$AS,14,FALSE)</f>
        <v>0</v>
      </c>
      <c r="L114" s="229" t="str">
        <f>VLOOKUP(B114,'26MY_CIV5D_DATA'!B:AS,15,FALSE)</f>
        <v>•</v>
      </c>
      <c r="M114" s="229" t="str">
        <f>VLOOKUP(B114,'26MY_CIV5D_DATA'!B:AS,16,FALSE)</f>
        <v>•</v>
      </c>
      <c r="N114" s="229">
        <f>VLOOKUP($B114,'26MY_CIV5D_DATA'!$B:$AS,17,FALSE)</f>
        <v>0</v>
      </c>
      <c r="O114" s="229" t="str">
        <f>VLOOKUP(B114,'26MY_CIV5D_DATA'!B:AS,18,FALSE)</f>
        <v>•</v>
      </c>
      <c r="P114" s="229" t="str">
        <f>VLOOKUP(B114,'26MY_CIV5D_DATA'!B:AS,19,FALSE)</f>
        <v>N/A</v>
      </c>
      <c r="Q114" s="199" t="str">
        <f>IF(VLOOKUP(B114,'26MY_CIV5D_DATA'!B:AS,21,FALSE)="","",VLOOKUP(B114,'26MY_CIV5D_DATA'!B:AS,21,FALSE))</f>
        <v/>
      </c>
    </row>
    <row r="115" spans="2:17" s="47" customFormat="1" ht="15" customHeight="1" x14ac:dyDescent="0.2">
      <c r="B115" s="220" t="s">
        <v>273</v>
      </c>
      <c r="C115" s="201" t="str">
        <f>VLOOKUP(B115,'26MY_CIV5D_DATA'!B:AS,4,FALSE)</f>
        <v>Refl et solaire argent métallisé (NH-932M)</v>
      </c>
      <c r="D115" s="225" t="str">
        <f t="shared" si="14"/>
        <v>08P05-T20-1Z0</v>
      </c>
      <c r="E115" s="226">
        <f>VLOOKUP(B115,'26MY_CIV5D_DATA'!B:AS,9,FALSE)</f>
        <v>215</v>
      </c>
      <c r="F115" s="226">
        <f>VLOOKUP(B115,'26MY_CIV5D_DATA'!B:AS,10,FALSE)</f>
        <v>358</v>
      </c>
      <c r="G115" s="227">
        <f>VLOOKUP(B115,'26MY_CIV5D_DATA'!B:AS,7,FALSE)</f>
        <v>0.4</v>
      </c>
      <c r="H115" s="285">
        <f>VLOOKUP(B115,'26MY_CIV5D_DATA'!B:AS,11,FALSE)</f>
        <v>430.4</v>
      </c>
      <c r="I115" s="229">
        <f>VLOOKUP(B115,'26MY_CIV5D_DATA'!B:AS,12,FALSE)</f>
        <v>0</v>
      </c>
      <c r="J115" s="229">
        <f>VLOOKUP(B115,'26MY_CIV5D_DATA'!B:AS,13,FALSE)</f>
        <v>0</v>
      </c>
      <c r="K115" s="229">
        <f>VLOOKUP($B115,'26MY_CIV5D_DATA'!$B:$AS,14,FALSE)</f>
        <v>0</v>
      </c>
      <c r="L115" s="229" t="str">
        <f>VLOOKUP(B115,'26MY_CIV5D_DATA'!B:AS,15,FALSE)</f>
        <v>•</v>
      </c>
      <c r="M115" s="229" t="str">
        <f>VLOOKUP(B115,'26MY_CIV5D_DATA'!B:AS,16,FALSE)</f>
        <v>N/A</v>
      </c>
      <c r="N115" s="229">
        <f>VLOOKUP($B115,'26MY_CIV5D_DATA'!$B:$AS,17,FALSE)</f>
        <v>0</v>
      </c>
      <c r="O115" s="229" t="str">
        <f>VLOOKUP(B115,'26MY_CIV5D_DATA'!B:AS,18,FALSE)</f>
        <v>N/A</v>
      </c>
      <c r="P115" s="229" t="str">
        <f>VLOOKUP(B115,'26MY_CIV5D_DATA'!B:AS,19,FALSE)</f>
        <v>N/A</v>
      </c>
      <c r="Q115" s="207"/>
    </row>
    <row r="116" spans="2:17" s="47" customFormat="1" ht="15" customHeight="1" x14ac:dyDescent="0.2">
      <c r="B116" s="220" t="s">
        <v>274</v>
      </c>
      <c r="C116" s="201" t="str">
        <f>VLOOKUP(B116,'26MY_CIV5D_DATA'!B:AS,4,FALSE)</f>
        <v>Gris météore nacré (NH-904M)</v>
      </c>
      <c r="D116" s="225" t="str">
        <f t="shared" si="14"/>
        <v>08P05-T20-170</v>
      </c>
      <c r="E116" s="226">
        <f>VLOOKUP(B116,'26MY_CIV5D_DATA'!B:AS,9,FALSE)</f>
        <v>215</v>
      </c>
      <c r="F116" s="226">
        <f>VLOOKUP(B116,'26MY_CIV5D_DATA'!B:AS,10,FALSE)</f>
        <v>358</v>
      </c>
      <c r="G116" s="227">
        <f>VLOOKUP(B116,'26MY_CIV5D_DATA'!B:AS,7,FALSE)</f>
        <v>0.4</v>
      </c>
      <c r="H116" s="285">
        <f>VLOOKUP(B116,'26MY_CIV5D_DATA'!B:AS,11,FALSE)</f>
        <v>430.4</v>
      </c>
      <c r="I116" s="229">
        <f>VLOOKUP(B116,'26MY_CIV5D_DATA'!B:AS,12,FALSE)</f>
        <v>0</v>
      </c>
      <c r="J116" s="229">
        <f>VLOOKUP(B116,'26MY_CIV5D_DATA'!B:AS,13,FALSE)</f>
        <v>0</v>
      </c>
      <c r="K116" s="229">
        <f>VLOOKUP($B116,'26MY_CIV5D_DATA'!$B:$AS,14,FALSE)</f>
        <v>0</v>
      </c>
      <c r="L116" s="229" t="str">
        <f>VLOOKUP(B116,'26MY_CIV5D_DATA'!B:AS,15,FALSE)</f>
        <v>N/A</v>
      </c>
      <c r="M116" s="229" t="str">
        <f>VLOOKUP(B116,'26MY_CIV5D_DATA'!B:AS,16,FALSE)</f>
        <v>•</v>
      </c>
      <c r="N116" s="229">
        <f>VLOOKUP($B116,'26MY_CIV5D_DATA'!$B:$AS,17,FALSE)</f>
        <v>0</v>
      </c>
      <c r="O116" s="229" t="str">
        <f>VLOOKUP(B116,'26MY_CIV5D_DATA'!B:AS,18,FALSE)</f>
        <v>N/A</v>
      </c>
      <c r="P116" s="229" t="str">
        <f>VLOOKUP(B116,'26MY_CIV5D_DATA'!B:AS,19,FALSE)</f>
        <v>N/A</v>
      </c>
      <c r="Q116" s="207"/>
    </row>
    <row r="117" spans="2:17" s="47" customFormat="1" ht="15" customHeight="1" x14ac:dyDescent="0.2">
      <c r="B117" s="220" t="s">
        <v>275</v>
      </c>
      <c r="C117" s="201" t="str">
        <f>VLOOKUP(B117,'26MY_CIV5D_DATA'!B:AS,4,FALSE)</f>
        <v>Noir cristal nacré (NH-731P)</v>
      </c>
      <c r="D117" s="225" t="str">
        <f t="shared" si="14"/>
        <v>08P05-T20-180</v>
      </c>
      <c r="E117" s="226">
        <f>VLOOKUP(B117,'26MY_CIV5D_DATA'!B:AS,9,FALSE)</f>
        <v>215</v>
      </c>
      <c r="F117" s="226">
        <f>VLOOKUP(B117,'26MY_CIV5D_DATA'!B:AS,10,FALSE)</f>
        <v>358</v>
      </c>
      <c r="G117" s="227">
        <f>VLOOKUP(B117,'26MY_CIV5D_DATA'!B:AS,7,FALSE)</f>
        <v>0.4</v>
      </c>
      <c r="H117" s="285">
        <f>VLOOKUP(B117,'26MY_CIV5D_DATA'!B:AS,11,FALSE)</f>
        <v>430.4</v>
      </c>
      <c r="I117" s="229">
        <f>VLOOKUP(B117,'26MY_CIV5D_DATA'!B:AS,12,FALSE)</f>
        <v>0</v>
      </c>
      <c r="J117" s="229">
        <f>VLOOKUP(B117,'26MY_CIV5D_DATA'!B:AS,13,FALSE)</f>
        <v>0</v>
      </c>
      <c r="K117" s="229">
        <f>VLOOKUP($B117,'26MY_CIV5D_DATA'!$B:$AS,14,FALSE)</f>
        <v>0</v>
      </c>
      <c r="L117" s="229" t="str">
        <f>VLOOKUP(B117,'26MY_CIV5D_DATA'!B:AS,15,FALSE)</f>
        <v>•</v>
      </c>
      <c r="M117" s="229" t="str">
        <f>VLOOKUP(B117,'26MY_CIV5D_DATA'!B:AS,16,FALSE)</f>
        <v>•</v>
      </c>
      <c r="N117" s="229">
        <f>VLOOKUP($B117,'26MY_CIV5D_DATA'!$B:$AS,17,FALSE)</f>
        <v>0</v>
      </c>
      <c r="O117" s="229" t="str">
        <f>VLOOKUP(B117,'26MY_CIV5D_DATA'!B:AS,18,FALSE)</f>
        <v>•</v>
      </c>
      <c r="P117" s="229" t="str">
        <f>VLOOKUP(B117,'26MY_CIV5D_DATA'!B:AS,19,FALSE)</f>
        <v>N/A</v>
      </c>
      <c r="Q117" s="207"/>
    </row>
    <row r="118" spans="2:17" ht="16.5" x14ac:dyDescent="0.2">
      <c r="B118" s="220" t="s">
        <v>276</v>
      </c>
      <c r="C118" s="201" t="str">
        <f>VLOOKUP(B118,'26MY_CIV5D_DATA'!B:AS,4,FALSE)</f>
        <v>Rouge rallye (R-513)</v>
      </c>
      <c r="D118" s="225" t="str">
        <f t="shared" si="14"/>
        <v>08P05-T20-190</v>
      </c>
      <c r="E118" s="226">
        <f>VLOOKUP(B118,'26MY_CIV5D_DATA'!B:AS,9,FALSE)</f>
        <v>215</v>
      </c>
      <c r="F118" s="226">
        <f>VLOOKUP(B118,'26MY_CIV5D_DATA'!B:AS,10,FALSE)</f>
        <v>358</v>
      </c>
      <c r="G118" s="227">
        <f>VLOOKUP(B118,'26MY_CIV5D_DATA'!B:AS,7,FALSE)</f>
        <v>0.4</v>
      </c>
      <c r="H118" s="285">
        <f>VLOOKUP(B118,'26MY_CIV5D_DATA'!B:AS,11,FALSE)</f>
        <v>430.4</v>
      </c>
      <c r="I118" s="229">
        <f>VLOOKUP(B118,'26MY_CIV5D_DATA'!B:AS,12,FALSE)</f>
        <v>0</v>
      </c>
      <c r="J118" s="229">
        <f>VLOOKUP(B118,'26MY_CIV5D_DATA'!B:AS,13,FALSE)</f>
        <v>0</v>
      </c>
      <c r="K118" s="229">
        <f>VLOOKUP($B118,'26MY_CIV5D_DATA'!$B:$AS,14,FALSE)</f>
        <v>0</v>
      </c>
      <c r="L118" s="229" t="str">
        <f>VLOOKUP(B118,'26MY_CIV5D_DATA'!B:AS,15,FALSE)</f>
        <v>N/A</v>
      </c>
      <c r="M118" s="229" t="str">
        <f>VLOOKUP(B118,'26MY_CIV5D_DATA'!B:AS,16,FALSE)</f>
        <v>•</v>
      </c>
      <c r="N118" s="229">
        <f>VLOOKUP($B118,'26MY_CIV5D_DATA'!$B:$AS,17,FALSE)</f>
        <v>0</v>
      </c>
      <c r="O118" s="229" t="str">
        <f>VLOOKUP(B118,'26MY_CIV5D_DATA'!B:AS,18,FALSE)</f>
        <v>•</v>
      </c>
      <c r="P118" s="229" t="str">
        <f>VLOOKUP(B118,'26MY_CIV5D_DATA'!B:AS,19,FALSE)</f>
        <v>N/A</v>
      </c>
      <c r="Q118" s="207"/>
    </row>
    <row r="119" spans="2:17" ht="16.5" x14ac:dyDescent="0.2">
      <c r="B119" s="220" t="s">
        <v>277</v>
      </c>
      <c r="C119" s="201" t="str">
        <f>VLOOKUP(B119,'26MY_CIV5D_DATA'!B:AS,4,FALSE)</f>
        <v>Bleu turbo nacré (B-637P)</v>
      </c>
      <c r="D119" s="225" t="str">
        <f t="shared" si="14"/>
        <v>08P05-T20-1U0</v>
      </c>
      <c r="E119" s="226">
        <f>VLOOKUP(B119,'26MY_CIV5D_DATA'!B:AS,9,FALSE)</f>
        <v>215</v>
      </c>
      <c r="F119" s="226">
        <f>VLOOKUP(B119,'26MY_CIV5D_DATA'!B:AS,10,FALSE)</f>
        <v>358</v>
      </c>
      <c r="G119" s="227">
        <f>VLOOKUP(B119,'26MY_CIV5D_DATA'!B:AS,7,FALSE)</f>
        <v>0.4</v>
      </c>
      <c r="H119" s="285">
        <f>VLOOKUP(B119,'26MY_CIV5D_DATA'!B:AS,11,FALSE)</f>
        <v>430.4</v>
      </c>
      <c r="I119" s="229">
        <f>VLOOKUP(B119,'26MY_CIV5D_DATA'!B:AS,12,FALSE)</f>
        <v>0</v>
      </c>
      <c r="J119" s="229">
        <f>VLOOKUP(B119,'26MY_CIV5D_DATA'!B:AS,13,FALSE)</f>
        <v>0</v>
      </c>
      <c r="K119" s="229">
        <f>VLOOKUP($B119,'26MY_CIV5D_DATA'!$B:$AS,14,FALSE)</f>
        <v>0</v>
      </c>
      <c r="L119" s="229" t="str">
        <f>VLOOKUP(B119,'26MY_CIV5D_DATA'!B:AS,15,FALSE)</f>
        <v>N/A</v>
      </c>
      <c r="M119" s="229" t="str">
        <f>VLOOKUP(B119,'26MY_CIV5D_DATA'!B:AS,16,FALSE)</f>
        <v>N/A</v>
      </c>
      <c r="N119" s="229">
        <f>VLOOKUP($B119,'26MY_CIV5D_DATA'!$B:$AS,17,FALSE)</f>
        <v>0</v>
      </c>
      <c r="O119" s="229" t="str">
        <f>VLOOKUP(B119,'26MY_CIV5D_DATA'!B:AS,18,FALSE)</f>
        <v>•</v>
      </c>
      <c r="P119" s="229" t="str">
        <f>VLOOKUP(B119,'26MY_CIV5D_DATA'!B:AS,19,FALSE)</f>
        <v>N/A</v>
      </c>
      <c r="Q119" s="207"/>
    </row>
    <row r="120" spans="2:17" ht="15" x14ac:dyDescent="0.2">
      <c r="B120" s="158" t="s">
        <v>278</v>
      </c>
      <c r="C120" s="201" t="str">
        <f>VLOOKUP(B120,'26MY_CIV5D_DATA'!B:AS,4,FALSE)</f>
        <v>Protecteurs de bordure de porte</v>
      </c>
      <c r="D120" s="225" t="str">
        <f t="shared" si="14"/>
        <v>08P20-T20-XXXX</v>
      </c>
      <c r="E120" s="226">
        <f>VLOOKUP(B120,'26MY_CIV5D_DATA'!B:AS,9,FALSE)</f>
        <v>140</v>
      </c>
      <c r="F120" s="226">
        <f>VLOOKUP(B120,'26MY_CIV5D_DATA'!B:AS,10,FALSE)</f>
        <v>200</v>
      </c>
      <c r="G120" s="227">
        <f>VLOOKUP(B120,'26MY_CIV5D_DATA'!B:AS,7,FALSE)</f>
        <v>0.4</v>
      </c>
      <c r="H120" s="285">
        <f>VLOOKUP(B120,'26MY_CIV5D_DATA'!B:AS,11,FALSE)</f>
        <v>272.39999999999998</v>
      </c>
      <c r="I120" s="229">
        <f>VLOOKUP(B120,'26MY_CIV5D_DATA'!B:AS,12,FALSE)</f>
        <v>0</v>
      </c>
      <c r="J120" s="229">
        <f>VLOOKUP(B120,'26MY_CIV5D_DATA'!B:AS,13,FALSE)</f>
        <v>0</v>
      </c>
      <c r="K120" s="229">
        <f>VLOOKUP($B120,'26MY_CIV5D_DATA'!$B:$AS,14,FALSE)</f>
        <v>0</v>
      </c>
      <c r="L120" s="229" t="str">
        <f>VLOOKUP(B120,'26MY_CIV5D_DATA'!B:AS,15,FALSE)</f>
        <v>•</v>
      </c>
      <c r="M120" s="229" t="str">
        <f>VLOOKUP(B120,'26MY_CIV5D_DATA'!B:AS,16,FALSE)</f>
        <v>•</v>
      </c>
      <c r="N120" s="229">
        <f>VLOOKUP($B120,'26MY_CIV5D_DATA'!$B:$AS,17,FALSE)</f>
        <v>0</v>
      </c>
      <c r="O120" s="229" t="str">
        <f>VLOOKUP(B120,'26MY_CIV5D_DATA'!B:AS,18,FALSE)</f>
        <v>•</v>
      </c>
      <c r="P120" s="229" t="str">
        <f>VLOOKUP(B120,'26MY_CIV5D_DATA'!B:AS,19,FALSE)</f>
        <v>N/A</v>
      </c>
      <c r="Q120" s="212"/>
    </row>
    <row r="121" spans="2:17" ht="15" x14ac:dyDescent="0.2">
      <c r="B121" s="158" t="s">
        <v>278</v>
      </c>
      <c r="C121" s="240" t="str">
        <f>VLOOKUP(B121,'26MY_CIV5D_DATA'!B:AS,4,FALSE)</f>
        <v>Protecteurs de bordure de porte</v>
      </c>
      <c r="D121" s="241"/>
      <c r="E121" s="241"/>
      <c r="F121" s="241"/>
      <c r="G121" s="241"/>
      <c r="H121" s="241"/>
      <c r="I121" s="241"/>
      <c r="J121" s="241"/>
      <c r="K121" s="241"/>
      <c r="L121" s="241"/>
      <c r="M121" s="241"/>
      <c r="N121" s="241"/>
      <c r="O121" s="241"/>
      <c r="P121" s="241"/>
      <c r="Q121" s="286"/>
    </row>
    <row r="122" spans="2:17" ht="15" x14ac:dyDescent="0.2">
      <c r="B122" s="158" t="s">
        <v>279</v>
      </c>
      <c r="C122" s="201" t="str">
        <f>VLOOKUP(B122,'26MY_CIV5D_DATA'!B:AS,4,FALSE)</f>
        <v>Blanc platine nacré (NH-883P)</v>
      </c>
      <c r="D122" s="225" t="str">
        <f t="shared" ref="D122:D126" si="15">B122</f>
        <v>08P20-T20-130</v>
      </c>
      <c r="E122" s="226">
        <f>VLOOKUP(B122,'26MY_CIV5D_DATA'!B:AS,9,FALSE)</f>
        <v>140</v>
      </c>
      <c r="F122" s="226">
        <f>VLOOKUP(B122,'26MY_CIV5D_DATA'!B:AS,10,FALSE)</f>
        <v>200</v>
      </c>
      <c r="G122" s="227">
        <f>VLOOKUP(B122,'26MY_CIV5D_DATA'!B:AS,7,FALSE)</f>
        <v>0.4</v>
      </c>
      <c r="H122" s="285">
        <f>VLOOKUP(B122,'26MY_CIV5D_DATA'!B:AS,11,FALSE)</f>
        <v>272.39999999999998</v>
      </c>
      <c r="I122" s="229">
        <f>VLOOKUP(B122,'26MY_CIV5D_DATA'!B:AS,12,FALSE)</f>
        <v>0</v>
      </c>
      <c r="J122" s="229">
        <f>VLOOKUP(B122,'26MY_CIV5D_DATA'!B:AS,13,FALSE)</f>
        <v>0</v>
      </c>
      <c r="K122" s="229">
        <f>VLOOKUP($B122,'26MY_CIV5D_DATA'!$B:$AS,14,FALSE)</f>
        <v>0</v>
      </c>
      <c r="L122" s="229" t="str">
        <f>VLOOKUP(B122,'26MY_CIV5D_DATA'!B:AS,15,FALSE)</f>
        <v>•</v>
      </c>
      <c r="M122" s="229" t="str">
        <f>VLOOKUP(B122,'26MY_CIV5D_DATA'!B:AS,16,FALSE)</f>
        <v>•</v>
      </c>
      <c r="N122" s="229">
        <f>VLOOKUP($B122,'26MY_CIV5D_DATA'!$B:$AS,17,FALSE)</f>
        <v>0</v>
      </c>
      <c r="O122" s="229" t="str">
        <f>VLOOKUP(B122,'26MY_CIV5D_DATA'!B:AS,18,FALSE)</f>
        <v>•</v>
      </c>
      <c r="P122" s="229" t="str">
        <f>VLOOKUP(B122,'26MY_CIV5D_DATA'!B:AS,19,FALSE)</f>
        <v>N/A</v>
      </c>
      <c r="Q122" s="199" t="str">
        <f>IF(VLOOKUP(B122,'26MY_CIV5D_DATA'!B:AS,21,FALSE)="","",VLOOKUP(B122,'26MY_CIV5D_DATA'!B:AS,21,FALSE))</f>
        <v/>
      </c>
    </row>
    <row r="123" spans="2:17" ht="15" x14ac:dyDescent="0.2">
      <c r="B123" s="158" t="s">
        <v>287</v>
      </c>
      <c r="C123" s="201" t="str">
        <f>VLOOKUP(B123,'26MY_CIV5D_DATA'!B:AS,4,FALSE)</f>
        <v>Refl et solaire argent métallisé (NH-932M)</v>
      </c>
      <c r="D123" s="225" t="str">
        <f t="shared" si="15"/>
        <v>08P20-T20-1Z0</v>
      </c>
      <c r="E123" s="226">
        <f>VLOOKUP(B123,'26MY_CIV5D_DATA'!B:AS,9,FALSE)</f>
        <v>140</v>
      </c>
      <c r="F123" s="226">
        <f>VLOOKUP(B123,'26MY_CIV5D_DATA'!B:AS,10,FALSE)</f>
        <v>200</v>
      </c>
      <c r="G123" s="227">
        <f>VLOOKUP(B123,'26MY_CIV5D_DATA'!B:AS,7,FALSE)</f>
        <v>0.4</v>
      </c>
      <c r="H123" s="285">
        <f>VLOOKUP(B123,'26MY_CIV5D_DATA'!B:AS,11,FALSE)</f>
        <v>272.39999999999998</v>
      </c>
      <c r="I123" s="229">
        <f>VLOOKUP(B123,'26MY_CIV5D_DATA'!B:AS,12,FALSE)</f>
        <v>0</v>
      </c>
      <c r="J123" s="229">
        <f>VLOOKUP(B123,'26MY_CIV5D_DATA'!B:AS,13,FALSE)</f>
        <v>0</v>
      </c>
      <c r="K123" s="229">
        <f>VLOOKUP($B123,'26MY_CIV5D_DATA'!$B:$AS,14,FALSE)</f>
        <v>0</v>
      </c>
      <c r="L123" s="229" t="str">
        <f>VLOOKUP(B123,'26MY_CIV5D_DATA'!B:AS,15,FALSE)</f>
        <v>•</v>
      </c>
      <c r="M123" s="229" t="str">
        <f>VLOOKUP(B123,'26MY_CIV5D_DATA'!B:AS,16,FALSE)</f>
        <v>N/A</v>
      </c>
      <c r="N123" s="229">
        <f>VLOOKUP($B123,'26MY_CIV5D_DATA'!$B:$AS,17,FALSE)</f>
        <v>0</v>
      </c>
      <c r="O123" s="229" t="str">
        <f>VLOOKUP(B123,'26MY_CIV5D_DATA'!B:AS,18,FALSE)</f>
        <v>N/A</v>
      </c>
      <c r="P123" s="229" t="str">
        <f>VLOOKUP(B123,'26MY_CIV5D_DATA'!B:AS,19,FALSE)</f>
        <v>N/A</v>
      </c>
      <c r="Q123" s="207"/>
    </row>
    <row r="124" spans="2:17" ht="15" x14ac:dyDescent="0.2">
      <c r="B124" s="158" t="s">
        <v>288</v>
      </c>
      <c r="C124" s="201" t="str">
        <f>VLOOKUP(B124,'26MY_CIV5D_DATA'!B:AS,4,FALSE)</f>
        <v>Gris météore nacré (NH-904M)</v>
      </c>
      <c r="D124" s="225" t="str">
        <f t="shared" si="15"/>
        <v>08P20-T20-170</v>
      </c>
      <c r="E124" s="226">
        <f>VLOOKUP(B124,'26MY_CIV5D_DATA'!B:AS,9,FALSE)</f>
        <v>115</v>
      </c>
      <c r="F124" s="226">
        <f>VLOOKUP(B124,'26MY_CIV5D_DATA'!B:AS,10,FALSE)</f>
        <v>195</v>
      </c>
      <c r="G124" s="227">
        <f>VLOOKUP(B124,'26MY_CIV5D_DATA'!B:AS,7,FALSE)</f>
        <v>0.4</v>
      </c>
      <c r="H124" s="285">
        <f>VLOOKUP(B124,'26MY_CIV5D_DATA'!B:AS,11,FALSE)</f>
        <v>267.39999999999998</v>
      </c>
      <c r="I124" s="229">
        <f>VLOOKUP(B124,'26MY_CIV5D_DATA'!B:AS,12,FALSE)</f>
        <v>0</v>
      </c>
      <c r="J124" s="229">
        <f>VLOOKUP(B124,'26MY_CIV5D_DATA'!B:AS,13,FALSE)</f>
        <v>0</v>
      </c>
      <c r="K124" s="229">
        <f>VLOOKUP($B124,'26MY_CIV5D_DATA'!$B:$AS,14,FALSE)</f>
        <v>0</v>
      </c>
      <c r="L124" s="229" t="str">
        <f>VLOOKUP(B124,'26MY_CIV5D_DATA'!B:AS,15,FALSE)</f>
        <v>N/A</v>
      </c>
      <c r="M124" s="229" t="str">
        <f>VLOOKUP(B124,'26MY_CIV5D_DATA'!B:AS,16,FALSE)</f>
        <v>•</v>
      </c>
      <c r="N124" s="229">
        <f>VLOOKUP($B124,'26MY_CIV5D_DATA'!$B:$AS,17,FALSE)</f>
        <v>0</v>
      </c>
      <c r="O124" s="229" t="str">
        <f>VLOOKUP(B124,'26MY_CIV5D_DATA'!B:AS,18,FALSE)</f>
        <v>N/A</v>
      </c>
      <c r="P124" s="229" t="str">
        <f>VLOOKUP(B124,'26MY_CIV5D_DATA'!B:AS,19,FALSE)</f>
        <v>N/A</v>
      </c>
      <c r="Q124" s="207"/>
    </row>
    <row r="125" spans="2:17" ht="15" x14ac:dyDescent="0.2">
      <c r="B125" s="158" t="s">
        <v>289</v>
      </c>
      <c r="C125" s="201" t="str">
        <f>VLOOKUP(B125,'26MY_CIV5D_DATA'!B:AS,4,FALSE)</f>
        <v>Noir cristal nacré (NH-731P)</v>
      </c>
      <c r="D125" s="225" t="str">
        <f t="shared" si="15"/>
        <v>08P20-T20-180</v>
      </c>
      <c r="E125" s="226">
        <f>VLOOKUP(B125,'26MY_CIV5D_DATA'!B:AS,9,FALSE)</f>
        <v>140</v>
      </c>
      <c r="F125" s="226">
        <f>VLOOKUP(B125,'26MY_CIV5D_DATA'!B:AS,10,FALSE)</f>
        <v>200</v>
      </c>
      <c r="G125" s="227">
        <f>VLOOKUP(B125,'26MY_CIV5D_DATA'!B:AS,7,FALSE)</f>
        <v>0.4</v>
      </c>
      <c r="H125" s="285">
        <f>VLOOKUP(B125,'26MY_CIV5D_DATA'!B:AS,11,FALSE)</f>
        <v>272.39999999999998</v>
      </c>
      <c r="I125" s="229">
        <f>VLOOKUP(B125,'26MY_CIV5D_DATA'!B:AS,12,FALSE)</f>
        <v>0</v>
      </c>
      <c r="J125" s="229">
        <f>VLOOKUP(B125,'26MY_CIV5D_DATA'!B:AS,13,FALSE)</f>
        <v>0</v>
      </c>
      <c r="K125" s="229">
        <f>VLOOKUP($B125,'26MY_CIV5D_DATA'!$B:$AS,14,FALSE)</f>
        <v>0</v>
      </c>
      <c r="L125" s="229" t="str">
        <f>VLOOKUP(B125,'26MY_CIV5D_DATA'!B:AS,15,FALSE)</f>
        <v>•</v>
      </c>
      <c r="M125" s="229" t="str">
        <f>VLOOKUP(B125,'26MY_CIV5D_DATA'!B:AS,16,FALSE)</f>
        <v>•</v>
      </c>
      <c r="N125" s="229">
        <f>VLOOKUP($B125,'26MY_CIV5D_DATA'!$B:$AS,17,FALSE)</f>
        <v>0</v>
      </c>
      <c r="O125" s="229" t="str">
        <f>VLOOKUP(B125,'26MY_CIV5D_DATA'!B:AS,18,FALSE)</f>
        <v>•</v>
      </c>
      <c r="P125" s="229" t="str">
        <f>VLOOKUP(B125,'26MY_CIV5D_DATA'!B:AS,19,FALSE)</f>
        <v>N/A</v>
      </c>
      <c r="Q125" s="207"/>
    </row>
    <row r="126" spans="2:17" ht="15" x14ac:dyDescent="0.2">
      <c r="B126" s="158" t="s">
        <v>290</v>
      </c>
      <c r="C126" s="201" t="str">
        <f>VLOOKUP(B126,'26MY_CIV5D_DATA'!B:AS,4,FALSE)</f>
        <v>Rouge rallye (R-513)</v>
      </c>
      <c r="D126" s="225" t="str">
        <f t="shared" si="15"/>
        <v>08P20-T20-190</v>
      </c>
      <c r="E126" s="226">
        <f>VLOOKUP(B126,'26MY_CIV5D_DATA'!B:AS,9,FALSE)</f>
        <v>140</v>
      </c>
      <c r="F126" s="226">
        <f>VLOOKUP(B126,'26MY_CIV5D_DATA'!B:AS,10,FALSE)</f>
        <v>200</v>
      </c>
      <c r="G126" s="227">
        <f>VLOOKUP(B126,'26MY_CIV5D_DATA'!B:AS,7,FALSE)</f>
        <v>0.4</v>
      </c>
      <c r="H126" s="285">
        <f>VLOOKUP(B126,'26MY_CIV5D_DATA'!B:AS,11,FALSE)</f>
        <v>272.39999999999998</v>
      </c>
      <c r="I126" s="229">
        <f>VLOOKUP(B126,'26MY_CIV5D_DATA'!B:AS,12,FALSE)</f>
        <v>0</v>
      </c>
      <c r="J126" s="229">
        <f>VLOOKUP(B126,'26MY_CIV5D_DATA'!B:AS,13,FALSE)</f>
        <v>0</v>
      </c>
      <c r="K126" s="229">
        <f>VLOOKUP($B126,'26MY_CIV5D_DATA'!$B:$AS,14,FALSE)</f>
        <v>0</v>
      </c>
      <c r="L126" s="229" t="str">
        <f>VLOOKUP(B126,'26MY_CIV5D_DATA'!B:AS,15,FALSE)</f>
        <v>N/A</v>
      </c>
      <c r="M126" s="229" t="str">
        <f>VLOOKUP(B126,'26MY_CIV5D_DATA'!B:AS,16,FALSE)</f>
        <v>•</v>
      </c>
      <c r="N126" s="229">
        <f>VLOOKUP($B126,'26MY_CIV5D_DATA'!$B:$AS,17,FALSE)</f>
        <v>0</v>
      </c>
      <c r="O126" s="229" t="str">
        <f>VLOOKUP(B126,'26MY_CIV5D_DATA'!B:AS,18,FALSE)</f>
        <v>•</v>
      </c>
      <c r="P126" s="229" t="str">
        <f>VLOOKUP(B126,'26MY_CIV5D_DATA'!B:AS,19,FALSE)</f>
        <v>N/A</v>
      </c>
      <c r="Q126" s="207"/>
    </row>
    <row r="127" spans="2:17" s="47" customFormat="1" ht="15" customHeight="1" x14ac:dyDescent="0.2">
      <c r="B127" s="158"/>
      <c r="C127" s="246"/>
      <c r="D127" s="246"/>
      <c r="E127" s="249"/>
      <c r="F127" s="249"/>
      <c r="G127" s="249"/>
      <c r="H127" s="249"/>
      <c r="I127" s="249"/>
      <c r="J127" s="249"/>
      <c r="K127" s="249"/>
      <c r="L127" s="249"/>
      <c r="M127" s="249"/>
      <c r="N127" s="249"/>
      <c r="O127" s="249"/>
      <c r="P127" s="249"/>
      <c r="Q127" s="249"/>
    </row>
    <row r="128" spans="2:17" s="32" customFormat="1" ht="18.75" x14ac:dyDescent="0.3">
      <c r="B128" s="237"/>
      <c r="C128" s="185" t="s">
        <v>631</v>
      </c>
      <c r="D128" s="185"/>
      <c r="E128" s="249"/>
      <c r="F128" s="249"/>
      <c r="G128" s="249"/>
      <c r="H128" s="249"/>
      <c r="I128" s="249"/>
      <c r="J128" s="249"/>
      <c r="K128" s="249"/>
      <c r="L128" s="249"/>
      <c r="M128" s="249"/>
      <c r="N128" s="249"/>
      <c r="O128" s="249"/>
      <c r="P128" s="249"/>
      <c r="Q128" s="249"/>
    </row>
    <row r="129" spans="1:17" s="200" customFormat="1" ht="15" customHeight="1" x14ac:dyDescent="0.2">
      <c r="B129" s="223"/>
      <c r="C129" s="189" t="s">
        <v>622</v>
      </c>
      <c r="D129" s="189" t="s">
        <v>623</v>
      </c>
      <c r="E129" s="189" t="s">
        <v>624</v>
      </c>
      <c r="F129" s="189" t="s">
        <v>625</v>
      </c>
      <c r="G129" s="189" t="s">
        <v>626</v>
      </c>
      <c r="H129" s="190" t="s">
        <v>627</v>
      </c>
      <c r="I129" s="189" t="s">
        <v>605</v>
      </c>
      <c r="J129" s="189"/>
      <c r="K129" s="189"/>
      <c r="L129" s="189"/>
      <c r="M129" s="189"/>
      <c r="N129" s="189"/>
      <c r="O129" s="189"/>
      <c r="P129" s="189"/>
      <c r="Q129" s="189" t="s">
        <v>628</v>
      </c>
    </row>
    <row r="130" spans="1:17" s="200" customFormat="1" ht="45" x14ac:dyDescent="0.2">
      <c r="B130" s="223"/>
      <c r="C130" s="189"/>
      <c r="D130" s="189"/>
      <c r="E130" s="189"/>
      <c r="F130" s="189"/>
      <c r="G130" s="189"/>
      <c r="H130" s="190"/>
      <c r="I130" s="191">
        <f>'26MY_CIV5D_DATA'!M$6</f>
        <v>0</v>
      </c>
      <c r="J130" s="191">
        <f>'26MY_CIV5D_DATA'!N$6</f>
        <v>0</v>
      </c>
      <c r="K130" s="191">
        <f>'26MY_CIV5D_DATA'!O$6</f>
        <v>0</v>
      </c>
      <c r="L130" s="191" t="str">
        <f>'26MY_CIV5D_DATA'!P$6</f>
        <v>SPORT</v>
      </c>
      <c r="M130" s="191" t="str">
        <f>'26MY_CIV5D_DATA'!Q$6</f>
        <v>SPORT 
Hybride</v>
      </c>
      <c r="N130" s="191">
        <f>'26MY_CIV5D_DATA'!R$6</f>
        <v>0</v>
      </c>
      <c r="O130" s="191" t="str">
        <f>'26MY_CIV5D_DATA'!S$6</f>
        <v>Sport Touring Hybride</v>
      </c>
      <c r="P130" s="191" t="str">
        <f>'26MY_CIV5D_DATA'!T$6</f>
        <v>Type R</v>
      </c>
      <c r="Q130" s="189"/>
    </row>
    <row r="131" spans="1:17" s="47" customFormat="1" ht="15" customHeight="1" x14ac:dyDescent="0.2">
      <c r="B131" s="220" t="s">
        <v>320</v>
      </c>
      <c r="C131" s="284" t="str">
        <f>VLOOKUP(B131,'26MY_CIV5D_DATA'!B:AS,4,FALSE)</f>
        <v>Tapis toutes saisons</v>
      </c>
      <c r="D131" s="225" t="str">
        <f t="shared" ref="D131:D146" si="16">B131</f>
        <v>08P17-T20-110</v>
      </c>
      <c r="E131" s="226">
        <f>VLOOKUP(B131,'26MY_CIV5D_DATA'!B:AS,9,FALSE)</f>
        <v>149</v>
      </c>
      <c r="F131" s="226">
        <f>VLOOKUP(B131,'26MY_CIV5D_DATA'!B:AS,10,FALSE)</f>
        <v>248</v>
      </c>
      <c r="G131" s="227">
        <f>VLOOKUP(B131,'26MY_CIV5D_DATA'!B:AS,7,FALSE)</f>
        <v>0.1</v>
      </c>
      <c r="H131" s="285">
        <f>VLOOKUP(B131,'26MY_CIV5D_DATA'!B:AS,11,FALSE)</f>
        <v>266.10000000000002</v>
      </c>
      <c r="I131" s="229">
        <f>VLOOKUP(B131,'26MY_CIV5D_DATA'!B:AS,12,FALSE)</f>
        <v>0</v>
      </c>
      <c r="J131" s="229">
        <f>VLOOKUP(B131,'26MY_CIV5D_DATA'!B:AS,13,FALSE)</f>
        <v>0</v>
      </c>
      <c r="K131" s="229">
        <f>VLOOKUP($B131,'26MY_CIV5D_DATA'!$B:$AS,14,FALSE)</f>
        <v>0</v>
      </c>
      <c r="L131" s="229" t="str">
        <f>VLOOKUP(B131,'26MY_CIV5D_DATA'!B:AS,15,FALSE)</f>
        <v>•</v>
      </c>
      <c r="M131" s="229" t="str">
        <f>VLOOKUP(B131,'26MY_CIV5D_DATA'!B:AS,16,FALSE)</f>
        <v>N/A</v>
      </c>
      <c r="N131" s="229">
        <f>VLOOKUP($B131,'26MY_CIV5D_DATA'!$B:$AS,17,FALSE)</f>
        <v>0</v>
      </c>
      <c r="O131" s="229" t="str">
        <f>VLOOKUP(B131,'26MY_CIV5D_DATA'!B:AS,18,FALSE)</f>
        <v>N/A</v>
      </c>
      <c r="P131" s="229" t="str">
        <f>VLOOKUP(B131,'26MY_CIV5D_DATA'!B:AS,19,FALSE)</f>
        <v>•</v>
      </c>
      <c r="Q131" s="230" t="str">
        <f>IF(VLOOKUP(B131,'26MY_CIV5D_DATA'!B:AS,21,FALSE)="","",VLOOKUP(B131,'26MY_CIV5D_DATA'!B:AS,21,FALSE))</f>
        <v>Inclut avant et arrière.</v>
      </c>
    </row>
    <row r="132" spans="1:17" s="47" customFormat="1" ht="15" customHeight="1" x14ac:dyDescent="0.2">
      <c r="B132" s="220" t="s">
        <v>328</v>
      </c>
      <c r="C132" s="284" t="str">
        <f>VLOOKUP(B132,'26MY_CIV5D_DATA'!B:AS,4,FALSE)</f>
        <v>Tapis toutes saisons - Hybrid</v>
      </c>
      <c r="D132" s="225" t="str">
        <f t="shared" si="16"/>
        <v>08P17-T20-110A</v>
      </c>
      <c r="E132" s="226">
        <f>VLOOKUP(B132,'26MY_CIV5D_DATA'!B:AS,9,FALSE)</f>
        <v>149</v>
      </c>
      <c r="F132" s="226">
        <f>VLOOKUP(B132,'26MY_CIV5D_DATA'!B:AS,10,FALSE)</f>
        <v>248</v>
      </c>
      <c r="G132" s="227">
        <f>VLOOKUP(B132,'26MY_CIV5D_DATA'!B:AS,7,FALSE)</f>
        <v>0.1</v>
      </c>
      <c r="H132" s="285">
        <f>VLOOKUP(B132,'26MY_CIV5D_DATA'!B:AS,11,FALSE)</f>
        <v>266.10000000000002</v>
      </c>
      <c r="I132" s="229">
        <f>VLOOKUP(B132,'26MY_CIV5D_DATA'!B:AS,12,FALSE)</f>
        <v>0</v>
      </c>
      <c r="J132" s="229">
        <f>VLOOKUP(B132,'26MY_CIV5D_DATA'!B:AS,13,FALSE)</f>
        <v>0</v>
      </c>
      <c r="K132" s="229">
        <f>VLOOKUP($B132,'26MY_CIV5D_DATA'!$B:$AS,14,FALSE)</f>
        <v>0</v>
      </c>
      <c r="L132" s="229" t="str">
        <f>VLOOKUP(B132,'26MY_CIV5D_DATA'!B:AS,15,FALSE)</f>
        <v>N/A</v>
      </c>
      <c r="M132" s="229" t="str">
        <f>VLOOKUP(B132,'26MY_CIV5D_DATA'!B:AS,16,FALSE)</f>
        <v>•</v>
      </c>
      <c r="N132" s="229">
        <f>VLOOKUP($B132,'26MY_CIV5D_DATA'!$B:$AS,17,FALSE)</f>
        <v>0</v>
      </c>
      <c r="O132" s="229" t="str">
        <f>VLOOKUP(B132,'26MY_CIV5D_DATA'!B:AS,18,FALSE)</f>
        <v>•</v>
      </c>
      <c r="P132" s="229" t="str">
        <f>VLOOKUP(B132,'26MY_CIV5D_DATA'!B:AS,19,FALSE)</f>
        <v>N/A</v>
      </c>
      <c r="Q132" s="230" t="str">
        <f>IF(VLOOKUP(B132,'26MY_CIV5D_DATA'!B:AS,21,FALSE)="","",VLOOKUP(B132,'26MY_CIV5D_DATA'!B:AS,21,FALSE))</f>
        <v>Inclut avant et arrière.</v>
      </c>
    </row>
    <row r="133" spans="1:17" s="47" customFormat="1" ht="15" customHeight="1" x14ac:dyDescent="0.2">
      <c r="B133" s="220" t="s">
        <v>332</v>
      </c>
      <c r="C133" s="284" t="str">
        <f>VLOOKUP(B133,'26MY_CIV5D_DATA'!B:AS,4,FALSE)</f>
        <v>Tapis à hautes parois profilées</v>
      </c>
      <c r="D133" s="225" t="str">
        <f t="shared" si="16"/>
        <v>08P15-T20-110</v>
      </c>
      <c r="E133" s="226">
        <f>VLOOKUP(B133,'26MY_CIV5D_DATA'!B:AS,9,FALSE)</f>
        <v>238</v>
      </c>
      <c r="F133" s="226">
        <f>VLOOKUP(B133,'26MY_CIV5D_DATA'!B:AS,10,FALSE)</f>
        <v>397</v>
      </c>
      <c r="G133" s="227">
        <f>VLOOKUP(B133,'26MY_CIV5D_DATA'!B:AS,7,FALSE)</f>
        <v>0.1</v>
      </c>
      <c r="H133" s="285">
        <f>VLOOKUP(B133,'26MY_CIV5D_DATA'!B:AS,11,FALSE)</f>
        <v>415.1</v>
      </c>
      <c r="I133" s="229">
        <f>VLOOKUP(B133,'26MY_CIV5D_DATA'!B:AS,12,FALSE)</f>
        <v>0</v>
      </c>
      <c r="J133" s="229">
        <f>VLOOKUP(B133,'26MY_CIV5D_DATA'!B:AS,13,FALSE)</f>
        <v>0</v>
      </c>
      <c r="K133" s="229">
        <f>VLOOKUP($B133,'26MY_CIV5D_DATA'!$B:$AS,14,FALSE)</f>
        <v>0</v>
      </c>
      <c r="L133" s="229" t="str">
        <f>VLOOKUP(B133,'26MY_CIV5D_DATA'!B:AS,15,FALSE)</f>
        <v>•</v>
      </c>
      <c r="M133" s="229" t="str">
        <f>VLOOKUP(B133,'26MY_CIV5D_DATA'!B:AS,16,FALSE)</f>
        <v>•</v>
      </c>
      <c r="N133" s="229">
        <f>VLOOKUP($B133,'26MY_CIV5D_DATA'!$B:$AS,17,FALSE)</f>
        <v>0</v>
      </c>
      <c r="O133" s="229" t="str">
        <f>VLOOKUP(B133,'26MY_CIV5D_DATA'!B:AS,18,FALSE)</f>
        <v>•</v>
      </c>
      <c r="P133" s="229" t="str">
        <f>VLOOKUP(B133,'26MY_CIV5D_DATA'!B:AS,19,FALSE)</f>
        <v>N/A</v>
      </c>
      <c r="Q133" s="230" t="str">
        <f>IF(VLOOKUP(B133,'26MY_CIV5D_DATA'!B:AS,21,FALSE)="","",VLOOKUP(B133,'26MY_CIV5D_DATA'!B:AS,21,FALSE))</f>
        <v>Inclut avant et arrière.</v>
      </c>
    </row>
    <row r="134" spans="1:17" s="47" customFormat="1" ht="15" customHeight="1" x14ac:dyDescent="0.2">
      <c r="B134" s="220" t="s">
        <v>350</v>
      </c>
      <c r="C134" s="284" t="str">
        <f>VLOOKUP(B134,'26MY_CIV5D_DATA'!B:AS,4,FALSE)</f>
        <v>Plateau de coffre</v>
      </c>
      <c r="D134" s="225" t="str">
        <f t="shared" si="16"/>
        <v>08U45-T47-100B</v>
      </c>
      <c r="E134" s="226">
        <f>VLOOKUP(B134,'26MY_CIV5D_DATA'!B:AS,9,FALSE)</f>
        <v>118</v>
      </c>
      <c r="F134" s="226">
        <f>VLOOKUP(B134,'26MY_CIV5D_DATA'!B:AS,10,FALSE)</f>
        <v>197</v>
      </c>
      <c r="G134" s="227">
        <f>VLOOKUP(B134,'26MY_CIV5D_DATA'!B:AS,7,FALSE)</f>
        <v>0.1</v>
      </c>
      <c r="H134" s="285">
        <f>VLOOKUP(B134,'26MY_CIV5D_DATA'!B:AS,11,FALSE)</f>
        <v>215.1</v>
      </c>
      <c r="I134" s="229">
        <f>VLOOKUP(B134,'26MY_CIV5D_DATA'!B:AS,12,FALSE)</f>
        <v>0</v>
      </c>
      <c r="J134" s="229">
        <f>VLOOKUP(B134,'26MY_CIV5D_DATA'!B:AS,13,FALSE)</f>
        <v>0</v>
      </c>
      <c r="K134" s="229">
        <f>VLOOKUP($B134,'26MY_CIV5D_DATA'!$B:$AS,14,FALSE)</f>
        <v>0</v>
      </c>
      <c r="L134" s="229" t="str">
        <f>VLOOKUP(B134,'26MY_CIV5D_DATA'!B:AS,15,FALSE)</f>
        <v>N/A</v>
      </c>
      <c r="M134" s="229" t="str">
        <f>VLOOKUP(B134,'26MY_CIV5D_DATA'!B:AS,16,FALSE)</f>
        <v>•</v>
      </c>
      <c r="N134" s="229">
        <f>VLOOKUP($B134,'26MY_CIV5D_DATA'!$B:$AS,17,FALSE)</f>
        <v>0</v>
      </c>
      <c r="O134" s="229" t="str">
        <f>VLOOKUP(B134,'26MY_CIV5D_DATA'!B:AS,18,FALSE)</f>
        <v>•</v>
      </c>
      <c r="P134" s="229" t="str">
        <f>VLOOKUP(B134,'26MY_CIV5D_DATA'!B:AS,19,FALSE)</f>
        <v>N/A</v>
      </c>
      <c r="Q134" s="230" t="str">
        <f>IF(VLOOKUP(B134,'26MY_CIV5D_DATA'!B:AS,21,FALSE)="","",VLOOKUP(B134,'26MY_CIV5D_DATA'!B:AS,21,FALSE))</f>
        <v/>
      </c>
    </row>
    <row r="135" spans="1:17" s="47" customFormat="1" ht="15" customHeight="1" x14ac:dyDescent="0.2">
      <c r="B135" s="220" t="s">
        <v>344</v>
      </c>
      <c r="C135" s="284" t="str">
        <f>VLOOKUP(B135,'26MY_CIV5D_DATA'!B:AS,4,FALSE)</f>
        <v>Plateau de coffre</v>
      </c>
      <c r="D135" s="225" t="str">
        <f t="shared" si="16"/>
        <v>08U45-T47-100</v>
      </c>
      <c r="E135" s="226">
        <f>VLOOKUP(B135,'26MY_CIV5D_DATA'!B:AS,9,FALSE)</f>
        <v>118</v>
      </c>
      <c r="F135" s="226">
        <f>VLOOKUP(B135,'26MY_CIV5D_DATA'!B:AS,10,FALSE)</f>
        <v>197</v>
      </c>
      <c r="G135" s="227">
        <f>VLOOKUP(B135,'26MY_CIV5D_DATA'!B:AS,7,FALSE)</f>
        <v>0.1</v>
      </c>
      <c r="H135" s="285">
        <f>VLOOKUP(B135,'26MY_CIV5D_DATA'!B:AS,11,FALSE)</f>
        <v>215.1</v>
      </c>
      <c r="I135" s="229">
        <f>VLOOKUP(B135,'26MY_CIV5D_DATA'!B:AS,12,FALSE)</f>
        <v>0</v>
      </c>
      <c r="J135" s="229">
        <f>VLOOKUP(B135,'26MY_CIV5D_DATA'!B:AS,13,FALSE)</f>
        <v>0</v>
      </c>
      <c r="K135" s="229">
        <f>VLOOKUP($B135,'26MY_CIV5D_DATA'!$B:$AS,14,FALSE)</f>
        <v>0</v>
      </c>
      <c r="L135" s="229" t="str">
        <f>VLOOKUP(B135,'26MY_CIV5D_DATA'!B:AS,15,FALSE)</f>
        <v>•</v>
      </c>
      <c r="M135" s="229" t="str">
        <f>VLOOKUP(B135,'26MY_CIV5D_DATA'!B:AS,16,FALSE)</f>
        <v>N/A</v>
      </c>
      <c r="N135" s="229">
        <f>VLOOKUP($B135,'26MY_CIV5D_DATA'!$B:$AS,17,FALSE)</f>
        <v>0</v>
      </c>
      <c r="O135" s="229" t="str">
        <f>VLOOKUP(B135,'26MY_CIV5D_DATA'!B:AS,18,FALSE)</f>
        <v>N/A</v>
      </c>
      <c r="P135" s="229" t="str">
        <f>VLOOKUP(B135,'26MY_CIV5D_DATA'!B:AS,19,FALSE)</f>
        <v>N/A</v>
      </c>
      <c r="Q135" s="230" t="str">
        <f>IF(VLOOKUP(B135,'26MY_CIV5D_DATA'!B:AS,21,FALSE)="","",VLOOKUP(B135,'26MY_CIV5D_DATA'!B:AS,21,FALSE))</f>
        <v/>
      </c>
    </row>
    <row r="136" spans="1:17" s="47" customFormat="1" ht="15" customHeight="1" x14ac:dyDescent="0.2">
      <c r="A136" s="220"/>
      <c r="B136" s="220" t="s">
        <v>477</v>
      </c>
      <c r="C136" s="284" t="str">
        <f>VLOOKUP(B136,'26MY_CIV5D_DATA'!B:AS,4,FALSE)</f>
        <v>Plateau pour compartiment utilitaire - Type R</v>
      </c>
      <c r="D136" s="225" t="str">
        <f t="shared" si="16"/>
        <v>08U45-T60-100</v>
      </c>
      <c r="E136" s="226">
        <f>VLOOKUP(B136,'26MY_CIV5D_DATA'!B:AS,9,FALSE)</f>
        <v>124</v>
      </c>
      <c r="F136" s="226">
        <f>VLOOKUP(B136,'26MY_CIV5D_DATA'!B:AS,10,FALSE)</f>
        <v>207</v>
      </c>
      <c r="G136" s="227">
        <f>VLOOKUP(B136,'26MY_CIV5D_DATA'!B:AS,7,FALSE)</f>
        <v>0.1</v>
      </c>
      <c r="H136" s="285">
        <f>VLOOKUP(B136,'26MY_CIV5D_DATA'!B:AS,11,FALSE)</f>
        <v>225.1</v>
      </c>
      <c r="I136" s="229">
        <f>VLOOKUP(B136,'26MY_CIV5D_DATA'!B:AS,12,FALSE)</f>
        <v>0</v>
      </c>
      <c r="J136" s="229">
        <f>VLOOKUP(B136,'26MY_CIV5D_DATA'!B:AS,13,FALSE)</f>
        <v>0</v>
      </c>
      <c r="K136" s="229">
        <f>VLOOKUP($B136,'26MY_CIV5D_DATA'!$B:$AS,14,FALSE)</f>
        <v>0</v>
      </c>
      <c r="L136" s="229" t="str">
        <f>VLOOKUP(B136,'26MY_CIV5D_DATA'!B:AS,15,FALSE)</f>
        <v>N/A</v>
      </c>
      <c r="M136" s="229" t="str">
        <f>VLOOKUP(B136,'26MY_CIV5D_DATA'!B:AS,16,FALSE)</f>
        <v>N/A</v>
      </c>
      <c r="N136" s="229">
        <f>VLOOKUP($B136,'26MY_CIV5D_DATA'!$B:$AS,17,FALSE)</f>
        <v>0</v>
      </c>
      <c r="O136" s="229" t="str">
        <f>VLOOKUP(B136,'26MY_CIV5D_DATA'!B:AS,18,FALSE)</f>
        <v>N/A</v>
      </c>
      <c r="P136" s="229" t="str">
        <f>VLOOKUP(B136,'26MY_CIV5D_DATA'!B:AS,19,FALSE)</f>
        <v>•</v>
      </c>
      <c r="Q136" s="230" t="str">
        <f>IF(VLOOKUP(B136,'26MY_CIV5D_DATA'!B:AS,21,FALSE)="","",VLOOKUP(B136,'26MY_CIV5D_DATA'!B:AS,21,FALSE))</f>
        <v>Logo Type R</v>
      </c>
    </row>
    <row r="137" spans="1:17" s="47" customFormat="1" ht="15" customHeight="1" x14ac:dyDescent="0.2">
      <c r="B137" s="220" t="s">
        <v>470</v>
      </c>
      <c r="C137" s="284" t="str">
        <f>VLOOKUP(B137,'26MY_CIV5D_DATA'!B:AS,4,FALSE)</f>
        <v>Tapis de moquette à hautes parois - Type R</v>
      </c>
      <c r="D137" s="225" t="str">
        <f t="shared" si="16"/>
        <v>08P15-T60-110</v>
      </c>
      <c r="E137" s="226">
        <f>VLOOKUP(B137,'26MY_CIV5D_DATA'!B:AS,9,FALSE)</f>
        <v>321</v>
      </c>
      <c r="F137" s="226">
        <f>VLOOKUP(B137,'26MY_CIV5D_DATA'!B:AS,10,FALSE)</f>
        <v>535</v>
      </c>
      <c r="G137" s="227">
        <f>VLOOKUP(B137,'26MY_CIV5D_DATA'!B:AS,7,FALSE)</f>
        <v>0.1</v>
      </c>
      <c r="H137" s="285">
        <f>VLOOKUP(B137,'26MY_CIV5D_DATA'!B:AS,11,FALSE)</f>
        <v>553.1</v>
      </c>
      <c r="I137" s="229">
        <f>VLOOKUP(B137,'26MY_CIV5D_DATA'!B:AS,12,FALSE)</f>
        <v>0</v>
      </c>
      <c r="J137" s="229">
        <f>VLOOKUP(B137,'26MY_CIV5D_DATA'!B:AS,13,FALSE)</f>
        <v>0</v>
      </c>
      <c r="K137" s="229">
        <f>VLOOKUP($B137,'26MY_CIV5D_DATA'!$B:$AS,14,FALSE)</f>
        <v>0</v>
      </c>
      <c r="L137" s="229" t="str">
        <f>VLOOKUP(B137,'26MY_CIV5D_DATA'!B:AS,15,FALSE)</f>
        <v>N/A</v>
      </c>
      <c r="M137" s="229" t="str">
        <f>VLOOKUP(B137,'26MY_CIV5D_DATA'!B:AS,16,FALSE)</f>
        <v>N/A</v>
      </c>
      <c r="N137" s="229">
        <f>VLOOKUP($B137,'26MY_CIV5D_DATA'!$B:$AS,17,FALSE)</f>
        <v>0</v>
      </c>
      <c r="O137" s="229" t="str">
        <f>VLOOKUP(B137,'26MY_CIV5D_DATA'!B:AS,18,FALSE)</f>
        <v>N/A</v>
      </c>
      <c r="P137" s="229" t="str">
        <f>VLOOKUP(B137,'26MY_CIV5D_DATA'!B:AS,19,FALSE)</f>
        <v>•</v>
      </c>
      <c r="Q137" s="230" t="str">
        <f>IF(VLOOKUP(B137,'26MY_CIV5D_DATA'!B:AS,21,FALSE)="","",VLOOKUP(B137,'26MY_CIV5D_DATA'!B:AS,21,FALSE))</f>
        <v>Logo Type R</v>
      </c>
    </row>
    <row r="138" spans="1:17" s="47" customFormat="1" ht="15" customHeight="1" x14ac:dyDescent="0.2">
      <c r="B138" s="220" t="s">
        <v>464</v>
      </c>
      <c r="C138" s="284" t="str">
        <f>VLOOKUP(B138,'26MY_CIV5D_DATA'!B:AS,4,FALSE)</f>
        <v>Garniture de seuil de portière illuminée - Type R</v>
      </c>
      <c r="D138" s="225" t="str">
        <f t="shared" si="16"/>
        <v>08E12-T60-100</v>
      </c>
      <c r="E138" s="226">
        <f>VLOOKUP(B138,'26MY_CIV5D_DATA'!B:AS,9,FALSE)</f>
        <v>288</v>
      </c>
      <c r="F138" s="226">
        <f>VLOOKUP(B138,'26MY_CIV5D_DATA'!B:AS,10,FALSE)</f>
        <v>480</v>
      </c>
      <c r="G138" s="227">
        <f>VLOOKUP(B138,'26MY_CIV5D_DATA'!B:AS,7,FALSE)</f>
        <v>1.1000000000000001</v>
      </c>
      <c r="H138" s="285">
        <f>VLOOKUP(B138,'26MY_CIV5D_DATA'!B:AS,11,FALSE)</f>
        <v>679.1</v>
      </c>
      <c r="I138" s="229">
        <f>VLOOKUP(B138,'26MY_CIV5D_DATA'!B:AS,12,FALSE)</f>
        <v>0</v>
      </c>
      <c r="J138" s="229">
        <f>VLOOKUP(B138,'26MY_CIV5D_DATA'!B:AS,13,FALSE)</f>
        <v>0</v>
      </c>
      <c r="K138" s="229">
        <f>VLOOKUP($B138,'26MY_CIV5D_DATA'!$B:$AS,14,FALSE)</f>
        <v>0</v>
      </c>
      <c r="L138" s="229" t="str">
        <f>VLOOKUP(B138,'26MY_CIV5D_DATA'!B:AS,15,FALSE)</f>
        <v>N/A</v>
      </c>
      <c r="M138" s="229" t="str">
        <f>VLOOKUP(B138,'26MY_CIV5D_DATA'!B:AS,16,FALSE)</f>
        <v>N/A</v>
      </c>
      <c r="N138" s="229">
        <f>VLOOKUP($B138,'26MY_CIV5D_DATA'!$B:$AS,17,FALSE)</f>
        <v>0</v>
      </c>
      <c r="O138" s="229" t="str">
        <f>VLOOKUP(B138,'26MY_CIV5D_DATA'!B:AS,18,FALSE)</f>
        <v>N/A</v>
      </c>
      <c r="P138" s="229" t="str">
        <f>VLOOKUP(B138,'26MY_CIV5D_DATA'!B:AS,19,FALSE)</f>
        <v>•</v>
      </c>
      <c r="Q138" s="230" t="str">
        <f>IF(VLOOKUP(B138,'26MY_CIV5D_DATA'!B:AS,21,FALSE)="","",VLOOKUP(B138,'26MY_CIV5D_DATA'!B:AS,21,FALSE))</f>
        <v/>
      </c>
    </row>
    <row r="139" spans="1:17" s="47" customFormat="1" ht="15" customHeight="1" x14ac:dyDescent="0.2">
      <c r="B139" s="220" t="s">
        <v>482</v>
      </c>
      <c r="C139" s="284" t="str">
        <f>VLOOKUP(B139,'26MY_CIV5D_DATA'!B:AS,4,FALSE)</f>
        <v xml:space="preserve">Volant en Alcantara pour Type R </v>
      </c>
      <c r="D139" s="225" t="str">
        <f t="shared" si="16"/>
        <v>08U97-T60-110</v>
      </c>
      <c r="E139" s="226">
        <f>VLOOKUP(B139,'26MY_CIV5D_DATA'!B:AS,9,FALSE)</f>
        <v>563</v>
      </c>
      <c r="F139" s="226">
        <f>VLOOKUP(B139,'26MY_CIV5D_DATA'!B:AS,10,FALSE)</f>
        <v>866</v>
      </c>
      <c r="G139" s="227">
        <f>VLOOKUP(B139,'26MY_CIV5D_DATA'!B:AS,7,FALSE)</f>
        <v>0.7</v>
      </c>
      <c r="H139" s="285">
        <f>VLOOKUP(B139,'26MY_CIV5D_DATA'!B:AS,11,FALSE)</f>
        <v>992.7</v>
      </c>
      <c r="I139" s="229">
        <f>VLOOKUP(B139,'26MY_CIV5D_DATA'!B:AS,12,FALSE)</f>
        <v>0</v>
      </c>
      <c r="J139" s="229">
        <f>VLOOKUP(B139,'26MY_CIV5D_DATA'!B:AS,13,FALSE)</f>
        <v>0</v>
      </c>
      <c r="K139" s="229">
        <f>VLOOKUP($B139,'26MY_CIV5D_DATA'!$B:$AS,14,FALSE)</f>
        <v>0</v>
      </c>
      <c r="L139" s="229" t="str">
        <f>VLOOKUP(B139,'26MY_CIV5D_DATA'!B:AS,15,FALSE)</f>
        <v>N/A</v>
      </c>
      <c r="M139" s="229" t="str">
        <f>VLOOKUP(B139,'26MY_CIV5D_DATA'!B:AS,16,FALSE)</f>
        <v>N/A</v>
      </c>
      <c r="N139" s="229">
        <f>VLOOKUP($B139,'26MY_CIV5D_DATA'!$B:$AS,17,FALSE)</f>
        <v>0</v>
      </c>
      <c r="O139" s="229" t="str">
        <f>VLOOKUP(B139,'26MY_CIV5D_DATA'!B:AS,18,FALSE)</f>
        <v>N/A</v>
      </c>
      <c r="P139" s="229" t="str">
        <f>VLOOKUP(B139,'26MY_CIV5D_DATA'!B:AS,19,FALSE)</f>
        <v>•</v>
      </c>
      <c r="Q139" s="230" t="str">
        <f>IF(VLOOKUP(B139,'26MY_CIV5D_DATA'!B:AS,21,FALSE)="","",VLOOKUP(B139,'26MY_CIV5D_DATA'!B:AS,21,FALSE))</f>
        <v/>
      </c>
    </row>
    <row r="140" spans="1:17" s="47" customFormat="1" ht="15" customHeight="1" x14ac:dyDescent="0.2">
      <c r="B140" s="220" t="s">
        <v>487</v>
      </c>
      <c r="C140" s="284" t="str">
        <f>VLOOKUP(B140,'26MY_CIV5D_DATA'!B:AS,4,FALSE)</f>
        <v>Pommeau de levier de vitesse gainé de cuir rouge</v>
      </c>
      <c r="D140" s="225" t="str">
        <f t="shared" si="16"/>
        <v>08U92-T60-110</v>
      </c>
      <c r="E140" s="226">
        <f>VLOOKUP(B140,'26MY_CIV5D_DATA'!B:AS,9,FALSE)</f>
        <v>343</v>
      </c>
      <c r="F140" s="226">
        <f>VLOOKUP(B140,'26MY_CIV5D_DATA'!B:AS,10,FALSE)</f>
        <v>528</v>
      </c>
      <c r="G140" s="227">
        <f>VLOOKUP(B140,'26MY_CIV5D_DATA'!B:AS,7,FALSE)</f>
        <v>0.1</v>
      </c>
      <c r="H140" s="285">
        <f>VLOOKUP(B140,'26MY_CIV5D_DATA'!B:AS,11,FALSE)</f>
        <v>546.1</v>
      </c>
      <c r="I140" s="229">
        <f>VLOOKUP(B140,'26MY_CIV5D_DATA'!B:AS,12,FALSE)</f>
        <v>0</v>
      </c>
      <c r="J140" s="229">
        <f>VLOOKUP(B140,'26MY_CIV5D_DATA'!B:AS,13,FALSE)</f>
        <v>0</v>
      </c>
      <c r="K140" s="229">
        <f>VLOOKUP($B140,'26MY_CIV5D_DATA'!$B:$AS,14,FALSE)</f>
        <v>0</v>
      </c>
      <c r="L140" s="229" t="str">
        <f>VLOOKUP(B140,'26MY_CIV5D_DATA'!B:AS,15,FALSE)</f>
        <v>N/A</v>
      </c>
      <c r="M140" s="229" t="str">
        <f>VLOOKUP(B140,'26MY_CIV5D_DATA'!B:AS,16,FALSE)</f>
        <v>N/A</v>
      </c>
      <c r="N140" s="229">
        <f>VLOOKUP($B140,'26MY_CIV5D_DATA'!$B:$AS,17,FALSE)</f>
        <v>0</v>
      </c>
      <c r="O140" s="229" t="str">
        <f>VLOOKUP(B140,'26MY_CIV5D_DATA'!B:AS,18,FALSE)</f>
        <v>N/A</v>
      </c>
      <c r="P140" s="229" t="str">
        <f>VLOOKUP(B140,'26MY_CIV5D_DATA'!B:AS,19,FALSE)</f>
        <v>•</v>
      </c>
      <c r="Q140" s="230" t="str">
        <f>IF(VLOOKUP(B140,'26MY_CIV5D_DATA'!B:AS,21,FALSE)="","",VLOOKUP(B140,'26MY_CIV5D_DATA'!B:AS,21,FALSE))</f>
        <v/>
      </c>
    </row>
    <row r="141" spans="1:17" s="47" customFormat="1" ht="15" customHeight="1" x14ac:dyDescent="0.2">
      <c r="B141" s="220" t="s">
        <v>351</v>
      </c>
      <c r="C141" s="284" t="str">
        <f>VLOOKUP(B141,'26MY_CIV5D_DATA'!B:AS,4,FALSE)</f>
        <v>Séparateurs de plateau de coffre</v>
      </c>
      <c r="D141" s="225" t="str">
        <f t="shared" si="16"/>
        <v>08U45-T20-300A</v>
      </c>
      <c r="E141" s="226">
        <f>VLOOKUP(B141,'26MY_CIV5D_DATA'!B:AS,9,FALSE)</f>
        <v>77</v>
      </c>
      <c r="F141" s="226">
        <f>VLOOKUP(B141,'26MY_CIV5D_DATA'!B:AS,10,FALSE)</f>
        <v>128</v>
      </c>
      <c r="G141" s="227">
        <f>VLOOKUP(B141,'26MY_CIV5D_DATA'!B:AS,7,FALSE)</f>
        <v>0.1</v>
      </c>
      <c r="H141" s="285">
        <f>VLOOKUP(B141,'26MY_CIV5D_DATA'!B:AS,11,FALSE)</f>
        <v>146.1</v>
      </c>
      <c r="I141" s="229">
        <f>VLOOKUP(B141,'26MY_CIV5D_DATA'!B:AS,12,FALSE)</f>
        <v>0</v>
      </c>
      <c r="J141" s="229">
        <f>VLOOKUP(B141,'26MY_CIV5D_DATA'!B:AS,13,FALSE)</f>
        <v>0</v>
      </c>
      <c r="K141" s="229">
        <f>VLOOKUP($B141,'26MY_CIV5D_DATA'!$B:$AS,14,FALSE)</f>
        <v>0</v>
      </c>
      <c r="L141" s="229" t="str">
        <f>VLOOKUP(B141,'26MY_CIV5D_DATA'!B:AS,15,FALSE)</f>
        <v>•</v>
      </c>
      <c r="M141" s="229" t="str">
        <f>VLOOKUP(B141,'26MY_CIV5D_DATA'!B:AS,16,FALSE)</f>
        <v>•</v>
      </c>
      <c r="N141" s="229">
        <f>VLOOKUP($B141,'26MY_CIV5D_DATA'!$B:$AS,17,FALSE)</f>
        <v>0</v>
      </c>
      <c r="O141" s="229" t="str">
        <f>VLOOKUP(B141,'26MY_CIV5D_DATA'!B:AS,18,FALSE)</f>
        <v>•</v>
      </c>
      <c r="P141" s="229" t="str">
        <f>VLOOKUP(B141,'26MY_CIV5D_DATA'!B:AS,19,FALSE)</f>
        <v>•</v>
      </c>
      <c r="Q141" s="230" t="str">
        <f>IF(VLOOKUP(B141,'26MY_CIV5D_DATA'!B:AS,21,FALSE)="","",VLOOKUP(B141,'26MY_CIV5D_DATA'!B:AS,21,FALSE))</f>
        <v>Séparateurs seulement.</v>
      </c>
    </row>
    <row r="142" spans="1:17" s="47" customFormat="1" ht="15" customHeight="1" x14ac:dyDescent="0.2">
      <c r="B142" s="220" t="s">
        <v>314</v>
      </c>
      <c r="C142" s="284" t="str">
        <f>VLOOKUP(B142,'26MY_CIV5D_DATA'!B:AS,4,FALSE)</f>
        <v>Pellicule de protection de seuil de portière</v>
      </c>
      <c r="D142" s="225" t="str">
        <f t="shared" si="16"/>
        <v>08P04-T20-100</v>
      </c>
      <c r="E142" s="226">
        <f>VLOOKUP(B142,'26MY_CIV5D_DATA'!B:AS,9,FALSE)</f>
        <v>103</v>
      </c>
      <c r="F142" s="226">
        <f>VLOOKUP(B142,'26MY_CIV5D_DATA'!B:AS,10,FALSE)</f>
        <v>172</v>
      </c>
      <c r="G142" s="227">
        <f>VLOOKUP(B142,'26MY_CIV5D_DATA'!B:AS,7,FALSE)</f>
        <v>0.4</v>
      </c>
      <c r="H142" s="285">
        <f>VLOOKUP(B142,'26MY_CIV5D_DATA'!B:AS,11,FALSE)</f>
        <v>244.4</v>
      </c>
      <c r="I142" s="229">
        <f>VLOOKUP(B142,'26MY_CIV5D_DATA'!B:AS,12,FALSE)</f>
        <v>0</v>
      </c>
      <c r="J142" s="229">
        <f>VLOOKUP(B142,'26MY_CIV5D_DATA'!B:AS,13,FALSE)</f>
        <v>0</v>
      </c>
      <c r="K142" s="229">
        <f>VLOOKUP($B142,'26MY_CIV5D_DATA'!$B:$AS,14,FALSE)</f>
        <v>0</v>
      </c>
      <c r="L142" s="229" t="str">
        <f>VLOOKUP(B142,'26MY_CIV5D_DATA'!B:AS,15,FALSE)</f>
        <v>•</v>
      </c>
      <c r="M142" s="229" t="str">
        <f>VLOOKUP(B142,'26MY_CIV5D_DATA'!B:AS,16,FALSE)</f>
        <v>•</v>
      </c>
      <c r="N142" s="229">
        <f>VLOOKUP($B142,'26MY_CIV5D_DATA'!$B:$AS,17,FALSE)</f>
        <v>0</v>
      </c>
      <c r="O142" s="229" t="str">
        <f>VLOOKUP(B142,'26MY_CIV5D_DATA'!B:AS,18,FALSE)</f>
        <v>•</v>
      </c>
      <c r="P142" s="229" t="str">
        <f>VLOOKUP(B142,'26MY_CIV5D_DATA'!B:AS,19,FALSE)</f>
        <v>N/A</v>
      </c>
      <c r="Q142" s="230" t="str">
        <f>IF(VLOOKUP(B142,'26MY_CIV5D_DATA'!B:AS,21,FALSE)="","",VLOOKUP(B142,'26MY_CIV5D_DATA'!B:AS,21,FALSE))</f>
        <v/>
      </c>
    </row>
    <row r="143" spans="1:17" s="47" customFormat="1" ht="15" customHeight="1" x14ac:dyDescent="0.2">
      <c r="B143" s="220" t="s">
        <v>382</v>
      </c>
      <c r="C143" s="284" t="str">
        <f>VLOOKUP(B143,'26MY_CIV5D_DATA'!B:AS,4,FALSE)</f>
        <v>Protection de dossier du siège</v>
      </c>
      <c r="D143" s="225" t="str">
        <f t="shared" si="16"/>
        <v>08P30-T47-100</v>
      </c>
      <c r="E143" s="226">
        <f>VLOOKUP(B143,'26MY_CIV5D_DATA'!B:AS,9,FALSE)</f>
        <v>157</v>
      </c>
      <c r="F143" s="226">
        <f>VLOOKUP(B143,'26MY_CIV5D_DATA'!B:AS,10,FALSE)</f>
        <v>224</v>
      </c>
      <c r="G143" s="227">
        <f>VLOOKUP(B143,'26MY_CIV5D_DATA'!B:AS,7,FALSE)</f>
        <v>0.2</v>
      </c>
      <c r="H143" s="285">
        <f>VLOOKUP(B143,'26MY_CIV5D_DATA'!B:AS,11,FALSE)</f>
        <v>260.2</v>
      </c>
      <c r="I143" s="229">
        <f>VLOOKUP(B143,'26MY_CIV5D_DATA'!B:AS,12,FALSE)</f>
        <v>0</v>
      </c>
      <c r="J143" s="229">
        <f>VLOOKUP(B143,'26MY_CIV5D_DATA'!B:AS,13,FALSE)</f>
        <v>0</v>
      </c>
      <c r="K143" s="229">
        <f>VLOOKUP($B143,'26MY_CIV5D_DATA'!$B:$AS,14,FALSE)</f>
        <v>0</v>
      </c>
      <c r="L143" s="229" t="str">
        <f>VLOOKUP(B143,'26MY_CIV5D_DATA'!B:AS,15,FALSE)</f>
        <v>•</v>
      </c>
      <c r="M143" s="229" t="str">
        <f>VLOOKUP(B143,'26MY_CIV5D_DATA'!B:AS,16,FALSE)</f>
        <v>•</v>
      </c>
      <c r="N143" s="229">
        <f>VLOOKUP($B143,'26MY_CIV5D_DATA'!$B:$AS,17,FALSE)</f>
        <v>0</v>
      </c>
      <c r="O143" s="229" t="str">
        <f>VLOOKUP(B143,'26MY_CIV5D_DATA'!B:AS,18,FALSE)</f>
        <v>•</v>
      </c>
      <c r="P143" s="229" t="str">
        <f>VLOOKUP(B143,'26MY_CIV5D_DATA'!B:AS,19,FALSE)</f>
        <v>•</v>
      </c>
      <c r="Q143" s="230" t="str">
        <f>IF(VLOOKUP(B143,'26MY_CIV5D_DATA'!B:AS,21,FALSE)="","",VLOOKUP(B143,'26MY_CIV5D_DATA'!B:AS,21,FALSE))</f>
        <v/>
      </c>
    </row>
    <row r="144" spans="1:17" s="47" customFormat="1" ht="15" customHeight="1" x14ac:dyDescent="0.2">
      <c r="B144" s="220" t="s">
        <v>309</v>
      </c>
      <c r="C144" s="284" t="str">
        <f>VLOOKUP(B144,'26MY_CIV5D_DATA'!B:AS,4,FALSE)</f>
        <v>Filet de retenue</v>
      </c>
      <c r="D144" s="225" t="str">
        <f t="shared" si="16"/>
        <v>08L96-T47-100</v>
      </c>
      <c r="E144" s="226">
        <f>VLOOKUP(B144,'26MY_CIV5D_DATA'!B:AS,9,FALSE)</f>
        <v>56</v>
      </c>
      <c r="F144" s="226">
        <f>VLOOKUP(B144,'26MY_CIV5D_DATA'!B:AS,10,FALSE)</f>
        <v>80</v>
      </c>
      <c r="G144" s="227">
        <f>VLOOKUP(B144,'26MY_CIV5D_DATA'!B:AS,7,FALSE)</f>
        <v>0.4</v>
      </c>
      <c r="H144" s="285">
        <f>VLOOKUP(B144,'26MY_CIV5D_DATA'!B:AS,11,FALSE)</f>
        <v>152.4</v>
      </c>
      <c r="I144" s="229">
        <f>VLOOKUP(B144,'26MY_CIV5D_DATA'!B:AS,12,FALSE)</f>
        <v>0</v>
      </c>
      <c r="J144" s="229">
        <f>VLOOKUP(B144,'26MY_CIV5D_DATA'!B:AS,13,FALSE)</f>
        <v>0</v>
      </c>
      <c r="K144" s="229">
        <f>VLOOKUP($B144,'26MY_CIV5D_DATA'!$B:$AS,14,FALSE)</f>
        <v>0</v>
      </c>
      <c r="L144" s="229" t="str">
        <f>VLOOKUP(B144,'26MY_CIV5D_DATA'!B:AS,15,FALSE)</f>
        <v>•</v>
      </c>
      <c r="M144" s="229" t="str">
        <f>VLOOKUP(B144,'26MY_CIV5D_DATA'!B:AS,16,FALSE)</f>
        <v>•</v>
      </c>
      <c r="N144" s="229">
        <f>VLOOKUP($B144,'26MY_CIV5D_DATA'!$B:$AS,17,FALSE)</f>
        <v>0</v>
      </c>
      <c r="O144" s="229" t="str">
        <f>VLOOKUP(B144,'26MY_CIV5D_DATA'!B:AS,18,FALSE)</f>
        <v>•</v>
      </c>
      <c r="P144" s="229" t="str">
        <f>VLOOKUP(B144,'26MY_CIV5D_DATA'!B:AS,19,FALSE)</f>
        <v>•</v>
      </c>
      <c r="Q144" s="230" t="str">
        <f>IF(VLOOKUP(B144,'26MY_CIV5D_DATA'!B:AS,21,FALSE)="","",VLOOKUP(B144,'26MY_CIV5D_DATA'!B:AS,21,FALSE))</f>
        <v/>
      </c>
    </row>
    <row r="145" spans="2:17" s="47" customFormat="1" ht="15" customHeight="1" x14ac:dyDescent="0.2">
      <c r="B145" s="220" t="s">
        <v>337</v>
      </c>
      <c r="C145" s="284" t="str">
        <f>VLOOKUP(B145,'26MY_CIV5D_DATA'!B:AS,4,FALSE)</f>
        <v>Pare-soleil pour glaces latérales arrière</v>
      </c>
      <c r="D145" s="225" t="str">
        <f t="shared" si="16"/>
        <v>08R13-T47-100</v>
      </c>
      <c r="E145" s="226">
        <f>VLOOKUP(B145,'26MY_CIV5D_DATA'!B:AS,9,FALSE)</f>
        <v>209</v>
      </c>
      <c r="F145" s="226">
        <f>VLOOKUP(B145,'26MY_CIV5D_DATA'!B:AS,10,FALSE)</f>
        <v>322</v>
      </c>
      <c r="G145" s="227">
        <f>VLOOKUP(B145,'26MY_CIV5D_DATA'!B:AS,7,FALSE)</f>
        <v>0.5</v>
      </c>
      <c r="H145" s="285">
        <f>VLOOKUP(B145,'26MY_CIV5D_DATA'!B:AS,11,FALSE)</f>
        <v>412.5</v>
      </c>
      <c r="I145" s="229">
        <f>VLOOKUP(B145,'26MY_CIV5D_DATA'!B:AS,12,FALSE)</f>
        <v>0</v>
      </c>
      <c r="J145" s="229">
        <f>VLOOKUP(B145,'26MY_CIV5D_DATA'!B:AS,13,FALSE)</f>
        <v>0</v>
      </c>
      <c r="K145" s="229">
        <f>VLOOKUP($B145,'26MY_CIV5D_DATA'!$B:$AS,14,FALSE)</f>
        <v>0</v>
      </c>
      <c r="L145" s="229" t="str">
        <f>VLOOKUP(B145,'26MY_CIV5D_DATA'!B:AS,15,FALSE)</f>
        <v>•</v>
      </c>
      <c r="M145" s="229" t="str">
        <f>VLOOKUP(B145,'26MY_CIV5D_DATA'!B:AS,16,FALSE)</f>
        <v>•</v>
      </c>
      <c r="N145" s="229">
        <f>VLOOKUP($B145,'26MY_CIV5D_DATA'!$B:$AS,17,FALSE)</f>
        <v>0</v>
      </c>
      <c r="O145" s="229" t="str">
        <f>VLOOKUP(B145,'26MY_CIV5D_DATA'!B:AS,18,FALSE)</f>
        <v>•</v>
      </c>
      <c r="P145" s="229" t="str">
        <f>VLOOKUP(B145,'26MY_CIV5D_DATA'!B:AS,19,FALSE)</f>
        <v>•</v>
      </c>
      <c r="Q145" s="230" t="str">
        <f>IF(VLOOKUP(B145,'26MY_CIV5D_DATA'!B:AS,21,FALSE)="","",VLOOKUP(B145,'26MY_CIV5D_DATA'!B:AS,21,FALSE))</f>
        <v>Inclut le côté gauche et droit.</v>
      </c>
    </row>
    <row r="146" spans="2:17" s="47" customFormat="1" ht="15" customHeight="1" x14ac:dyDescent="0.2">
      <c r="B146" s="220" t="s">
        <v>304</v>
      </c>
      <c r="C146" s="284" t="str">
        <f>VLOOKUP(B146,'26MY_CIV5D_DATA'!B:AS,4,FALSE)</f>
        <v>Cendrier de type porte-gobelet</v>
      </c>
      <c r="D146" s="225" t="str">
        <f t="shared" si="16"/>
        <v>08U25-S3Y-305</v>
      </c>
      <c r="E146" s="226">
        <f>VLOOKUP(B146,'26MY_CIV5D_DATA'!B:AS,9,FALSE)</f>
        <v>40.01</v>
      </c>
      <c r="F146" s="226">
        <f>VLOOKUP(B146,'26MY_CIV5D_DATA'!B:AS,10,FALSE)</f>
        <v>66.69</v>
      </c>
      <c r="G146" s="227">
        <f>VLOOKUP(B146,'26MY_CIV5D_DATA'!B:AS,7,FALSE)</f>
        <v>0</v>
      </c>
      <c r="H146" s="285">
        <f>VLOOKUP(B146,'26MY_CIV5D_DATA'!B:AS,11,FALSE)</f>
        <v>66.69</v>
      </c>
      <c r="I146" s="229">
        <f>VLOOKUP(B146,'26MY_CIV5D_DATA'!B:AS,12,FALSE)</f>
        <v>0</v>
      </c>
      <c r="J146" s="229">
        <f>VLOOKUP(B146,'26MY_CIV5D_DATA'!B:AS,13,FALSE)</f>
        <v>0</v>
      </c>
      <c r="K146" s="229">
        <f>VLOOKUP($B146,'26MY_CIV5D_DATA'!$B:$AS,14,FALSE)</f>
        <v>0</v>
      </c>
      <c r="L146" s="229" t="str">
        <f>VLOOKUP(B146,'26MY_CIV5D_DATA'!B:AS,15,FALSE)</f>
        <v>•</v>
      </c>
      <c r="M146" s="229" t="str">
        <f>VLOOKUP(B146,'26MY_CIV5D_DATA'!B:AS,16,FALSE)</f>
        <v>•</v>
      </c>
      <c r="N146" s="229">
        <f>VLOOKUP($B146,'26MY_CIV5D_DATA'!$B:$AS,17,FALSE)</f>
        <v>0</v>
      </c>
      <c r="O146" s="229" t="str">
        <f>VLOOKUP(B146,'26MY_CIV5D_DATA'!B:AS,18,FALSE)</f>
        <v>•</v>
      </c>
      <c r="P146" s="229" t="str">
        <f>VLOOKUP(B146,'26MY_CIV5D_DATA'!B:AS,19,FALSE)</f>
        <v>•</v>
      </c>
      <c r="Q146" s="230" t="str">
        <f>IF(VLOOKUP(B146,'26MY_CIV5D_DATA'!B:AS,21,FALSE)="","",VLOOKUP(B146,'26MY_CIV5D_DATA'!B:AS,21,FALSE))</f>
        <v/>
      </c>
    </row>
    <row r="147" spans="2:17" s="47" customFormat="1" ht="12" customHeight="1" x14ac:dyDescent="0.2">
      <c r="B147" s="220"/>
      <c r="C147" s="251"/>
      <c r="D147" s="252"/>
      <c r="E147" s="253"/>
      <c r="F147" s="253"/>
      <c r="G147" s="254"/>
      <c r="H147" s="255"/>
      <c r="I147" s="256"/>
      <c r="J147" s="256"/>
      <c r="K147" s="256"/>
      <c r="L147" s="256"/>
      <c r="M147" s="256"/>
      <c r="N147" s="256"/>
      <c r="O147" s="256"/>
      <c r="P147" s="256"/>
      <c r="Q147" s="257"/>
    </row>
    <row r="148" spans="2:17" s="32" customFormat="1" ht="18.75" x14ac:dyDescent="0.3">
      <c r="B148" s="237"/>
      <c r="C148" s="185" t="s">
        <v>632</v>
      </c>
      <c r="D148" s="185"/>
      <c r="E148" s="258"/>
      <c r="F148" s="259"/>
      <c r="G148" s="259"/>
      <c r="H148" s="259"/>
      <c r="I148" s="259"/>
      <c r="J148" s="259"/>
      <c r="K148" s="259"/>
      <c r="L148" s="259"/>
      <c r="M148" s="259"/>
      <c r="N148" s="259"/>
      <c r="O148" s="259"/>
      <c r="P148" s="259"/>
      <c r="Q148" s="259"/>
    </row>
    <row r="149" spans="2:17" s="200" customFormat="1" ht="15" customHeight="1" x14ac:dyDescent="0.2">
      <c r="B149" s="223"/>
      <c r="C149" s="189" t="s">
        <v>622</v>
      </c>
      <c r="D149" s="189" t="s">
        <v>623</v>
      </c>
      <c r="E149" s="189" t="s">
        <v>624</v>
      </c>
      <c r="F149" s="189" t="s">
        <v>625</v>
      </c>
      <c r="G149" s="189" t="s">
        <v>626</v>
      </c>
      <c r="H149" s="190" t="s">
        <v>627</v>
      </c>
      <c r="I149" s="189" t="s">
        <v>605</v>
      </c>
      <c r="J149" s="189"/>
      <c r="K149" s="189"/>
      <c r="L149" s="189"/>
      <c r="M149" s="189"/>
      <c r="N149" s="189"/>
      <c r="O149" s="189"/>
      <c r="P149" s="189"/>
      <c r="Q149" s="189" t="s">
        <v>628</v>
      </c>
    </row>
    <row r="150" spans="2:17" s="200" customFormat="1" ht="45" x14ac:dyDescent="0.2">
      <c r="B150" s="223"/>
      <c r="C150" s="189"/>
      <c r="D150" s="189"/>
      <c r="E150" s="189"/>
      <c r="F150" s="189"/>
      <c r="G150" s="189"/>
      <c r="H150" s="190"/>
      <c r="I150" s="191">
        <f>'26MY_CIV5D_DATA'!M$6</f>
        <v>0</v>
      </c>
      <c r="J150" s="191">
        <f>'26MY_CIV5D_DATA'!N$6</f>
        <v>0</v>
      </c>
      <c r="K150" s="191">
        <f>'26MY_CIV5D_DATA'!O$6</f>
        <v>0</v>
      </c>
      <c r="L150" s="191" t="str">
        <f>'26MY_CIV5D_DATA'!P$6</f>
        <v>SPORT</v>
      </c>
      <c r="M150" s="191" t="str">
        <f>'26MY_CIV5D_DATA'!Q$6</f>
        <v>SPORT 
Hybride</v>
      </c>
      <c r="N150" s="191">
        <f>'26MY_CIV5D_DATA'!R$6</f>
        <v>0</v>
      </c>
      <c r="O150" s="191" t="str">
        <f>'26MY_CIV5D_DATA'!S$6</f>
        <v>Sport Touring Hybride</v>
      </c>
      <c r="P150" s="191" t="str">
        <f>'26MY_CIV5D_DATA'!T$6</f>
        <v>Type R</v>
      </c>
      <c r="Q150" s="189"/>
    </row>
    <row r="151" spans="2:17" s="47" customFormat="1" ht="15" customHeight="1" x14ac:dyDescent="0.2">
      <c r="B151" s="220" t="s">
        <v>365</v>
      </c>
      <c r="C151" s="284" t="str">
        <f>VLOOKUP(B151,'26MY_CIV5D_DATA'!B:AS,4,FALSE)</f>
        <v>Garniture de seuil de portière illuminée</v>
      </c>
      <c r="D151" s="225" t="str">
        <f t="shared" ref="D151:D156" si="17">B151</f>
        <v>08E12-T20-100B</v>
      </c>
      <c r="E151" s="226">
        <f>VLOOKUP(B151,'26MY_CIV5D_DATA'!B:AS,9,FALSE)</f>
        <v>256</v>
      </c>
      <c r="F151" s="226">
        <f>VLOOKUP(B151,'26MY_CIV5D_DATA'!B:AS,10,FALSE)</f>
        <v>427</v>
      </c>
      <c r="G151" s="227">
        <f>VLOOKUP(B151,'26MY_CIV5D_DATA'!B:AS,7,FALSE)</f>
        <v>1.1000000000000001</v>
      </c>
      <c r="H151" s="285">
        <f>VLOOKUP(B151,'26MY_CIV5D_DATA'!B:AS,11,FALSE)</f>
        <v>626.1</v>
      </c>
      <c r="I151" s="229">
        <f>VLOOKUP(B151,'26MY_CIV5D_DATA'!B:AS,12,FALSE)</f>
        <v>0</v>
      </c>
      <c r="J151" s="229">
        <f>VLOOKUP(B151,'26MY_CIV5D_DATA'!B:AS,13,FALSE)</f>
        <v>0</v>
      </c>
      <c r="K151" s="229">
        <f>VLOOKUP($B151,'26MY_CIV5D_DATA'!$B:$AS,14,FALSE)</f>
        <v>0</v>
      </c>
      <c r="L151" s="229" t="str">
        <f>VLOOKUP(B151,'26MY_CIV5D_DATA'!B:AS,15,FALSE)</f>
        <v>•</v>
      </c>
      <c r="M151" s="229" t="str">
        <f>VLOOKUP(B151,'26MY_CIV5D_DATA'!B:AS,16,FALSE)</f>
        <v>•</v>
      </c>
      <c r="N151" s="229">
        <f>VLOOKUP($B151,'26MY_CIV5D_DATA'!$B:$AS,17,FALSE)</f>
        <v>0</v>
      </c>
      <c r="O151" s="229" t="str">
        <f>VLOOKUP(B151,'26MY_CIV5D_DATA'!B:AS,18,FALSE)</f>
        <v>•</v>
      </c>
      <c r="P151" s="229" t="str">
        <f>VLOOKUP(B151,'26MY_CIV5D_DATA'!B:AS,19,FALSE)</f>
        <v>N/A</v>
      </c>
      <c r="Q151" s="230" t="str">
        <f>IF(VLOOKUP(B151,'26MY_CIV5D_DATA'!B:AS,21,FALSE)="","",VLOOKUP(B151,'26MY_CIV5D_DATA'!B:AS,21,FALSE))</f>
        <v>Inclut avant et arrière garniture. Éclairage avant seulement.</v>
      </c>
    </row>
    <row r="152" spans="2:17" s="47" customFormat="1" ht="15" customHeight="1" x14ac:dyDescent="0.2">
      <c r="B152" s="220" t="s">
        <v>464</v>
      </c>
      <c r="C152" s="284" t="str">
        <f>VLOOKUP(B152,'26MY_CIV5D_DATA'!B:AS,4,FALSE)</f>
        <v>Garniture de seuil de portière illuminée - Type R</v>
      </c>
      <c r="D152" s="225" t="str">
        <f t="shared" si="17"/>
        <v>08E12-T60-100</v>
      </c>
      <c r="E152" s="226">
        <f>VLOOKUP(B152,'26MY_CIV5D_DATA'!B:AS,9,FALSE)</f>
        <v>288</v>
      </c>
      <c r="F152" s="226">
        <f>VLOOKUP(B152,'26MY_CIV5D_DATA'!B:AS,10,FALSE)</f>
        <v>480</v>
      </c>
      <c r="G152" s="227">
        <f>VLOOKUP(B152,'26MY_CIV5D_DATA'!B:AS,7,FALSE)</f>
        <v>1.1000000000000001</v>
      </c>
      <c r="H152" s="285">
        <f>VLOOKUP(B152,'26MY_CIV5D_DATA'!B:AS,11,FALSE)</f>
        <v>679.1</v>
      </c>
      <c r="I152" s="229">
        <f>VLOOKUP(B152,'26MY_CIV5D_DATA'!B:AS,12,FALSE)</f>
        <v>0</v>
      </c>
      <c r="J152" s="229">
        <f>VLOOKUP(B152,'26MY_CIV5D_DATA'!B:AS,13,FALSE)</f>
        <v>0</v>
      </c>
      <c r="K152" s="229">
        <f>VLOOKUP($B152,'26MY_CIV5D_DATA'!$B:$AS,14,FALSE)</f>
        <v>0</v>
      </c>
      <c r="L152" s="229" t="str">
        <f>VLOOKUP(B152,'26MY_CIV5D_DATA'!B:AS,15,FALSE)</f>
        <v>N/A</v>
      </c>
      <c r="M152" s="229" t="str">
        <f>VLOOKUP(B152,'26MY_CIV5D_DATA'!B:AS,16,FALSE)</f>
        <v>N/A</v>
      </c>
      <c r="N152" s="229">
        <f>VLOOKUP($B152,'26MY_CIV5D_DATA'!$B:$AS,17,FALSE)</f>
        <v>0</v>
      </c>
      <c r="O152" s="229" t="str">
        <f>VLOOKUP(B152,'26MY_CIV5D_DATA'!B:AS,18,FALSE)</f>
        <v>N/A</v>
      </c>
      <c r="P152" s="229" t="str">
        <f>VLOOKUP(B152,'26MY_CIV5D_DATA'!B:AS,19,FALSE)</f>
        <v>•</v>
      </c>
      <c r="Q152" s="230" t="str">
        <f>IF(VLOOKUP(B152,'26MY_CIV5D_DATA'!B:AS,21,FALSE)="","",VLOOKUP(B152,'26MY_CIV5D_DATA'!B:AS,21,FALSE))</f>
        <v/>
      </c>
    </row>
    <row r="153" spans="2:17" s="47" customFormat="1" ht="15" customHeight="1" x14ac:dyDescent="0.2">
      <c r="B153" s="220" t="s">
        <v>359</v>
      </c>
      <c r="C153" s="284" t="str">
        <f>VLOOKUP(B153,'26MY_CIV5D_DATA'!B:AS,4,FALSE)</f>
        <v>Chauffe-moteur - 2,0 L</v>
      </c>
      <c r="D153" s="225" t="str">
        <f t="shared" si="17"/>
        <v>08T44-SNA-302</v>
      </c>
      <c r="E153" s="226">
        <f>VLOOKUP(B153,'26MY_CIV5D_DATA'!B:AS,9,FALSE)</f>
        <v>149</v>
      </c>
      <c r="F153" s="226">
        <f>VLOOKUP(B153,'26MY_CIV5D_DATA'!B:AS,10,FALSE)</f>
        <v>248</v>
      </c>
      <c r="G153" s="227">
        <f>VLOOKUP(B153,'26MY_CIV5D_DATA'!B:AS,7,FALSE)</f>
        <v>1.4</v>
      </c>
      <c r="H153" s="285">
        <f>VLOOKUP(B153,'26MY_CIV5D_DATA'!B:AS,11,FALSE)</f>
        <v>501.4</v>
      </c>
      <c r="I153" s="229">
        <f>VLOOKUP(B153,'26MY_CIV5D_DATA'!B:AS,12,FALSE)</f>
        <v>0</v>
      </c>
      <c r="J153" s="229">
        <f>VLOOKUP(B153,'26MY_CIV5D_DATA'!B:AS,13,FALSE)</f>
        <v>0</v>
      </c>
      <c r="K153" s="229">
        <f>VLOOKUP($B153,'26MY_CIV5D_DATA'!$B:$AS,14,FALSE)</f>
        <v>0</v>
      </c>
      <c r="L153" s="229" t="str">
        <f>VLOOKUP(B153,'26MY_CIV5D_DATA'!B:AS,15,FALSE)</f>
        <v>•</v>
      </c>
      <c r="M153" s="229" t="str">
        <f>VLOOKUP(B153,'26MY_CIV5D_DATA'!B:AS,16,FALSE)</f>
        <v>•</v>
      </c>
      <c r="N153" s="229">
        <f>VLOOKUP($B153,'26MY_CIV5D_DATA'!$B:$AS,17,FALSE)</f>
        <v>0</v>
      </c>
      <c r="O153" s="229" t="str">
        <f>VLOOKUP(B153,'26MY_CIV5D_DATA'!B:AS,18,FALSE)</f>
        <v>•</v>
      </c>
      <c r="P153" s="229" t="str">
        <f>VLOOKUP(B153,'26MY_CIV5D_DATA'!B:AS,19,FALSE)</f>
        <v>N/A</v>
      </c>
      <c r="Q153" s="230" t="str">
        <f>IF(VLOOKUP(B153,'26MY_CIV5D_DATA'!B:AS,21,FALSE)="","",VLOOKUP(B153,'26MY_CIV5D_DATA'!B:AS,21,FALSE))</f>
        <v/>
      </c>
    </row>
    <row r="154" spans="2:17" s="47" customFormat="1" ht="15" customHeight="1" x14ac:dyDescent="0.2">
      <c r="B154" s="192" t="s">
        <v>442</v>
      </c>
      <c r="C154" s="284" t="str">
        <f>VLOOKUP(B154,'26MY_CIV5D_DATA'!B:AS,4,FALSE)</f>
        <v>Chauffe-moteur - Type R</v>
      </c>
      <c r="D154" s="225" t="str">
        <f t="shared" si="17"/>
        <v>08T44-TGH-300</v>
      </c>
      <c r="E154" s="226">
        <f>VLOOKUP(B154,'26MY_CIV5D_DATA'!B:AS,9,FALSE)</f>
        <v>199</v>
      </c>
      <c r="F154" s="226">
        <f>VLOOKUP(B154,'26MY_CIV5D_DATA'!B:AS,10,FALSE)</f>
        <v>332</v>
      </c>
      <c r="G154" s="227">
        <f>VLOOKUP(B154,'26MY_CIV5D_DATA'!B:AS,7,FALSE)</f>
        <v>1.4</v>
      </c>
      <c r="H154" s="285">
        <f>VLOOKUP(B154,'26MY_CIV5D_DATA'!B:AS,11,FALSE)</f>
        <v>585.4</v>
      </c>
      <c r="I154" s="229">
        <f>VLOOKUP(B154,'26MY_CIV5D_DATA'!B:AS,12,FALSE)</f>
        <v>0</v>
      </c>
      <c r="J154" s="229">
        <f>VLOOKUP(B154,'26MY_CIV5D_DATA'!B:AS,13,FALSE)</f>
        <v>0</v>
      </c>
      <c r="K154" s="229">
        <f>VLOOKUP($B154,'26MY_CIV5D_DATA'!$B:$AS,14,FALSE)</f>
        <v>0</v>
      </c>
      <c r="L154" s="229" t="str">
        <f>VLOOKUP(B154,'26MY_CIV5D_DATA'!B:AS,15,FALSE)</f>
        <v>N/A</v>
      </c>
      <c r="M154" s="229" t="str">
        <f>VLOOKUP(B154,'26MY_CIV5D_DATA'!B:AS,16,FALSE)</f>
        <v>N/A</v>
      </c>
      <c r="N154" s="229">
        <f>VLOOKUP($B154,'26MY_CIV5D_DATA'!$B:$AS,17,FALSE)</f>
        <v>0</v>
      </c>
      <c r="O154" s="229" t="str">
        <f>VLOOKUP(B154,'26MY_CIV5D_DATA'!B:AS,18,FALSE)</f>
        <v>N/A</v>
      </c>
      <c r="P154" s="229" t="str">
        <f>VLOOKUP(B154,'26MY_CIV5D_DATA'!B:AS,19,FALSE)</f>
        <v>•</v>
      </c>
      <c r="Q154" s="230" t="str">
        <f>IF(VLOOKUP(B154,'26MY_CIV5D_DATA'!B:AS,21,FALSE)="","",VLOOKUP(B154,'26MY_CIV5D_DATA'!B:AS,21,FALSE))</f>
        <v/>
      </c>
    </row>
    <row r="155" spans="2:17" s="47" customFormat="1" ht="30" x14ac:dyDescent="0.2">
      <c r="B155" s="220" t="s">
        <v>372</v>
      </c>
      <c r="C155" s="287" t="str">
        <f>VLOOKUP(B155,'26MY_CIV5D_DATA'!B:AS,4,FALSE)</f>
        <v>Chargeur/mainteneur de batterie automobile 12 V Optimate</v>
      </c>
      <c r="D155" s="225" t="str">
        <f t="shared" si="17"/>
        <v>31670-BMS-004H</v>
      </c>
      <c r="E155" s="226">
        <f>VLOOKUP(B155,'26MY_CIV5D_DATA'!B:AS,9,FALSE)</f>
        <v>94</v>
      </c>
      <c r="F155" s="226">
        <f>VLOOKUP(B155,'26MY_CIV5D_DATA'!B:AS,10,FALSE)</f>
        <v>157</v>
      </c>
      <c r="G155" s="227">
        <f>VLOOKUP(B155,'26MY_CIV5D_DATA'!B:AS,7,FALSE)</f>
        <v>0</v>
      </c>
      <c r="H155" s="285">
        <f>VLOOKUP(B155,'26MY_CIV5D_DATA'!B:AS,11,FALSE)</f>
        <v>157</v>
      </c>
      <c r="I155" s="229">
        <f>VLOOKUP(B155,'26MY_CIV5D_DATA'!B:AS,12,FALSE)</f>
        <v>0</v>
      </c>
      <c r="J155" s="229">
        <f>VLOOKUP(B155,'26MY_CIV5D_DATA'!B:AS,13,FALSE)</f>
        <v>0</v>
      </c>
      <c r="K155" s="229">
        <f>VLOOKUP($B155,'26MY_CIV5D_DATA'!$B:$AS,14,FALSE)</f>
        <v>0</v>
      </c>
      <c r="L155" s="229" t="str">
        <f>VLOOKUP(B155,'26MY_CIV5D_DATA'!B:AS,15,FALSE)</f>
        <v>•</v>
      </c>
      <c r="M155" s="229" t="str">
        <f>VLOOKUP(B155,'26MY_CIV5D_DATA'!B:AS,16,FALSE)</f>
        <v>•</v>
      </c>
      <c r="N155" s="229">
        <f>VLOOKUP($B155,'26MY_CIV5D_DATA'!$B:$AS,17,FALSE)</f>
        <v>0</v>
      </c>
      <c r="O155" s="229" t="str">
        <f>VLOOKUP(B155,'26MY_CIV5D_DATA'!B:AS,18,FALSE)</f>
        <v>•</v>
      </c>
      <c r="P155" s="229" t="str">
        <f>VLOOKUP(B155,'26MY_CIV5D_DATA'!B:AS,19,FALSE)</f>
        <v>•</v>
      </c>
      <c r="Q155" s="230" t="str">
        <f>IF(VLOOKUP(B155,'26MY_CIV5D_DATA'!B:AS,21,FALSE)="","",VLOOKUP(B155,'26MY_CIV5D_DATA'!B:AS,21,FALSE))</f>
        <v/>
      </c>
    </row>
    <row r="156" spans="2:17" s="47" customFormat="1" ht="15" customHeight="1" x14ac:dyDescent="0.2">
      <c r="B156" s="220" t="s">
        <v>378</v>
      </c>
      <c r="C156" s="284" t="str">
        <f>VLOOKUP(B156,'26MY_CIV5D_DATA'!B:AS,4,FALSE)</f>
        <v>Câble de batterie</v>
      </c>
      <c r="D156" s="225" t="str">
        <f t="shared" si="17"/>
        <v>31670-BMS-LEAD</v>
      </c>
      <c r="E156" s="226">
        <f>VLOOKUP(B156,'26MY_CIV5D_DATA'!B:AS,9,FALSE)</f>
        <v>20</v>
      </c>
      <c r="F156" s="226">
        <f>VLOOKUP(B156,'26MY_CIV5D_DATA'!B:AS,10,FALSE)</f>
        <v>28</v>
      </c>
      <c r="G156" s="227">
        <f>VLOOKUP(B156,'26MY_CIV5D_DATA'!B:AS,7,FALSE)</f>
        <v>0</v>
      </c>
      <c r="H156" s="285">
        <f>VLOOKUP(B156,'26MY_CIV5D_DATA'!B:AS,11,FALSE)</f>
        <v>28</v>
      </c>
      <c r="I156" s="229">
        <f>VLOOKUP(B156,'26MY_CIV5D_DATA'!B:AS,12,FALSE)</f>
        <v>0</v>
      </c>
      <c r="J156" s="229">
        <f>VLOOKUP(B156,'26MY_CIV5D_DATA'!B:AS,13,FALSE)</f>
        <v>0</v>
      </c>
      <c r="K156" s="229">
        <f>VLOOKUP($B156,'26MY_CIV5D_DATA'!$B:$AS,14,FALSE)</f>
        <v>0</v>
      </c>
      <c r="L156" s="229" t="str">
        <f>VLOOKUP(B156,'26MY_CIV5D_DATA'!B:AS,15,FALSE)</f>
        <v>•</v>
      </c>
      <c r="M156" s="229" t="str">
        <f>VLOOKUP(B156,'26MY_CIV5D_DATA'!B:AS,16,FALSE)</f>
        <v>•</v>
      </c>
      <c r="N156" s="229">
        <f>VLOOKUP($B156,'26MY_CIV5D_DATA'!$B:$AS,17,FALSE)</f>
        <v>0</v>
      </c>
      <c r="O156" s="229" t="str">
        <f>VLOOKUP(B156,'26MY_CIV5D_DATA'!B:AS,18,FALSE)</f>
        <v>•</v>
      </c>
      <c r="P156" s="229" t="str">
        <f>VLOOKUP(B156,'26MY_CIV5D_DATA'!B:AS,19,FALSE)</f>
        <v>•</v>
      </c>
      <c r="Q156" s="230" t="str">
        <f>IF(VLOOKUP(B156,'26MY_CIV5D_DATA'!B:AS,21,FALSE)="","",VLOOKUP(B156,'26MY_CIV5D_DATA'!B:AS,21,FALSE))</f>
        <v/>
      </c>
    </row>
    <row r="157" spans="2:17" s="47" customFormat="1" ht="15" customHeight="1" x14ac:dyDescent="0.2">
      <c r="B157" s="220"/>
      <c r="C157" s="260"/>
      <c r="D157" s="261"/>
      <c r="E157" s="18"/>
      <c r="F157" s="18"/>
      <c r="G157" s="262"/>
      <c r="H157" s="18"/>
      <c r="I157" s="18"/>
      <c r="J157" s="18"/>
      <c r="K157" s="18"/>
      <c r="L157" s="18"/>
      <c r="M157" s="18"/>
      <c r="N157" s="18"/>
      <c r="O157" s="18"/>
      <c r="P157" s="18"/>
      <c r="Q157" s="18"/>
    </row>
    <row r="158" spans="2:17" s="32" customFormat="1" ht="18.75" x14ac:dyDescent="0.3">
      <c r="B158" s="220"/>
      <c r="C158" s="185" t="s">
        <v>633</v>
      </c>
      <c r="D158" s="185"/>
      <c r="E158" s="222"/>
      <c r="F158" s="222"/>
      <c r="G158" s="222"/>
      <c r="H158" s="222"/>
      <c r="I158" s="222"/>
      <c r="J158" s="222"/>
      <c r="K158" s="222"/>
      <c r="L158" s="222"/>
      <c r="M158" s="222"/>
      <c r="N158" s="222"/>
      <c r="O158" s="222"/>
      <c r="P158" s="222"/>
      <c r="Q158" s="222"/>
    </row>
    <row r="159" spans="2:17" s="200" customFormat="1" ht="15" customHeight="1" x14ac:dyDescent="0.2">
      <c r="B159" s="223"/>
      <c r="C159" s="189" t="s">
        <v>622</v>
      </c>
      <c r="D159" s="189" t="s">
        <v>623</v>
      </c>
      <c r="E159" s="189" t="s">
        <v>624</v>
      </c>
      <c r="F159" s="189" t="s">
        <v>625</v>
      </c>
      <c r="G159" s="189" t="s">
        <v>626</v>
      </c>
      <c r="H159" s="190" t="s">
        <v>627</v>
      </c>
      <c r="I159" s="189" t="s">
        <v>605</v>
      </c>
      <c r="J159" s="189"/>
      <c r="K159" s="189"/>
      <c r="L159" s="189"/>
      <c r="M159" s="189"/>
      <c r="N159" s="189"/>
      <c r="O159" s="189"/>
      <c r="P159" s="189"/>
      <c r="Q159" s="189" t="s">
        <v>628</v>
      </c>
    </row>
    <row r="160" spans="2:17" s="200" customFormat="1" ht="45" x14ac:dyDescent="0.2">
      <c r="B160" s="223"/>
      <c r="C160" s="189"/>
      <c r="D160" s="189"/>
      <c r="E160" s="189"/>
      <c r="F160" s="189"/>
      <c r="G160" s="189"/>
      <c r="H160" s="190"/>
      <c r="I160" s="191">
        <f>'26MY_CIV5D_DATA'!M$6</f>
        <v>0</v>
      </c>
      <c r="J160" s="191">
        <f>'26MY_CIV5D_DATA'!N$6</f>
        <v>0</v>
      </c>
      <c r="K160" s="191">
        <f>'26MY_CIV5D_DATA'!O$6</f>
        <v>0</v>
      </c>
      <c r="L160" s="191" t="str">
        <f>'26MY_CIV5D_DATA'!P$6</f>
        <v>SPORT</v>
      </c>
      <c r="M160" s="191" t="str">
        <f>'26MY_CIV5D_DATA'!Q$6</f>
        <v>SPORT 
Hybride</v>
      </c>
      <c r="N160" s="191">
        <f>'26MY_CIV5D_DATA'!R$6</f>
        <v>0</v>
      </c>
      <c r="O160" s="191" t="str">
        <f>'26MY_CIV5D_DATA'!S$6</f>
        <v>Sport Touring Hybride</v>
      </c>
      <c r="P160" s="191" t="str">
        <f>'26MY_CIV5D_DATA'!T$6</f>
        <v>Type R</v>
      </c>
      <c r="Q160" s="189"/>
    </row>
    <row r="161" spans="2:17" s="47" customFormat="1" ht="15" customHeight="1" x14ac:dyDescent="0.2">
      <c r="B161" s="220" t="s">
        <v>494</v>
      </c>
      <c r="C161" s="284" t="str">
        <f>VLOOKUP(B161,'26MY_CIV5D_DATA'!B:AS,4,FALSE)</f>
        <v>Blanc platine nacré (NH-883P)</v>
      </c>
      <c r="D161" s="225" t="str">
        <f t="shared" ref="D161:D167" si="18">B161</f>
        <v>TUCH-NH883P-A1</v>
      </c>
      <c r="E161" s="195">
        <f>VLOOKUP(B161,'26MY_CIV5D_DATA'!B:AS,9,FALSE)</f>
        <v>13.25</v>
      </c>
      <c r="F161" s="195">
        <f>VLOOKUP(B161,'26MY_CIV5D_DATA'!B:AS,10,FALSE)</f>
        <v>22</v>
      </c>
      <c r="G161" s="196">
        <f>VLOOKUP(B161,'26MY_CIV5D_DATA'!B:AS,7,FALSE)</f>
        <v>0</v>
      </c>
      <c r="H161" s="288">
        <f>VLOOKUP(B161,'26MY_CIV5D_DATA'!B:AS,11,FALSE)</f>
        <v>22</v>
      </c>
      <c r="I161" s="229">
        <f>VLOOKUP(B161,'26MY_CIV5D_DATA'!B:AS,12,FALSE)</f>
        <v>0</v>
      </c>
      <c r="J161" s="229">
        <f>VLOOKUP(B161,'26MY_CIV5D_DATA'!B:AS,13,FALSE)</f>
        <v>0</v>
      </c>
      <c r="K161" s="229">
        <f>VLOOKUP($B161,'26MY_CIV5D_DATA'!$B:$AS,14,FALSE)</f>
        <v>0</v>
      </c>
      <c r="L161" s="229" t="str">
        <f>VLOOKUP(B161,'26MY_CIV5D_DATA'!B:AS,15,FALSE)</f>
        <v>•</v>
      </c>
      <c r="M161" s="229" t="str">
        <f>VLOOKUP(B161,'26MY_CIV5D_DATA'!B:AS,16,FALSE)</f>
        <v>•</v>
      </c>
      <c r="N161" s="229">
        <f>VLOOKUP($B161,'26MY_CIV5D_DATA'!$B:$AS,17,FALSE)</f>
        <v>0</v>
      </c>
      <c r="O161" s="229" t="str">
        <f>VLOOKUP(B161,'26MY_CIV5D_DATA'!B:AS,18,FALSE)</f>
        <v>•</v>
      </c>
      <c r="P161" s="229" t="str">
        <f>VLOOKUP(B161,'26MY_CIV5D_DATA'!B:AS,19,FALSE)</f>
        <v>N/A</v>
      </c>
      <c r="Q161" s="199" t="str">
        <f>IF(VLOOKUP(B161,'26MY_CIV5D_DATA'!B:AS,21,FALSE)="","",VLOOKUP(B161,'26MY_CIV5D_DATA'!B:AS,21,FALSE))</f>
        <v/>
      </c>
    </row>
    <row r="162" spans="2:17" s="47" customFormat="1" ht="15" customHeight="1" x14ac:dyDescent="0.2">
      <c r="B162" s="220" t="s">
        <v>505</v>
      </c>
      <c r="C162" s="284" t="str">
        <f>VLOOKUP(B162,'26MY_CIV5D_DATA'!B:AS,4,FALSE)</f>
        <v>Blanc Victoire (NH-0)</v>
      </c>
      <c r="D162" s="225" t="str">
        <f t="shared" si="18"/>
        <v>TUCH-NH0-A1</v>
      </c>
      <c r="E162" s="203"/>
      <c r="F162" s="203"/>
      <c r="G162" s="204"/>
      <c r="H162" s="289"/>
      <c r="I162" s="229"/>
      <c r="J162" s="229"/>
      <c r="K162" s="229"/>
      <c r="L162" s="229" t="str">
        <f>VLOOKUP(B162,'26MY_CIV5D_DATA'!B:AS,15,FALSE)</f>
        <v>N/A</v>
      </c>
      <c r="M162" s="229" t="str">
        <f>VLOOKUP(B162,'26MY_CIV5D_DATA'!B:AS,16,FALSE)</f>
        <v>N/A</v>
      </c>
      <c r="N162" s="229">
        <f>VLOOKUP($B162,'26MY_CIV5D_DATA'!$B:$AS,17,FALSE)</f>
        <v>0</v>
      </c>
      <c r="O162" s="229" t="str">
        <f>VLOOKUP(B162,'26MY_CIV5D_DATA'!B:AS,18,FALSE)</f>
        <v>N/A</v>
      </c>
      <c r="P162" s="229" t="str">
        <f>VLOOKUP(B162,'26MY_CIV5D_DATA'!B:AS,19,FALSE)</f>
        <v>•</v>
      </c>
      <c r="Q162" s="199"/>
    </row>
    <row r="163" spans="2:17" s="47" customFormat="1" ht="15" customHeight="1" x14ac:dyDescent="0.2">
      <c r="B163" s="220" t="s">
        <v>499</v>
      </c>
      <c r="C163" s="284" t="str">
        <f>VLOOKUP(B163,'26MY_CIV5D_DATA'!B:AS,4,FALSE)</f>
        <v>Refl et solaire argent métallisé (NH-932M)</v>
      </c>
      <c r="D163" s="225" t="str">
        <f t="shared" si="18"/>
        <v>TUCH-NH932M-A1</v>
      </c>
      <c r="E163" s="203"/>
      <c r="F163" s="203"/>
      <c r="G163" s="204"/>
      <c r="H163" s="289"/>
      <c r="I163" s="229">
        <f>VLOOKUP(B163,'26MY_CIV5D_DATA'!B:AS,12,FALSE)</f>
        <v>0</v>
      </c>
      <c r="J163" s="229">
        <f>VLOOKUP(B163,'26MY_CIV5D_DATA'!B:AS,13,FALSE)</f>
        <v>0</v>
      </c>
      <c r="K163" s="229">
        <f>VLOOKUP($B163,'26MY_CIV5D_DATA'!$B:$AS,14,FALSE)</f>
        <v>0</v>
      </c>
      <c r="L163" s="229" t="str">
        <f>VLOOKUP(B163,'26MY_CIV5D_DATA'!B:AS,15,FALSE)</f>
        <v>•</v>
      </c>
      <c r="M163" s="229" t="str">
        <f>VLOOKUP(B163,'26MY_CIV5D_DATA'!B:AS,16,FALSE)</f>
        <v>N/A</v>
      </c>
      <c r="N163" s="229">
        <f>VLOOKUP($B163,'26MY_CIV5D_DATA'!$B:$AS,17,FALSE)</f>
        <v>0</v>
      </c>
      <c r="O163" s="229" t="str">
        <f>VLOOKUP(B163,'26MY_CIV5D_DATA'!B:AS,18,FALSE)</f>
        <v>N/A</v>
      </c>
      <c r="P163" s="229" t="str">
        <f>VLOOKUP(B163,'26MY_CIV5D_DATA'!B:AS,19,FALSE)</f>
        <v>N/A</v>
      </c>
      <c r="Q163" s="207"/>
    </row>
    <row r="164" spans="2:17" s="47" customFormat="1" ht="15" customHeight="1" x14ac:dyDescent="0.2">
      <c r="B164" s="220" t="s">
        <v>500</v>
      </c>
      <c r="C164" s="284" t="str">
        <f>VLOOKUP(B164,'26MY_CIV5D_DATA'!B:AS,4,FALSE)</f>
        <v>Gris météore nacré (NH-904M)</v>
      </c>
      <c r="D164" s="225" t="str">
        <f t="shared" si="18"/>
        <v>TUCH-NH904M-A1</v>
      </c>
      <c r="E164" s="203"/>
      <c r="F164" s="203"/>
      <c r="G164" s="204"/>
      <c r="H164" s="289"/>
      <c r="I164" s="229">
        <f>VLOOKUP(B164,'26MY_CIV5D_DATA'!B:AS,12,FALSE)</f>
        <v>0</v>
      </c>
      <c r="J164" s="229">
        <f>VLOOKUP(B164,'26MY_CIV5D_DATA'!B:AS,13,FALSE)</f>
        <v>0</v>
      </c>
      <c r="K164" s="229">
        <f>VLOOKUP($B164,'26MY_CIV5D_DATA'!$B:$AS,14,FALSE)</f>
        <v>0</v>
      </c>
      <c r="L164" s="229" t="str">
        <f>VLOOKUP(B164,'26MY_CIV5D_DATA'!B:AS,15,FALSE)</f>
        <v>N/A</v>
      </c>
      <c r="M164" s="229" t="str">
        <f>VLOOKUP(B164,'26MY_CIV5D_DATA'!B:AS,16,FALSE)</f>
        <v>•</v>
      </c>
      <c r="N164" s="229">
        <f>VLOOKUP($B164,'26MY_CIV5D_DATA'!$B:$AS,17,FALSE)</f>
        <v>0</v>
      </c>
      <c r="O164" s="229" t="str">
        <f>VLOOKUP(B164,'26MY_CIV5D_DATA'!B:AS,18,FALSE)</f>
        <v>N/A</v>
      </c>
      <c r="P164" s="229" t="str">
        <f>VLOOKUP(B164,'26MY_CIV5D_DATA'!B:AS,19,FALSE)</f>
        <v>N/A</v>
      </c>
      <c r="Q164" s="207"/>
    </row>
    <row r="165" spans="2:17" s="47" customFormat="1" ht="15" customHeight="1" x14ac:dyDescent="0.2">
      <c r="B165" s="220" t="s">
        <v>501</v>
      </c>
      <c r="C165" s="284" t="str">
        <f>VLOOKUP(B165,'26MY_CIV5D_DATA'!B:AS,4,FALSE)</f>
        <v>Noir cristal nacré (NH-731P)</v>
      </c>
      <c r="D165" s="225" t="str">
        <f t="shared" si="18"/>
        <v>TUCH-NH731P-A1</v>
      </c>
      <c r="E165" s="203"/>
      <c r="F165" s="203"/>
      <c r="G165" s="204"/>
      <c r="H165" s="289"/>
      <c r="I165" s="229">
        <f>VLOOKUP(B165,'26MY_CIV5D_DATA'!B:AS,12,FALSE)</f>
        <v>0</v>
      </c>
      <c r="J165" s="229">
        <f>VLOOKUP(B165,'26MY_CIV5D_DATA'!B:AS,13,FALSE)</f>
        <v>0</v>
      </c>
      <c r="K165" s="229">
        <f>VLOOKUP($B165,'26MY_CIV5D_DATA'!$B:$AS,14,FALSE)</f>
        <v>0</v>
      </c>
      <c r="L165" s="229" t="str">
        <f>VLOOKUP(B165,'26MY_CIV5D_DATA'!B:AS,15,FALSE)</f>
        <v>•</v>
      </c>
      <c r="M165" s="229" t="str">
        <f>VLOOKUP(B165,'26MY_CIV5D_DATA'!B:AS,16,FALSE)</f>
        <v>•</v>
      </c>
      <c r="N165" s="229">
        <f>VLOOKUP($B165,'26MY_CIV5D_DATA'!$B:$AS,17,FALSE)</f>
        <v>0</v>
      </c>
      <c r="O165" s="229" t="str">
        <f>VLOOKUP(B165,'26MY_CIV5D_DATA'!B:AS,18,FALSE)</f>
        <v>•</v>
      </c>
      <c r="P165" s="229" t="str">
        <f>VLOOKUP(B165,'26MY_CIV5D_DATA'!B:AS,19,FALSE)</f>
        <v>N/A</v>
      </c>
      <c r="Q165" s="207"/>
    </row>
    <row r="166" spans="2:17" s="47" customFormat="1" ht="15" customHeight="1" x14ac:dyDescent="0.2">
      <c r="B166" s="220" t="s">
        <v>502</v>
      </c>
      <c r="C166" s="284" t="str">
        <f>VLOOKUP(B166,'26MY_CIV5D_DATA'!B:AS,4,FALSE)</f>
        <v>Rouge rallye (R-513)</v>
      </c>
      <c r="D166" s="225" t="str">
        <f t="shared" si="18"/>
        <v>TUCH-R513-A1</v>
      </c>
      <c r="E166" s="203"/>
      <c r="F166" s="203"/>
      <c r="G166" s="204"/>
      <c r="H166" s="289"/>
      <c r="I166" s="229">
        <f>VLOOKUP(B166,'26MY_CIV5D_DATA'!B:AS,12,FALSE)</f>
        <v>0</v>
      </c>
      <c r="J166" s="229">
        <f>VLOOKUP(B166,'26MY_CIV5D_DATA'!B:AS,13,FALSE)</f>
        <v>0</v>
      </c>
      <c r="K166" s="229">
        <f>VLOOKUP($B166,'26MY_CIV5D_DATA'!$B:$AS,14,FALSE)</f>
        <v>0</v>
      </c>
      <c r="L166" s="229" t="str">
        <f>VLOOKUP(B166,'26MY_CIV5D_DATA'!B:AS,15,FALSE)</f>
        <v>N/A</v>
      </c>
      <c r="M166" s="229" t="str">
        <f>VLOOKUP(B166,'26MY_CIV5D_DATA'!B:AS,16,FALSE)</f>
        <v>•</v>
      </c>
      <c r="N166" s="229">
        <f>VLOOKUP($B166,'26MY_CIV5D_DATA'!$B:$AS,17,FALSE)</f>
        <v>0</v>
      </c>
      <c r="O166" s="229" t="str">
        <f>VLOOKUP(B166,'26MY_CIV5D_DATA'!B:AS,18,FALSE)</f>
        <v>•</v>
      </c>
      <c r="P166" s="229" t="str">
        <f>VLOOKUP(B166,'26MY_CIV5D_DATA'!B:AS,19,FALSE)</f>
        <v>•</v>
      </c>
      <c r="Q166" s="207"/>
    </row>
    <row r="167" spans="2:17" s="47" customFormat="1" ht="15" customHeight="1" x14ac:dyDescent="0.2">
      <c r="B167" s="220" t="s">
        <v>503</v>
      </c>
      <c r="C167" s="284" t="str">
        <f>VLOOKUP(B167,'26MY_CIV5D_DATA'!B:AS,4,FALSE)</f>
        <v>Bleu turbo nacré  (B-637P)</v>
      </c>
      <c r="D167" s="225" t="str">
        <f t="shared" si="18"/>
        <v>TUCH-B637P-A1</v>
      </c>
      <c r="E167" s="203"/>
      <c r="F167" s="203"/>
      <c r="G167" s="204"/>
      <c r="H167" s="289"/>
      <c r="I167" s="229">
        <f>VLOOKUP(B167,'26MY_CIV5D_DATA'!B:AS,12,FALSE)</f>
        <v>0</v>
      </c>
      <c r="J167" s="229">
        <f>VLOOKUP(B167,'26MY_CIV5D_DATA'!B:AS,13,FALSE)</f>
        <v>0</v>
      </c>
      <c r="K167" s="229">
        <f>VLOOKUP($B167,'26MY_CIV5D_DATA'!$B:$AS,14,FALSE)</f>
        <v>0</v>
      </c>
      <c r="L167" s="229" t="str">
        <f>VLOOKUP(B167,'26MY_CIV5D_DATA'!B:AS,15,FALSE)</f>
        <v>N/A</v>
      </c>
      <c r="M167" s="229" t="str">
        <f>VLOOKUP(B167,'26MY_CIV5D_DATA'!B:AS,16,FALSE)</f>
        <v>N/A</v>
      </c>
      <c r="N167" s="229">
        <f>VLOOKUP($B167,'26MY_CIV5D_DATA'!$B:$AS,17,FALSE)</f>
        <v>0</v>
      </c>
      <c r="O167" s="229" t="str">
        <f>VLOOKUP(B167,'26MY_CIV5D_DATA'!B:AS,18,FALSE)</f>
        <v>•</v>
      </c>
      <c r="P167" s="229" t="str">
        <f>VLOOKUP(B167,'26MY_CIV5D_DATA'!B:AS,19,FALSE)</f>
        <v>•</v>
      </c>
      <c r="Q167" s="207"/>
    </row>
    <row r="168" spans="2:17" s="200" customFormat="1" ht="6.95" customHeight="1" x14ac:dyDescent="0.2">
      <c r="B168" s="223"/>
      <c r="C168" s="240"/>
      <c r="D168" s="241"/>
      <c r="E168" s="241"/>
      <c r="F168" s="241"/>
      <c r="G168" s="241"/>
      <c r="H168" s="241"/>
      <c r="I168" s="241"/>
      <c r="J168" s="241"/>
      <c r="K168" s="241"/>
      <c r="L168" s="241"/>
      <c r="M168" s="241"/>
      <c r="N168" s="241"/>
      <c r="O168" s="241"/>
      <c r="P168" s="241"/>
      <c r="Q168" s="245"/>
    </row>
    <row r="169" spans="2:17" s="47" customFormat="1" ht="15" customHeight="1" x14ac:dyDescent="0.2">
      <c r="B169" s="220" t="s">
        <v>511</v>
      </c>
      <c r="C169" s="284" t="str">
        <f>VLOOKUP(B169,'26MY_CIV5D_DATA'!B:AS,4,FALSE)</f>
        <v>Aiguilles abrasives fines</v>
      </c>
      <c r="D169" s="225" t="str">
        <f t="shared" ref="D169:D171" si="19">B169</f>
        <v>TUCH-NEEDLES</v>
      </c>
      <c r="E169" s="226">
        <f>VLOOKUP(B169,'26MY_CIV5D_DATA'!B:AS,9,FALSE)</f>
        <v>9.5</v>
      </c>
      <c r="F169" s="226">
        <f>VLOOKUP(B169,'26MY_CIV5D_DATA'!B:AS,10,FALSE)</f>
        <v>15.75</v>
      </c>
      <c r="G169" s="227">
        <f>VLOOKUP(B169,'26MY_CIV5D_DATA'!B:AS,7,FALSE)</f>
        <v>0</v>
      </c>
      <c r="H169" s="285">
        <f>VLOOKUP(B169,'26MY_CIV5D_DATA'!B:AS,11,FALSE)</f>
        <v>15.75</v>
      </c>
      <c r="I169" s="229">
        <f>VLOOKUP(B169,'26MY_CIV5D_DATA'!B:AS,12,FALSE)</f>
        <v>0</v>
      </c>
      <c r="J169" s="229">
        <f>VLOOKUP(B169,'26MY_CIV5D_DATA'!B:AS,13,FALSE)</f>
        <v>0</v>
      </c>
      <c r="K169" s="229">
        <f>VLOOKUP($B169,'26MY_CIV5D_DATA'!$B:$AS,14,FALSE)</f>
        <v>0</v>
      </c>
      <c r="L169" s="229" t="str">
        <f>VLOOKUP(B169,'26MY_CIV5D_DATA'!B:AS,15,FALSE)</f>
        <v>•</v>
      </c>
      <c r="M169" s="229" t="str">
        <f>VLOOKUP(B169,'26MY_CIV5D_DATA'!B:AS,16,FALSE)</f>
        <v>•</v>
      </c>
      <c r="N169" s="229">
        <f>VLOOKUP($B169,'26MY_CIV5D_DATA'!$B:$AS,17,FALSE)</f>
        <v>0</v>
      </c>
      <c r="O169" s="229" t="str">
        <f>VLOOKUP(B169,'26MY_CIV5D_DATA'!B:AS,18,FALSE)</f>
        <v>•</v>
      </c>
      <c r="P169" s="229" t="str">
        <f>VLOOKUP(B169,'26MY_CIV5D_DATA'!B:AS,19,FALSE)</f>
        <v>•</v>
      </c>
      <c r="Q169" s="230" t="str">
        <f>IF(VLOOKUP(B169,'26MY_CIV5D_DATA'!B:AS,21,FALSE)="","",VLOOKUP(B169,'26MY_CIV5D_DATA'!B:AS,21,FALSE))</f>
        <v>Quantité de 5</v>
      </c>
    </row>
    <row r="170" spans="2:17" s="47" customFormat="1" ht="15" customHeight="1" x14ac:dyDescent="0.2">
      <c r="B170" s="220" t="s">
        <v>516</v>
      </c>
      <c r="C170" s="284" t="str">
        <f>VLOOKUP(B170,'26MY_CIV5D_DATA'!B:AS,4,FALSE)</f>
        <v>Bâtons abrasifs fins</v>
      </c>
      <c r="D170" s="225" t="str">
        <f t="shared" si="19"/>
        <v>TUCH-STICKS</v>
      </c>
      <c r="E170" s="226">
        <f>VLOOKUP(B170,'26MY_CIV5D_DATA'!B:AS,9,FALSE)</f>
        <v>2.4500000000000002</v>
      </c>
      <c r="F170" s="226">
        <f>VLOOKUP(B170,'26MY_CIV5D_DATA'!B:AS,10,FALSE)</f>
        <v>4</v>
      </c>
      <c r="G170" s="227">
        <f>VLOOKUP(B170,'26MY_CIV5D_DATA'!B:AS,7,FALSE)</f>
        <v>0</v>
      </c>
      <c r="H170" s="285">
        <f>VLOOKUP(B170,'26MY_CIV5D_DATA'!B:AS,11,FALSE)</f>
        <v>4</v>
      </c>
      <c r="I170" s="229">
        <f>VLOOKUP(B170,'26MY_CIV5D_DATA'!B:AS,12,FALSE)</f>
        <v>0</v>
      </c>
      <c r="J170" s="229">
        <f>VLOOKUP(B170,'26MY_CIV5D_DATA'!B:AS,13,FALSE)</f>
        <v>0</v>
      </c>
      <c r="K170" s="229">
        <f>VLOOKUP($B170,'26MY_CIV5D_DATA'!$B:$AS,14,FALSE)</f>
        <v>0</v>
      </c>
      <c r="L170" s="229" t="str">
        <f>VLOOKUP(B170,'26MY_CIV5D_DATA'!B:AS,15,FALSE)</f>
        <v>•</v>
      </c>
      <c r="M170" s="229" t="str">
        <f>VLOOKUP(B170,'26MY_CIV5D_DATA'!B:AS,16,FALSE)</f>
        <v>•</v>
      </c>
      <c r="N170" s="229">
        <f>VLOOKUP($B170,'26MY_CIV5D_DATA'!$B:$AS,17,FALSE)</f>
        <v>0</v>
      </c>
      <c r="O170" s="229" t="str">
        <f>VLOOKUP(B170,'26MY_CIV5D_DATA'!B:AS,18,FALSE)</f>
        <v>•</v>
      </c>
      <c r="P170" s="229" t="str">
        <f>VLOOKUP(B170,'26MY_CIV5D_DATA'!B:AS,19,FALSE)</f>
        <v>•</v>
      </c>
      <c r="Q170" s="230" t="str">
        <f>IF(VLOOKUP(B170,'26MY_CIV5D_DATA'!B:AS,21,FALSE)="","",VLOOKUP(B170,'26MY_CIV5D_DATA'!B:AS,21,FALSE))</f>
        <v>Quantité de 5</v>
      </c>
    </row>
    <row r="171" spans="2:17" s="47" customFormat="1" ht="15" customHeight="1" x14ac:dyDescent="0.2">
      <c r="B171" s="220" t="s">
        <v>519</v>
      </c>
      <c r="C171" s="284" t="str">
        <f>VLOOKUP(B171,'26MY_CIV5D_DATA'!B:AS,4,FALSE)</f>
        <v>Pointes de remplacement pour stylos de peinture</v>
      </c>
      <c r="D171" s="225" t="str">
        <f t="shared" si="19"/>
        <v>TUCH-TIPS</v>
      </c>
      <c r="E171" s="226">
        <f>VLOOKUP(B171,'26MY_CIV5D_DATA'!B:AS,9,FALSE)</f>
        <v>6.25</v>
      </c>
      <c r="F171" s="226">
        <f>VLOOKUP(B171,'26MY_CIV5D_DATA'!B:AS,10,FALSE)</f>
        <v>13.75</v>
      </c>
      <c r="G171" s="227">
        <f>VLOOKUP(B171,'26MY_CIV5D_DATA'!B:AS,7,FALSE)</f>
        <v>0</v>
      </c>
      <c r="H171" s="285">
        <f>VLOOKUP(B171,'26MY_CIV5D_DATA'!B:AS,11,FALSE)</f>
        <v>13.75</v>
      </c>
      <c r="I171" s="229">
        <f>VLOOKUP(B171,'26MY_CIV5D_DATA'!B:AS,12,FALSE)</f>
        <v>0</v>
      </c>
      <c r="J171" s="229">
        <f>VLOOKUP(B171,'26MY_CIV5D_DATA'!B:AS,13,FALSE)</f>
        <v>0</v>
      </c>
      <c r="K171" s="229">
        <f>VLOOKUP($B171,'26MY_CIV5D_DATA'!$B:$AS,14,FALSE)</f>
        <v>0</v>
      </c>
      <c r="L171" s="229" t="str">
        <f>VLOOKUP(B171,'26MY_CIV5D_DATA'!B:AS,15,FALSE)</f>
        <v>•</v>
      </c>
      <c r="M171" s="229" t="str">
        <f>VLOOKUP(B171,'26MY_CIV5D_DATA'!B:AS,16,FALSE)</f>
        <v>•</v>
      </c>
      <c r="N171" s="229">
        <f>VLOOKUP($B171,'26MY_CIV5D_DATA'!$B:$AS,17,FALSE)</f>
        <v>0</v>
      </c>
      <c r="O171" s="229" t="str">
        <f>VLOOKUP(B171,'26MY_CIV5D_DATA'!B:AS,18,FALSE)</f>
        <v>•</v>
      </c>
      <c r="P171" s="229" t="str">
        <f>VLOOKUP(B171,'26MY_CIV5D_DATA'!B:AS,19,FALSE)</f>
        <v>•</v>
      </c>
      <c r="Q171" s="230" t="str">
        <f>IF(VLOOKUP(B171,'26MY_CIV5D_DATA'!B:AS,21,FALSE)="","",VLOOKUP(B171,'26MY_CIV5D_DATA'!B:AS,21,FALSE))</f>
        <v>Quantité de 25</v>
      </c>
    </row>
    <row r="172" spans="2:17" s="47" customFormat="1" ht="15" customHeight="1" x14ac:dyDescent="0.2">
      <c r="B172" s="265"/>
      <c r="C172" s="231"/>
      <c r="D172" s="266"/>
      <c r="E172" s="267"/>
      <c r="F172" s="267"/>
      <c r="G172" s="268"/>
      <c r="H172" s="269"/>
      <c r="I172" s="268"/>
      <c r="J172" s="268"/>
      <c r="K172" s="268"/>
      <c r="L172" s="268"/>
      <c r="M172" s="268"/>
      <c r="N172" s="268"/>
      <c r="O172" s="268"/>
      <c r="P172" s="268"/>
      <c r="Q172" s="268"/>
    </row>
    <row r="173" spans="2:17" s="47" customFormat="1" ht="15" customHeight="1" x14ac:dyDescent="0.2">
      <c r="B173" s="265"/>
      <c r="C173" s="270" t="s">
        <v>634</v>
      </c>
      <c r="D173" s="271" t="s">
        <v>593</v>
      </c>
      <c r="E173" s="163"/>
      <c r="F173" s="163"/>
      <c r="G173" s="163"/>
      <c r="H173" s="163"/>
      <c r="I173" s="163"/>
      <c r="J173" s="163"/>
      <c r="K173" s="163"/>
      <c r="L173" s="163"/>
      <c r="M173" s="163"/>
      <c r="N173" s="163"/>
      <c r="O173" s="163"/>
      <c r="P173" s="163"/>
      <c r="Q173" s="163"/>
    </row>
    <row r="174" spans="2:17" ht="14.25" customHeight="1" x14ac:dyDescent="0.2">
      <c r="C174" s="273">
        <f>'26MY_CIV5D_DATA'!$C$4</f>
        <v>46142</v>
      </c>
      <c r="D174" s="271" t="s">
        <v>635</v>
      </c>
      <c r="E174" s="5"/>
      <c r="F174" s="5"/>
      <c r="G174" s="5"/>
      <c r="H174" s="5"/>
      <c r="I174" s="5"/>
      <c r="J174" s="5"/>
      <c r="K174" s="5"/>
      <c r="L174" s="5"/>
      <c r="M174" s="5"/>
      <c r="N174" s="5"/>
      <c r="O174" s="5"/>
      <c r="P174" s="5"/>
      <c r="Q174" s="5"/>
    </row>
    <row r="175" spans="2:17" ht="14.25" customHeight="1" x14ac:dyDescent="0.2"/>
    <row r="176" spans="2:17"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sheetData>
  <sheetProtection algorithmName="SHA-512" hashValue="Bmf63Fh0FTHiv1lUyzvgZBiV7r7uvVw6hhCpqGiNR3/cMmuevJUEvraL1Us0YCUEEdmuBVmz/WPcOo+s9OgGGw==" saltValue="JZaYrbcsic5ReQKOnx0YVQ==" spinCount="100000" sheet="1" objects="1" scenarios="1"/>
  <mergeCells count="192">
    <mergeCell ref="E161:E167"/>
    <mergeCell ref="F161:F167"/>
    <mergeCell ref="G161:G167"/>
    <mergeCell ref="H161:H167"/>
    <mergeCell ref="Q161:Q167"/>
    <mergeCell ref="I149:P149"/>
    <mergeCell ref="Q149:Q150"/>
    <mergeCell ref="C159:C160"/>
    <mergeCell ref="D159:D160"/>
    <mergeCell ref="E159:E160"/>
    <mergeCell ref="F159:F160"/>
    <mergeCell ref="G159:G160"/>
    <mergeCell ref="H159:H160"/>
    <mergeCell ref="I159:P159"/>
    <mergeCell ref="Q159:Q160"/>
    <mergeCell ref="C149:C150"/>
    <mergeCell ref="D149:D150"/>
    <mergeCell ref="E149:E150"/>
    <mergeCell ref="F149:F150"/>
    <mergeCell ref="G149:G150"/>
    <mergeCell ref="H149:H150"/>
    <mergeCell ref="Q122:Q126"/>
    <mergeCell ref="C129:C130"/>
    <mergeCell ref="D129:D130"/>
    <mergeCell ref="E129:E130"/>
    <mergeCell ref="F129:F130"/>
    <mergeCell ref="G129:G130"/>
    <mergeCell ref="H129:H130"/>
    <mergeCell ref="I129:P129"/>
    <mergeCell ref="Q129:Q130"/>
    <mergeCell ref="I79:P79"/>
    <mergeCell ref="Q79:Q80"/>
    <mergeCell ref="Q97:Q98"/>
    <mergeCell ref="Q100:Q105"/>
    <mergeCell ref="Q107:Q112"/>
    <mergeCell ref="Q114:Q120"/>
    <mergeCell ref="C79:C80"/>
    <mergeCell ref="D79:D80"/>
    <mergeCell ref="E79:E80"/>
    <mergeCell ref="F79:F80"/>
    <mergeCell ref="G79:G80"/>
    <mergeCell ref="H79:H80"/>
    <mergeCell ref="P58:P60"/>
    <mergeCell ref="Q58:Q60"/>
    <mergeCell ref="C63:C64"/>
    <mergeCell ref="D63:D64"/>
    <mergeCell ref="E63:E64"/>
    <mergeCell ref="F63:F64"/>
    <mergeCell ref="G63:G64"/>
    <mergeCell ref="H63:H64"/>
    <mergeCell ref="I63:P63"/>
    <mergeCell ref="Q63:Q64"/>
    <mergeCell ref="J58:J60"/>
    <mergeCell ref="K58:K60"/>
    <mergeCell ref="L58:L60"/>
    <mergeCell ref="M58:M60"/>
    <mergeCell ref="N58:N60"/>
    <mergeCell ref="O58:O60"/>
    <mergeCell ref="M53:M56"/>
    <mergeCell ref="N53:N56"/>
    <mergeCell ref="O53:O56"/>
    <mergeCell ref="P53:P56"/>
    <mergeCell ref="Q53:Q56"/>
    <mergeCell ref="E58:E60"/>
    <mergeCell ref="F58:F60"/>
    <mergeCell ref="G58:G60"/>
    <mergeCell ref="H58:H60"/>
    <mergeCell ref="I58:I60"/>
    <mergeCell ref="P48:P51"/>
    <mergeCell ref="Q48:Q51"/>
    <mergeCell ref="E53:E56"/>
    <mergeCell ref="F53:F56"/>
    <mergeCell ref="G53:G56"/>
    <mergeCell ref="H53:H56"/>
    <mergeCell ref="I53:I56"/>
    <mergeCell ref="J53:J56"/>
    <mergeCell ref="K53:K56"/>
    <mergeCell ref="L53:L56"/>
    <mergeCell ref="J48:J51"/>
    <mergeCell ref="K48:K51"/>
    <mergeCell ref="L48:L51"/>
    <mergeCell ref="M48:M51"/>
    <mergeCell ref="N48:N51"/>
    <mergeCell ref="O48:O51"/>
    <mergeCell ref="M44:M46"/>
    <mergeCell ref="N44:N46"/>
    <mergeCell ref="O44:O46"/>
    <mergeCell ref="P44:P46"/>
    <mergeCell ref="Q44:Q46"/>
    <mergeCell ref="E48:E51"/>
    <mergeCell ref="F48:F51"/>
    <mergeCell ref="G48:G51"/>
    <mergeCell ref="H48:H51"/>
    <mergeCell ref="I48:I51"/>
    <mergeCell ref="P40:P42"/>
    <mergeCell ref="Q40:Q42"/>
    <mergeCell ref="E44:E46"/>
    <mergeCell ref="F44:F46"/>
    <mergeCell ref="G44:G46"/>
    <mergeCell ref="H44:H46"/>
    <mergeCell ref="I44:I46"/>
    <mergeCell ref="J44:J46"/>
    <mergeCell ref="K44:K46"/>
    <mergeCell ref="L44:L46"/>
    <mergeCell ref="J40:J42"/>
    <mergeCell ref="K40:K42"/>
    <mergeCell ref="L40:L42"/>
    <mergeCell ref="M40:M42"/>
    <mergeCell ref="N40:N42"/>
    <mergeCell ref="O40:O42"/>
    <mergeCell ref="M36:M38"/>
    <mergeCell ref="N36:N38"/>
    <mergeCell ref="O36:O38"/>
    <mergeCell ref="P36:P38"/>
    <mergeCell ref="Q36:Q38"/>
    <mergeCell ref="E40:E42"/>
    <mergeCell ref="F40:F42"/>
    <mergeCell ref="G40:G42"/>
    <mergeCell ref="H40:H42"/>
    <mergeCell ref="I40:I42"/>
    <mergeCell ref="P27:P34"/>
    <mergeCell ref="Q27:Q34"/>
    <mergeCell ref="E36:E38"/>
    <mergeCell ref="F36:F38"/>
    <mergeCell ref="G36:G38"/>
    <mergeCell ref="H36:H38"/>
    <mergeCell ref="I36:I38"/>
    <mergeCell ref="J36:J38"/>
    <mergeCell ref="K36:K38"/>
    <mergeCell ref="L36:L38"/>
    <mergeCell ref="J27:J34"/>
    <mergeCell ref="K27:K34"/>
    <mergeCell ref="L27:L34"/>
    <mergeCell ref="M27:M34"/>
    <mergeCell ref="N27:N34"/>
    <mergeCell ref="O27:O34"/>
    <mergeCell ref="M23:M25"/>
    <mergeCell ref="N23:N25"/>
    <mergeCell ref="O23:O25"/>
    <mergeCell ref="P23:P25"/>
    <mergeCell ref="Q23:Q25"/>
    <mergeCell ref="E27:E34"/>
    <mergeCell ref="F27:F34"/>
    <mergeCell ref="G27:G34"/>
    <mergeCell ref="H27:H34"/>
    <mergeCell ref="I27:I34"/>
    <mergeCell ref="P19:P21"/>
    <mergeCell ref="Q19:Q21"/>
    <mergeCell ref="E23:E25"/>
    <mergeCell ref="F23:F25"/>
    <mergeCell ref="G23:G25"/>
    <mergeCell ref="H23:H25"/>
    <mergeCell ref="I23:I25"/>
    <mergeCell ref="J23:J25"/>
    <mergeCell ref="K23:K25"/>
    <mergeCell ref="L23:L25"/>
    <mergeCell ref="J19:J21"/>
    <mergeCell ref="K19:K21"/>
    <mergeCell ref="L19:L21"/>
    <mergeCell ref="M19:M21"/>
    <mergeCell ref="N19:N21"/>
    <mergeCell ref="O19:O21"/>
    <mergeCell ref="M14:M17"/>
    <mergeCell ref="N14:N17"/>
    <mergeCell ref="O14:O17"/>
    <mergeCell ref="P14:P17"/>
    <mergeCell ref="Q14:Q17"/>
    <mergeCell ref="E19:E21"/>
    <mergeCell ref="F19:F21"/>
    <mergeCell ref="G19:G21"/>
    <mergeCell ref="H19:H21"/>
    <mergeCell ref="I19:I21"/>
    <mergeCell ref="I12:P12"/>
    <mergeCell ref="Q12:Q13"/>
    <mergeCell ref="E14:E17"/>
    <mergeCell ref="F14:F17"/>
    <mergeCell ref="G14:G17"/>
    <mergeCell ref="H14:H17"/>
    <mergeCell ref="I14:I17"/>
    <mergeCell ref="J14:J17"/>
    <mergeCell ref="K14:K17"/>
    <mergeCell ref="L14:L17"/>
    <mergeCell ref="C5:O5"/>
    <mergeCell ref="C6:O6"/>
    <mergeCell ref="C7:O7"/>
    <mergeCell ref="C8:O8"/>
    <mergeCell ref="C12:C13"/>
    <mergeCell ref="D12:D13"/>
    <mergeCell ref="E12:E13"/>
    <mergeCell ref="F12:F13"/>
    <mergeCell ref="G12:G13"/>
    <mergeCell ref="H12:H13"/>
  </mergeCells>
  <conditionalFormatting sqref="E1:F13 E22:F22 E26:F26 E35:F35 E52:F52 E57:F57 E61:F64 E99:F99 E106:F106 E113:F113 E121:F121 E127:F130 E147:F150 E157:F160 E172:F1048576 E168:F168 E39:F39 E43:F43 E77:F90 E18:F18">
    <cfRule type="containsText" dxfId="21" priority="22" operator="containsText" text=".99">
      <formula>NOT(ISERROR(SEARCH(".99",E1)))</formula>
    </cfRule>
  </conditionalFormatting>
  <conditionalFormatting sqref="E19:F19">
    <cfRule type="containsText" dxfId="20" priority="21" operator="containsText" text=".99">
      <formula>NOT(ISERROR(SEARCH(".99",E19)))</formula>
    </cfRule>
  </conditionalFormatting>
  <conditionalFormatting sqref="E23:F23">
    <cfRule type="containsText" dxfId="19" priority="20" operator="containsText" text=".99">
      <formula>NOT(ISERROR(SEARCH(".99",E23)))</formula>
    </cfRule>
  </conditionalFormatting>
  <conditionalFormatting sqref="E27:F27">
    <cfRule type="containsText" dxfId="18" priority="19" operator="containsText" text=".99">
      <formula>NOT(ISERROR(SEARCH(".99",E27)))</formula>
    </cfRule>
  </conditionalFormatting>
  <conditionalFormatting sqref="E36:F36">
    <cfRule type="containsText" dxfId="17" priority="18" operator="containsText" text=".99">
      <formula>NOT(ISERROR(SEARCH(".99",E36)))</formula>
    </cfRule>
  </conditionalFormatting>
  <conditionalFormatting sqref="E44:F44">
    <cfRule type="containsText" dxfId="16" priority="17" operator="containsText" text=".99">
      <formula>NOT(ISERROR(SEARCH(".99",E44)))</formula>
    </cfRule>
  </conditionalFormatting>
  <conditionalFormatting sqref="E53:F53">
    <cfRule type="containsText" dxfId="15" priority="16" operator="containsText" text=".99">
      <formula>NOT(ISERROR(SEARCH(".99",E53)))</formula>
    </cfRule>
  </conditionalFormatting>
  <conditionalFormatting sqref="E65:F76">
    <cfRule type="containsText" dxfId="14" priority="15" operator="containsText" text=".99">
      <formula>NOT(ISERROR(SEARCH(".99",E65)))</formula>
    </cfRule>
  </conditionalFormatting>
  <conditionalFormatting sqref="E91:F98">
    <cfRule type="containsText" dxfId="13" priority="14" operator="containsText" text=".99">
      <formula>NOT(ISERROR(SEARCH(".99",E91)))</formula>
    </cfRule>
  </conditionalFormatting>
  <conditionalFormatting sqref="E100:F105">
    <cfRule type="containsText" dxfId="12" priority="13" operator="containsText" text=".99">
      <formula>NOT(ISERROR(SEARCH(".99",E100)))</formula>
    </cfRule>
  </conditionalFormatting>
  <conditionalFormatting sqref="E107:F112">
    <cfRule type="containsText" dxfId="11" priority="12" operator="containsText" text=".99">
      <formula>NOT(ISERROR(SEARCH(".99",E107)))</formula>
    </cfRule>
  </conditionalFormatting>
  <conditionalFormatting sqref="E114:F120">
    <cfRule type="containsText" dxfId="10" priority="11" operator="containsText" text=".99">
      <formula>NOT(ISERROR(SEARCH(".99",E114)))</formula>
    </cfRule>
  </conditionalFormatting>
  <conditionalFormatting sqref="E122:F126">
    <cfRule type="containsText" dxfId="9" priority="10" operator="containsText" text=".99">
      <formula>NOT(ISERROR(SEARCH(".99",E122)))</formula>
    </cfRule>
  </conditionalFormatting>
  <conditionalFormatting sqref="E131:F146">
    <cfRule type="containsText" dxfId="8" priority="9" operator="containsText" text=".99">
      <formula>NOT(ISERROR(SEARCH(".99",E131)))</formula>
    </cfRule>
  </conditionalFormatting>
  <conditionalFormatting sqref="E151:F156">
    <cfRule type="containsText" dxfId="7" priority="8" operator="containsText" text=".99">
      <formula>NOT(ISERROR(SEARCH(".99",E151)))</formula>
    </cfRule>
  </conditionalFormatting>
  <conditionalFormatting sqref="E169:F171">
    <cfRule type="containsText" dxfId="6" priority="7" operator="containsText" text=".99">
      <formula>NOT(ISERROR(SEARCH(".99",E169)))</formula>
    </cfRule>
  </conditionalFormatting>
  <conditionalFormatting sqref="E161:F162">
    <cfRule type="containsText" dxfId="5" priority="6" operator="containsText" text=".99">
      <formula>NOT(ISERROR(SEARCH(".99",E161)))</formula>
    </cfRule>
  </conditionalFormatting>
  <conditionalFormatting sqref="E40:F40">
    <cfRule type="containsText" dxfId="4" priority="5" operator="containsText" text=".99">
      <formula>NOT(ISERROR(SEARCH(".99",E40)))</formula>
    </cfRule>
  </conditionalFormatting>
  <conditionalFormatting sqref="E58:F58">
    <cfRule type="containsText" dxfId="3" priority="4" operator="containsText" text=".99">
      <formula>NOT(ISERROR(SEARCH(".99",E58)))</formula>
    </cfRule>
  </conditionalFormatting>
  <conditionalFormatting sqref="E47:F47">
    <cfRule type="containsText" dxfId="2" priority="3" operator="containsText" text=".99">
      <formula>NOT(ISERROR(SEARCH(".99",E47)))</formula>
    </cfRule>
  </conditionalFormatting>
  <conditionalFormatting sqref="E48:F48">
    <cfRule type="containsText" dxfId="1" priority="2" operator="containsText" text=".99">
      <formula>NOT(ISERROR(SEARCH(".99",E48)))</formula>
    </cfRule>
  </conditionalFormatting>
  <conditionalFormatting sqref="E14:F14">
    <cfRule type="containsText" dxfId="0" priority="1" operator="containsText" text=".99">
      <formula>NOT(ISERROR(SEARCH(".99",E14)))</formula>
    </cfRule>
  </conditionalFormatting>
  <printOptions horizontalCentered="1"/>
  <pageMargins left="0.23622047244094499" right="0.23622047244094499" top="0.39370078740157499" bottom="0.39370078740157499" header="0.31496062992126" footer="0.31496062992126"/>
  <pageSetup scale="46" fitToHeight="0" orientation="portrait" horizontalDpi="1200" verticalDpi="1200" r:id="rId1"/>
  <headerFooter>
    <oddFooter>&amp;CPage &amp;P of &amp;N</oddFooter>
  </headerFooter>
  <rowBreaks count="1" manualBreakCount="1">
    <brk id="88" min="2" max="1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CC38-4022-4011-80DF-C2F88F050229}">
  <sheetPr codeName="Sheet24">
    <tabColor rgb="FFC8102E"/>
    <pageSetUpPr fitToPage="1"/>
  </sheetPr>
  <dimension ref="A2:V33"/>
  <sheetViews>
    <sheetView showGridLines="0" view="pageBreakPreview" topLeftCell="A10" zoomScale="80" zoomScaleNormal="100" zoomScaleSheetLayoutView="80" workbookViewId="0">
      <selection activeCell="C13" sqref="C13:F13"/>
    </sheetView>
  </sheetViews>
  <sheetFormatPr defaultColWidth="8.85546875" defaultRowHeight="12.75" x14ac:dyDescent="0.2"/>
  <cols>
    <col min="1" max="1" width="8.85546875" style="14"/>
    <col min="2" max="2" width="9.140625" style="350" customWidth="1"/>
    <col min="3" max="3" width="12.5703125" style="14" customWidth="1"/>
    <col min="4" max="5" width="8.5703125" style="14" customWidth="1"/>
    <col min="6" max="6" width="10.5703125" style="14" customWidth="1"/>
    <col min="7" max="7" width="9.42578125" style="14" customWidth="1"/>
    <col min="8" max="8" width="12.5703125" style="14" customWidth="1"/>
    <col min="9" max="10" width="8.5703125" style="14" customWidth="1"/>
    <col min="11" max="11" width="10.5703125" style="14" customWidth="1"/>
    <col min="12" max="12" width="9.42578125" style="14" customWidth="1"/>
    <col min="13" max="13" width="12.5703125" style="14" customWidth="1"/>
    <col min="14" max="15" width="8.5703125" style="14" customWidth="1"/>
    <col min="16" max="16" width="10.5703125" style="14" customWidth="1"/>
    <col min="17" max="17" width="9.42578125" style="14" customWidth="1"/>
    <col min="18" max="16384" width="8.85546875" style="14"/>
  </cols>
  <sheetData>
    <row r="2" spans="2:22" ht="18" customHeight="1" x14ac:dyDescent="0.2">
      <c r="B2" s="290"/>
      <c r="C2" s="5"/>
      <c r="D2" s="5"/>
      <c r="E2" s="5"/>
      <c r="F2" s="5"/>
      <c r="G2" s="5"/>
      <c r="H2" s="5"/>
      <c r="I2" s="5"/>
      <c r="J2" s="5"/>
      <c r="K2" s="5"/>
      <c r="L2" s="5"/>
      <c r="M2" s="5"/>
      <c r="N2" s="5"/>
      <c r="O2" s="5"/>
      <c r="R2" s="291"/>
    </row>
    <row r="3" spans="2:22" ht="24.95" customHeight="1" x14ac:dyDescent="0.2">
      <c r="B3" s="292" t="s">
        <v>636</v>
      </c>
      <c r="C3" s="292"/>
      <c r="D3" s="292"/>
      <c r="E3" s="292"/>
      <c r="F3" s="292"/>
      <c r="G3" s="292"/>
      <c r="H3" s="292"/>
      <c r="I3" s="292"/>
      <c r="J3" s="292"/>
      <c r="K3" s="292"/>
      <c r="L3" s="292"/>
      <c r="M3" s="292"/>
      <c r="N3" s="292"/>
      <c r="O3" s="292"/>
      <c r="P3" s="292"/>
      <c r="Q3" s="292"/>
      <c r="R3" s="291"/>
    </row>
    <row r="4" spans="2:22" ht="170.25" customHeight="1" x14ac:dyDescent="0.2">
      <c r="B4" s="293">
        <v>200</v>
      </c>
      <c r="C4" s="5"/>
      <c r="D4" s="5"/>
      <c r="E4" s="5"/>
      <c r="F4" s="5"/>
      <c r="G4" s="5"/>
      <c r="H4" s="5"/>
      <c r="I4" s="5"/>
      <c r="J4" s="5"/>
      <c r="K4" s="5"/>
      <c r="L4" s="5"/>
      <c r="M4" s="5"/>
      <c r="N4" s="5"/>
      <c r="O4" s="5"/>
      <c r="P4" s="5"/>
      <c r="Q4" s="5"/>
      <c r="R4" s="291"/>
    </row>
    <row r="5" spans="2:22" ht="33" customHeight="1" x14ac:dyDescent="0.2">
      <c r="B5" s="293"/>
      <c r="C5" s="5"/>
      <c r="D5" s="5"/>
      <c r="E5" s="5"/>
      <c r="F5" s="5"/>
      <c r="G5" s="5"/>
      <c r="H5" s="5"/>
      <c r="I5" s="5"/>
      <c r="J5" s="5"/>
      <c r="K5" s="5"/>
      <c r="L5" s="5"/>
      <c r="M5" s="5"/>
      <c r="N5" s="5"/>
      <c r="O5" s="5"/>
      <c r="P5" s="5"/>
      <c r="Q5" s="5"/>
      <c r="R5" s="291"/>
    </row>
    <row r="6" spans="2:22" ht="30" customHeight="1" x14ac:dyDescent="0.2">
      <c r="B6" s="294" t="s">
        <v>637</v>
      </c>
      <c r="C6" s="294"/>
      <c r="D6" s="294"/>
      <c r="E6" s="294"/>
      <c r="F6" s="294"/>
      <c r="G6" s="294"/>
      <c r="H6" s="294"/>
      <c r="I6" s="294"/>
      <c r="J6" s="294"/>
      <c r="K6" s="294"/>
      <c r="L6" s="294"/>
      <c r="M6" s="294"/>
      <c r="N6" s="294"/>
      <c r="O6" s="294"/>
      <c r="P6" s="294"/>
      <c r="Q6" s="294"/>
      <c r="R6" s="291"/>
    </row>
    <row r="7" spans="2:22" ht="12.75" customHeight="1" x14ac:dyDescent="0.2">
      <c r="B7" s="295">
        <v>20</v>
      </c>
      <c r="C7" s="5"/>
      <c r="D7" s="5"/>
      <c r="E7" s="5"/>
      <c r="F7" s="5"/>
      <c r="G7" s="5"/>
      <c r="H7" s="5"/>
      <c r="I7" s="5"/>
      <c r="J7" s="5"/>
      <c r="K7" s="5"/>
      <c r="L7" s="5"/>
      <c r="M7" s="5"/>
      <c r="N7" s="5"/>
      <c r="O7" s="5"/>
      <c r="P7" s="5"/>
      <c r="Q7" s="5"/>
      <c r="R7" s="291"/>
    </row>
    <row r="8" spans="2:22" ht="150" customHeight="1" x14ac:dyDescent="0.2">
      <c r="B8" s="293">
        <v>150</v>
      </c>
      <c r="C8" s="296"/>
      <c r="D8" s="296"/>
      <c r="E8" s="296"/>
      <c r="F8" s="296"/>
      <c r="G8" s="5"/>
      <c r="H8" s="296"/>
      <c r="I8" s="296"/>
      <c r="J8" s="296"/>
      <c r="K8" s="296"/>
      <c r="L8" s="5"/>
      <c r="M8" s="296" t="e" vm="1">
        <v>#VALUE!</v>
      </c>
      <c r="N8" s="296"/>
      <c r="O8" s="296"/>
      <c r="P8" s="296"/>
      <c r="Q8" s="5"/>
      <c r="R8" s="291"/>
      <c r="V8" s="297"/>
    </row>
    <row r="9" spans="2:22" ht="8.25" customHeight="1" x14ac:dyDescent="0.2">
      <c r="B9" s="293"/>
      <c r="C9" s="133"/>
      <c r="D9" s="133"/>
      <c r="E9" s="133"/>
      <c r="F9" s="133"/>
      <c r="G9" s="5"/>
      <c r="H9" s="133"/>
      <c r="I9" s="133"/>
      <c r="J9" s="133"/>
      <c r="K9" s="133"/>
      <c r="L9" s="5"/>
      <c r="M9" s="133"/>
      <c r="N9" s="133"/>
      <c r="O9" s="133"/>
      <c r="P9" s="133"/>
      <c r="Q9" s="5"/>
      <c r="R9" s="291"/>
      <c r="V9" s="297"/>
    </row>
    <row r="10" spans="2:22" ht="20.25" customHeight="1" x14ac:dyDescent="0.2">
      <c r="B10" s="293">
        <v>20</v>
      </c>
      <c r="C10" s="298" t="str">
        <f>'26MY_CIV5D_APP_EN'!$C$128</f>
        <v>Floor Mats - All-Season</v>
      </c>
      <c r="D10" s="299"/>
      <c r="E10" s="299"/>
      <c r="F10" s="300"/>
      <c r="G10" s="301"/>
      <c r="H10" s="298" t="str">
        <f>'26MY_CIV5D_APP_EN'!$C$131</f>
        <v>Cargo Tray</v>
      </c>
      <c r="I10" s="299"/>
      <c r="J10" s="299"/>
      <c r="K10" s="300"/>
      <c r="L10" s="301"/>
      <c r="M10" s="298" t="str">
        <f>'26MY_CIV5D_APP_EN'!$C$77</f>
        <v xml:space="preserve">Black Emblem H-Mark </v>
      </c>
      <c r="N10" s="299"/>
      <c r="O10" s="299"/>
      <c r="P10" s="300"/>
      <c r="Q10" s="5"/>
      <c r="R10" s="291"/>
    </row>
    <row r="11" spans="2:22" ht="15" customHeight="1" x14ac:dyDescent="0.2">
      <c r="B11" s="295">
        <v>20</v>
      </c>
      <c r="C11" s="302">
        <f>'26MY_CIV5D_APP_EN'!$H$128</f>
        <v>266.10000000000002</v>
      </c>
      <c r="D11" s="303">
        <f>-PMT($D$29/52,5*52,C11)</f>
        <v>1.2133890782288268</v>
      </c>
      <c r="E11" s="304" t="s">
        <v>638</v>
      </c>
      <c r="F11" s="305" t="str">
        <f>$C$29</f>
        <v>(6.99%)</v>
      </c>
      <c r="G11" s="5"/>
      <c r="H11" s="302">
        <f>'26MY_CIV5D_APP_EN'!$H$131</f>
        <v>215.1</v>
      </c>
      <c r="I11" s="303">
        <f>-PMT($D$29/52,5*52,H11)</f>
        <v>0.98083423798203917</v>
      </c>
      <c r="J11" s="304" t="s">
        <v>638</v>
      </c>
      <c r="K11" s="305" t="str">
        <f>$C$29</f>
        <v>(6.99%)</v>
      </c>
      <c r="L11" s="5"/>
      <c r="M11" s="302">
        <f>'26MY_CIV5D_APP_EN'!$H$77</f>
        <v>249.7</v>
      </c>
      <c r="N11" s="303">
        <f>-PMT($D$29/52,5*52,M11)</f>
        <v>1.1386067374435851</v>
      </c>
      <c r="O11" s="304" t="s">
        <v>638</v>
      </c>
      <c r="P11" s="305" t="str">
        <f>$C$29</f>
        <v>(6.99%)</v>
      </c>
      <c r="Q11" s="5"/>
      <c r="R11" s="291"/>
    </row>
    <row r="12" spans="2:22" ht="15" customHeight="1" x14ac:dyDescent="0.2">
      <c r="B12" s="295"/>
      <c r="C12" s="306"/>
      <c r="D12" s="303"/>
      <c r="E12" s="304"/>
      <c r="F12" s="305"/>
      <c r="G12" s="5"/>
      <c r="H12" s="5"/>
      <c r="I12" s="5"/>
      <c r="J12" s="5"/>
      <c r="K12" s="5"/>
      <c r="L12" s="5"/>
      <c r="M12" s="5"/>
      <c r="N12" s="5"/>
      <c r="O12" s="5"/>
      <c r="P12" s="5"/>
      <c r="Q12" s="5"/>
      <c r="R12" s="291"/>
    </row>
    <row r="13" spans="2:22" ht="150" customHeight="1" x14ac:dyDescent="0.2">
      <c r="B13" s="293">
        <v>150</v>
      </c>
      <c r="C13" s="296"/>
      <c r="D13" s="296"/>
      <c r="E13" s="296"/>
      <c r="F13" s="296"/>
      <c r="G13" s="5"/>
      <c r="H13" s="296"/>
      <c r="I13" s="296"/>
      <c r="J13" s="296"/>
      <c r="K13" s="296"/>
      <c r="L13" s="5"/>
      <c r="M13" s="296"/>
      <c r="N13" s="296"/>
      <c r="O13" s="296"/>
      <c r="P13" s="296"/>
      <c r="Q13" s="5"/>
      <c r="R13" s="291"/>
    </row>
    <row r="14" spans="2:22" ht="9" customHeight="1" x14ac:dyDescent="0.2">
      <c r="B14" s="293"/>
      <c r="C14" s="133"/>
      <c r="D14" s="133"/>
      <c r="E14" s="133"/>
      <c r="F14" s="133"/>
      <c r="G14" s="5"/>
      <c r="H14" s="133"/>
      <c r="I14" s="133"/>
      <c r="J14" s="133"/>
      <c r="K14" s="133"/>
      <c r="L14" s="5"/>
      <c r="M14" s="133"/>
      <c r="N14" s="133"/>
      <c r="O14" s="133"/>
      <c r="P14" s="133"/>
      <c r="Q14" s="5"/>
      <c r="R14" s="291"/>
    </row>
    <row r="15" spans="2:22" ht="21.95" customHeight="1" x14ac:dyDescent="0.2">
      <c r="B15" s="293">
        <v>20</v>
      </c>
      <c r="C15" s="307" t="str">
        <f>'26MY_CIV5D_APP_EN'!$C$79</f>
        <v>Door Visors - Black</v>
      </c>
      <c r="D15" s="308"/>
      <c r="E15" s="308"/>
      <c r="F15" s="309"/>
      <c r="G15" s="310"/>
      <c r="H15" s="298" t="str">
        <f>'26MY_CIV5D_DATA'!$D$55</f>
        <v>Body Side Moulding</v>
      </c>
      <c r="I15" s="299"/>
      <c r="J15" s="299"/>
      <c r="K15" s="300"/>
      <c r="L15" s="310"/>
      <c r="M15" s="311" t="str">
        <f>'26MY_CIV5D_APP_EN'!$C$148</f>
        <v>Illuminated Door Sill Trim</v>
      </c>
      <c r="N15" s="299" t="s">
        <v>639</v>
      </c>
      <c r="O15" s="299" t="s">
        <v>639</v>
      </c>
      <c r="P15" s="300" t="s">
        <v>639</v>
      </c>
      <c r="Q15" s="5"/>
      <c r="R15" s="291"/>
    </row>
    <row r="16" spans="2:22" s="316" customFormat="1" ht="15.75" x14ac:dyDescent="0.2">
      <c r="B16" s="312">
        <v>50</v>
      </c>
      <c r="C16" s="302">
        <f>'26MY_CIV5D_APP_FR'!$H$83</f>
        <v>435.5</v>
      </c>
      <c r="D16" s="303">
        <f>-PMT($D$29/52,5*52,C16)</f>
        <v>1.9858359397544305</v>
      </c>
      <c r="E16" s="304" t="s">
        <v>638</v>
      </c>
      <c r="F16" s="305" t="str">
        <f>$C$29</f>
        <v>(6.99%)</v>
      </c>
      <c r="G16" s="313"/>
      <c r="H16" s="306">
        <f>'26MY_CIV5D_DATA'!$L$55</f>
        <v>430.4</v>
      </c>
      <c r="I16" s="303">
        <f>-PMT($D$29/52,5*52,H16)</f>
        <v>1.9625804557297519</v>
      </c>
      <c r="J16" s="304" t="s">
        <v>638</v>
      </c>
      <c r="K16" s="305" t="str">
        <f>$C$29</f>
        <v>(6.99%)</v>
      </c>
      <c r="L16" s="313"/>
      <c r="M16" s="306">
        <f>'26MY_CIV5D_APP_EN'!$H$148</f>
        <v>626.1</v>
      </c>
      <c r="N16" s="303">
        <f>-PMT($D$29/52,5*52,M16)</f>
        <v>2.8549526564414447</v>
      </c>
      <c r="O16" s="304" t="s">
        <v>638</v>
      </c>
      <c r="P16" s="305" t="str">
        <f>$C$29</f>
        <v>(6.99%)</v>
      </c>
      <c r="Q16" s="314"/>
      <c r="R16" s="315"/>
    </row>
    <row r="17" spans="1:20" s="316" customFormat="1" ht="15" customHeight="1" x14ac:dyDescent="0.2">
      <c r="B17" s="312"/>
      <c r="C17" s="306"/>
      <c r="D17" s="303"/>
      <c r="E17" s="304"/>
      <c r="F17" s="317"/>
      <c r="G17" s="313"/>
      <c r="H17" s="306"/>
      <c r="I17" s="303"/>
      <c r="J17" s="304"/>
      <c r="K17" s="317"/>
      <c r="L17" s="313"/>
      <c r="M17" s="306"/>
      <c r="N17" s="303"/>
      <c r="O17" s="304"/>
      <c r="P17" s="317"/>
      <c r="Q17" s="314"/>
      <c r="R17" s="315"/>
    </row>
    <row r="18" spans="1:20" ht="150" customHeight="1" x14ac:dyDescent="0.2">
      <c r="B18" s="293">
        <v>150</v>
      </c>
      <c r="C18" s="296"/>
      <c r="D18" s="296"/>
      <c r="E18" s="296"/>
      <c r="F18" s="296"/>
      <c r="G18" s="5"/>
      <c r="H18" s="296"/>
      <c r="I18" s="296"/>
      <c r="J18" s="296"/>
      <c r="K18" s="296"/>
      <c r="L18" s="5"/>
      <c r="M18" s="296"/>
      <c r="N18" s="296"/>
      <c r="O18" s="296"/>
      <c r="P18" s="296"/>
      <c r="Q18" s="5"/>
    </row>
    <row r="19" spans="1:20" ht="9.75" customHeight="1" x14ac:dyDescent="0.2">
      <c r="B19" s="293"/>
      <c r="C19" s="133"/>
      <c r="D19" s="133"/>
      <c r="E19" s="133"/>
      <c r="F19" s="133"/>
      <c r="G19" s="5"/>
      <c r="H19" s="133"/>
      <c r="I19" s="133"/>
      <c r="J19" s="133"/>
      <c r="K19" s="133"/>
      <c r="L19" s="5"/>
      <c r="M19" s="133"/>
      <c r="N19" s="133"/>
      <c r="O19" s="133"/>
      <c r="P19" s="133"/>
      <c r="Q19" s="5"/>
    </row>
    <row r="20" spans="1:20" ht="21.95" customHeight="1" x14ac:dyDescent="0.2">
      <c r="B20" s="293">
        <v>20</v>
      </c>
      <c r="C20" s="298" t="str">
        <f>'26MY_CIV5D_APP_EN'!$C$104</f>
        <v>Tailgate Spoiler, HPD</v>
      </c>
      <c r="D20" s="299"/>
      <c r="E20" s="299"/>
      <c r="F20" s="300"/>
      <c r="G20" s="310"/>
      <c r="H20" s="318" t="str">
        <f>'26MY_CIV5D_APP_EN'!$C$87</f>
        <v>Roof Rack</v>
      </c>
      <c r="I20" s="299"/>
      <c r="J20" s="299"/>
      <c r="K20" s="300"/>
      <c r="L20" s="310"/>
      <c r="M20" s="319" t="str">
        <f>'26MY_CIV5D_APP_EN'!$C$19</f>
        <v>16” Enkei M52 Wheels &amp; Michelin X-ICE Snow Tire Package</v>
      </c>
      <c r="N20" s="320"/>
      <c r="O20" s="320"/>
      <c r="P20" s="321"/>
      <c r="Q20" s="5"/>
    </row>
    <row r="21" spans="1:20" ht="15.75" x14ac:dyDescent="0.2">
      <c r="B21" s="293">
        <v>50</v>
      </c>
      <c r="C21" s="306">
        <f>'26MY_CIV5D_APP_EN'!$H$105</f>
        <v>1004.2</v>
      </c>
      <c r="D21" s="303">
        <f>-PMT($D$29/52,5*52,C21)</f>
        <v>4.5790504034475301</v>
      </c>
      <c r="E21" s="304" t="s">
        <v>638</v>
      </c>
      <c r="F21" s="322" t="str">
        <f>$C$29</f>
        <v>(6.99%)</v>
      </c>
      <c r="G21" s="313"/>
      <c r="H21" s="306">
        <f>'26MY_CIV5D_APP_EN'!$H$87</f>
        <v>902.4</v>
      </c>
      <c r="I21" s="303">
        <f>-PMT($D$29/52,5*52,H21)</f>
        <v>4.1148527027196282</v>
      </c>
      <c r="J21" s="304" t="s">
        <v>638</v>
      </c>
      <c r="K21" s="322" t="str">
        <f>$C$29</f>
        <v>(6.99%)</v>
      </c>
      <c r="L21" s="313"/>
      <c r="M21" s="306">
        <f>SUM('26MY_CIV5D_APP_EN'!$H$19:$H$21)</f>
        <v>2245.1999999999998</v>
      </c>
      <c r="N21" s="303">
        <f>-PMT($D$29/52,5*52,M21)</f>
        <v>10.237884849452692</v>
      </c>
      <c r="O21" s="304" t="s">
        <v>638</v>
      </c>
      <c r="P21" s="322" t="str">
        <f>$C$29</f>
        <v>(6.99%)</v>
      </c>
      <c r="Q21" s="5"/>
    </row>
    <row r="22" spans="1:20" ht="15" customHeight="1" x14ac:dyDescent="0.2">
      <c r="B22" s="293"/>
      <c r="C22" s="306"/>
      <c r="D22" s="303"/>
      <c r="E22" s="304"/>
      <c r="F22" s="322"/>
      <c r="G22" s="313"/>
      <c r="H22" s="306"/>
      <c r="I22" s="303"/>
      <c r="J22" s="304"/>
      <c r="K22" s="322"/>
      <c r="L22" s="313"/>
      <c r="M22" s="306"/>
      <c r="N22" s="303"/>
      <c r="O22" s="304"/>
      <c r="P22" s="322"/>
      <c r="Q22" s="5"/>
    </row>
    <row r="23" spans="1:20" ht="15" customHeight="1" x14ac:dyDescent="0.2">
      <c r="B23" s="323"/>
      <c r="C23" s="324" t="s">
        <v>640</v>
      </c>
      <c r="D23" s="5"/>
      <c r="E23" s="5"/>
      <c r="F23" s="5"/>
      <c r="G23" s="5"/>
      <c r="H23" s="5"/>
      <c r="I23" s="5"/>
      <c r="J23" s="5"/>
      <c r="K23" s="5"/>
      <c r="L23" s="5"/>
      <c r="M23" s="5"/>
      <c r="N23" s="5"/>
      <c r="O23" s="5"/>
      <c r="P23" s="5"/>
      <c r="Q23" s="5"/>
    </row>
    <row r="24" spans="1:20" ht="15" customHeight="1" x14ac:dyDescent="0.2">
      <c r="B24" s="323"/>
      <c r="C24" s="324" t="s">
        <v>641</v>
      </c>
      <c r="D24" s="5"/>
      <c r="E24" s="5"/>
      <c r="F24" s="5"/>
      <c r="G24" s="325"/>
      <c r="H24" s="325"/>
      <c r="I24" s="325"/>
      <c r="J24" s="325"/>
      <c r="K24" s="325"/>
      <c r="L24" s="325"/>
      <c r="M24" s="325"/>
      <c r="N24" s="325"/>
      <c r="O24" s="325"/>
      <c r="P24" s="325"/>
      <c r="Q24" s="5"/>
    </row>
    <row r="25" spans="1:20" ht="15" customHeight="1" x14ac:dyDescent="0.2">
      <c r="B25" s="323">
        <v>20</v>
      </c>
      <c r="C25" s="324" t="s">
        <v>642</v>
      </c>
      <c r="D25" s="5"/>
      <c r="E25" s="5"/>
      <c r="F25" s="5"/>
      <c r="G25" s="325"/>
      <c r="H25" s="325"/>
      <c r="I25" s="325"/>
      <c r="J25" s="325"/>
      <c r="K25" s="325"/>
      <c r="L25" s="325"/>
      <c r="M25" s="325"/>
      <c r="N25" s="325"/>
      <c r="O25" s="325"/>
      <c r="P25" s="325"/>
      <c r="Q25" s="5"/>
    </row>
    <row r="26" spans="1:20" ht="60" customHeight="1" x14ac:dyDescent="0.2">
      <c r="B26" s="293">
        <v>60</v>
      </c>
      <c r="C26" s="326" t="s">
        <v>643</v>
      </c>
      <c r="D26" s="326"/>
      <c r="E26" s="326"/>
      <c r="F26" s="326"/>
      <c r="G26" s="326"/>
      <c r="H26" s="326"/>
      <c r="I26" s="326"/>
      <c r="J26" s="326"/>
      <c r="K26" s="326"/>
      <c r="L26" s="326"/>
      <c r="M26" s="326"/>
      <c r="N26" s="326"/>
      <c r="O26" s="326"/>
      <c r="P26" s="326"/>
      <c r="Q26" s="5"/>
    </row>
    <row r="27" spans="1:20" ht="20.25" customHeight="1" thickBot="1" x14ac:dyDescent="0.25">
      <c r="B27" s="327"/>
      <c r="C27" s="328" t="s">
        <v>644</v>
      </c>
      <c r="D27" s="329"/>
      <c r="E27" s="330"/>
      <c r="F27" s="329"/>
      <c r="G27" s="331"/>
      <c r="H27" s="331"/>
      <c r="I27" s="331"/>
      <c r="J27" s="331"/>
      <c r="K27" s="332"/>
      <c r="L27" s="332"/>
      <c r="M27" s="332"/>
      <c r="N27" s="333"/>
      <c r="O27" s="334"/>
      <c r="P27" s="334"/>
      <c r="Q27" s="335"/>
    </row>
    <row r="28" spans="1:20" ht="20.25" customHeight="1" x14ac:dyDescent="0.2">
      <c r="A28" s="336"/>
      <c r="B28" s="337">
        <v>20</v>
      </c>
      <c r="C28" s="338"/>
      <c r="D28" s="337"/>
      <c r="E28" s="339"/>
      <c r="F28" s="337"/>
      <c r="G28" s="340"/>
      <c r="H28" s="340"/>
      <c r="I28" s="340"/>
      <c r="J28" s="340"/>
      <c r="K28" s="338"/>
      <c r="L28" s="338"/>
      <c r="M28" s="338"/>
      <c r="N28" s="338"/>
      <c r="O28" s="338"/>
      <c r="P28" s="341"/>
      <c r="Q28" s="5"/>
    </row>
    <row r="29" spans="1:20" ht="18" customHeight="1" x14ac:dyDescent="0.2">
      <c r="A29" s="336"/>
      <c r="B29" s="337">
        <v>18</v>
      </c>
      <c r="C29" s="342" t="s">
        <v>645</v>
      </c>
      <c r="D29" s="339">
        <v>6.9900000000000004E-2</v>
      </c>
      <c r="E29" s="339"/>
      <c r="F29" s="337"/>
      <c r="G29" s="340"/>
      <c r="H29" s="340"/>
      <c r="I29" s="340"/>
      <c r="J29" s="340"/>
      <c r="K29" s="338"/>
      <c r="L29" s="338"/>
      <c r="M29" s="338"/>
      <c r="N29" s="338"/>
      <c r="O29" s="338"/>
      <c r="P29" s="341"/>
      <c r="Q29" s="5"/>
    </row>
    <row r="30" spans="1:20" s="5" customFormat="1" ht="15" customHeight="1" x14ac:dyDescent="0.2">
      <c r="A30" s="343"/>
      <c r="B30" s="344">
        <v>7.5</v>
      </c>
      <c r="C30" s="344">
        <v>12</v>
      </c>
      <c r="D30" s="344">
        <v>8</v>
      </c>
      <c r="E30" s="344">
        <v>8</v>
      </c>
      <c r="F30" s="344">
        <v>10</v>
      </c>
      <c r="G30" s="344">
        <v>8.5</v>
      </c>
      <c r="H30" s="344">
        <v>12</v>
      </c>
      <c r="I30" s="344">
        <v>8</v>
      </c>
      <c r="J30" s="344">
        <v>8</v>
      </c>
      <c r="K30" s="344">
        <v>10</v>
      </c>
      <c r="L30" s="344">
        <v>8.5</v>
      </c>
      <c r="M30" s="344">
        <v>12</v>
      </c>
      <c r="N30" s="344">
        <v>8</v>
      </c>
      <c r="O30" s="344">
        <v>8</v>
      </c>
      <c r="P30" s="293">
        <v>10</v>
      </c>
      <c r="Q30" s="293">
        <v>7.5</v>
      </c>
    </row>
    <row r="31" spans="1:20" s="5" customFormat="1" ht="21.95" customHeight="1" x14ac:dyDescent="0.2">
      <c r="A31" s="343"/>
      <c r="B31" s="345" t="s">
        <v>646</v>
      </c>
      <c r="C31" s="346">
        <f>'26MY_CIV5D_DATA'!$C$4</f>
        <v>46142</v>
      </c>
      <c r="D31" s="325" t="str">
        <f>'SELECT PROVINCE'!$A$23</f>
        <v>All published prices, trim specifications, and availability are subject to change without prior notice.</v>
      </c>
      <c r="E31" s="347"/>
      <c r="F31" s="347"/>
      <c r="G31" s="347"/>
      <c r="H31" s="347"/>
      <c r="I31" s="347"/>
      <c r="J31" s="347"/>
      <c r="K31" s="347"/>
      <c r="L31" s="347"/>
      <c r="M31" s="347"/>
      <c r="N31" s="347"/>
      <c r="O31" s="323"/>
      <c r="P31" s="348" t="s">
        <v>600</v>
      </c>
      <c r="Q31" s="349" t="str">
        <f>'SELECT PROVINCE'!$F$12</f>
        <v>YT</v>
      </c>
    </row>
    <row r="32" spans="1:20" ht="15.75" x14ac:dyDescent="0.2">
      <c r="D32" s="351"/>
      <c r="P32" s="352"/>
      <c r="Q32" s="353"/>
      <c r="T32" s="354"/>
    </row>
    <row r="33" spans="2:2" x14ac:dyDescent="0.2">
      <c r="B33" s="355"/>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6" fitToHeight="0" orientation="portrait" r:id="rId1"/>
  <headerFooter scaleWithDoc="0"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8797B-075E-40B7-995E-8100B1775984}">
  <sheetPr codeName="Sheet27">
    <tabColor theme="3" tint="-0.249977111117893"/>
    <pageSetUpPr fitToPage="1"/>
  </sheetPr>
  <dimension ref="A2:V33"/>
  <sheetViews>
    <sheetView showGridLines="0" view="pageBreakPreview" topLeftCell="A6" zoomScale="80" zoomScaleNormal="100" zoomScaleSheetLayoutView="80" workbookViewId="0">
      <selection activeCell="C13" sqref="C13:F13"/>
    </sheetView>
  </sheetViews>
  <sheetFormatPr defaultColWidth="8.85546875" defaultRowHeight="12.75" x14ac:dyDescent="0.2"/>
  <cols>
    <col min="1" max="1" width="8.85546875" style="14"/>
    <col min="2" max="2" width="9.140625" style="350" customWidth="1"/>
    <col min="3" max="3" width="12.5703125" style="14" customWidth="1"/>
    <col min="4" max="5" width="8.5703125" style="14" customWidth="1"/>
    <col min="6" max="6" width="10.5703125" style="14" customWidth="1"/>
    <col min="7" max="7" width="9.42578125" style="14" customWidth="1"/>
    <col min="8" max="8" width="12.5703125" style="14" customWidth="1"/>
    <col min="9" max="10" width="8.5703125" style="14" customWidth="1"/>
    <col min="11" max="11" width="10.5703125" style="14" customWidth="1"/>
    <col min="12" max="12" width="9.42578125" style="14" customWidth="1"/>
    <col min="13" max="13" width="12.5703125" style="14" customWidth="1"/>
    <col min="14" max="15" width="8.5703125" style="14" customWidth="1"/>
    <col min="16" max="16" width="10.5703125" style="14" customWidth="1"/>
    <col min="17" max="17" width="9.42578125" style="14" customWidth="1"/>
    <col min="18" max="16384" width="8.85546875" style="14"/>
  </cols>
  <sheetData>
    <row r="2" spans="2:22" ht="8.1" customHeight="1" x14ac:dyDescent="0.2">
      <c r="B2" s="290"/>
      <c r="C2" s="5"/>
      <c r="D2" s="5"/>
      <c r="E2" s="5"/>
      <c r="F2" s="5"/>
      <c r="G2" s="5"/>
      <c r="H2" s="5"/>
      <c r="I2" s="5"/>
      <c r="J2" s="5"/>
      <c r="K2" s="5"/>
      <c r="L2" s="5"/>
      <c r="M2" s="5"/>
      <c r="N2" s="5"/>
      <c r="O2" s="5"/>
      <c r="R2" s="291"/>
    </row>
    <row r="3" spans="2:22" ht="24.95" customHeight="1" x14ac:dyDescent="0.2">
      <c r="B3" s="292" t="s">
        <v>647</v>
      </c>
      <c r="C3" s="292"/>
      <c r="D3" s="292"/>
      <c r="E3" s="292"/>
      <c r="F3" s="292"/>
      <c r="G3" s="292"/>
      <c r="H3" s="292"/>
      <c r="I3" s="292"/>
      <c r="J3" s="292"/>
      <c r="K3" s="292"/>
      <c r="L3" s="292"/>
      <c r="M3" s="292"/>
      <c r="N3" s="292"/>
      <c r="O3" s="292"/>
      <c r="P3" s="292"/>
      <c r="Q3" s="292"/>
      <c r="R3" s="291"/>
    </row>
    <row r="4" spans="2:22" ht="156" customHeight="1" x14ac:dyDescent="0.2">
      <c r="B4" s="293">
        <v>200</v>
      </c>
      <c r="C4" s="5"/>
      <c r="D4" s="5"/>
      <c r="E4" s="5"/>
      <c r="F4" s="5"/>
      <c r="G4" s="5"/>
      <c r="H4" s="5"/>
      <c r="I4" s="5"/>
      <c r="J4" s="5"/>
      <c r="K4" s="5"/>
      <c r="L4" s="5"/>
      <c r="M4" s="5"/>
      <c r="N4" s="5"/>
      <c r="O4" s="5"/>
      <c r="P4" s="5"/>
      <c r="Q4" s="5"/>
      <c r="R4" s="291"/>
    </row>
    <row r="5" spans="2:22" ht="33" customHeight="1" x14ac:dyDescent="0.2">
      <c r="B5" s="293"/>
      <c r="C5" s="5"/>
      <c r="D5" s="5"/>
      <c r="E5" s="5"/>
      <c r="F5" s="5"/>
      <c r="G5" s="5"/>
      <c r="H5" s="5"/>
      <c r="I5" s="5"/>
      <c r="J5" s="5"/>
      <c r="K5" s="5"/>
      <c r="L5" s="5"/>
      <c r="M5" s="5"/>
      <c r="N5" s="5"/>
      <c r="O5" s="5"/>
      <c r="P5" s="5"/>
      <c r="Q5" s="5"/>
      <c r="R5" s="291"/>
    </row>
    <row r="6" spans="2:22" ht="30" customHeight="1" x14ac:dyDescent="0.2">
      <c r="B6" s="294" t="s">
        <v>648</v>
      </c>
      <c r="C6" s="294"/>
      <c r="D6" s="294"/>
      <c r="E6" s="294"/>
      <c r="F6" s="294"/>
      <c r="G6" s="294"/>
      <c r="H6" s="294"/>
      <c r="I6" s="294"/>
      <c r="J6" s="294"/>
      <c r="K6" s="294"/>
      <c r="L6" s="294"/>
      <c r="M6" s="294"/>
      <c r="N6" s="294"/>
      <c r="O6" s="294"/>
      <c r="P6" s="294"/>
      <c r="Q6" s="294"/>
      <c r="R6" s="291"/>
    </row>
    <row r="7" spans="2:22" ht="12.75" customHeight="1" x14ac:dyDescent="0.2">
      <c r="B7" s="295">
        <v>20</v>
      </c>
      <c r="C7" s="5"/>
      <c r="D7" s="5"/>
      <c r="E7" s="5"/>
      <c r="F7" s="5"/>
      <c r="G7" s="5"/>
      <c r="H7" s="5"/>
      <c r="I7" s="5"/>
      <c r="J7" s="5"/>
      <c r="K7" s="5"/>
      <c r="L7" s="5"/>
      <c r="M7" s="5"/>
      <c r="N7" s="5"/>
      <c r="O7" s="5"/>
      <c r="P7" s="5"/>
      <c r="Q7" s="5"/>
      <c r="R7" s="291"/>
    </row>
    <row r="8" spans="2:22" ht="150" customHeight="1" x14ac:dyDescent="0.2">
      <c r="B8" s="293">
        <v>150</v>
      </c>
      <c r="C8" s="296"/>
      <c r="D8" s="296"/>
      <c r="E8" s="296"/>
      <c r="F8" s="296"/>
      <c r="G8" s="5"/>
      <c r="H8" s="296"/>
      <c r="I8" s="296"/>
      <c r="J8" s="296"/>
      <c r="K8" s="296"/>
      <c r="L8" s="5"/>
      <c r="M8" s="296" t="e" vm="1">
        <v>#VALUE!</v>
      </c>
      <c r="N8" s="296"/>
      <c r="O8" s="296"/>
      <c r="P8" s="296"/>
      <c r="Q8" s="5"/>
      <c r="R8" s="291"/>
      <c r="V8" s="297"/>
    </row>
    <row r="9" spans="2:22" ht="8.25" customHeight="1" x14ac:dyDescent="0.2">
      <c r="B9" s="293"/>
      <c r="C9" s="133"/>
      <c r="D9" s="133"/>
      <c r="E9" s="133"/>
      <c r="F9" s="133"/>
      <c r="G9" s="5"/>
      <c r="H9" s="133"/>
      <c r="I9" s="133"/>
      <c r="J9" s="133"/>
      <c r="K9" s="133"/>
      <c r="L9" s="5"/>
      <c r="M9" s="133"/>
      <c r="N9" s="133"/>
      <c r="O9" s="133"/>
      <c r="P9" s="133"/>
      <c r="Q9" s="5"/>
      <c r="R9" s="291"/>
      <c r="V9" s="297"/>
    </row>
    <row r="10" spans="2:22" ht="20.25" customHeight="1" x14ac:dyDescent="0.2">
      <c r="B10" s="293">
        <v>20</v>
      </c>
      <c r="C10" s="298" t="str">
        <f>'26MY_CIV5D_APP_FR'!$C$131</f>
        <v>Tapis toutes saisons</v>
      </c>
      <c r="D10" s="299"/>
      <c r="E10" s="299"/>
      <c r="F10" s="300"/>
      <c r="G10" s="301"/>
      <c r="H10" s="298" t="str">
        <f>'26MY_CIV5D_APP_FR'!$C$134</f>
        <v>Plateau de coffre</v>
      </c>
      <c r="I10" s="299"/>
      <c r="J10" s="299"/>
      <c r="K10" s="300"/>
      <c r="L10" s="301"/>
      <c r="M10" s="298" t="str">
        <f>'26MY_CIV5D_APP_FR'!$C$81</f>
        <v xml:space="preserve">Emblèmes « H » noirs </v>
      </c>
      <c r="N10" s="299"/>
      <c r="O10" s="299"/>
      <c r="P10" s="300"/>
      <c r="Q10" s="5"/>
      <c r="R10" s="291"/>
    </row>
    <row r="11" spans="2:22" ht="15" customHeight="1" x14ac:dyDescent="0.2">
      <c r="B11" s="295">
        <v>20</v>
      </c>
      <c r="C11" s="302">
        <f>'26MY_CIV5D_APP_FR'!$H$131</f>
        <v>266.10000000000002</v>
      </c>
      <c r="D11" s="356">
        <f>-PMT($D$29/52,5*52,C11)</f>
        <v>1.2133890782288268</v>
      </c>
      <c r="E11" s="304" t="s">
        <v>638</v>
      </c>
      <c r="F11" s="305" t="str">
        <f>$C$29</f>
        <v>(6.99%)</v>
      </c>
      <c r="G11" s="5"/>
      <c r="H11" s="302">
        <f>'26MY_CIV5D_APP_FR'!$H$134</f>
        <v>215.1</v>
      </c>
      <c r="I11" s="356">
        <f>-PMT($D$29/52,5*52,H11)</f>
        <v>0.98083423798203917</v>
      </c>
      <c r="J11" s="304" t="s">
        <v>638</v>
      </c>
      <c r="K11" s="305" t="str">
        <f>$C$29</f>
        <v>(6.99%)</v>
      </c>
      <c r="L11" s="5"/>
      <c r="M11" s="302">
        <f>'26MY_CIV5D_APP_FR'!$H$81</f>
        <v>249.7</v>
      </c>
      <c r="N11" s="356">
        <f>-PMT($D$29/52,5*52,M11)</f>
        <v>1.1386067374435851</v>
      </c>
      <c r="O11" s="304" t="s">
        <v>638</v>
      </c>
      <c r="P11" s="305" t="str">
        <f>$C$29</f>
        <v>(6.99%)</v>
      </c>
      <c r="Q11" s="5"/>
      <c r="R11" s="291"/>
    </row>
    <row r="12" spans="2:22" ht="15" customHeight="1" x14ac:dyDescent="0.2">
      <c r="B12" s="295"/>
      <c r="C12" s="306"/>
      <c r="D12" s="303"/>
      <c r="E12" s="304"/>
      <c r="F12" s="305"/>
      <c r="G12" s="5"/>
      <c r="H12" s="5"/>
      <c r="I12" s="5"/>
      <c r="J12" s="5"/>
      <c r="K12" s="5"/>
      <c r="L12" s="5"/>
      <c r="M12" s="5"/>
      <c r="N12" s="5"/>
      <c r="O12" s="5"/>
      <c r="P12" s="5"/>
      <c r="Q12" s="5"/>
      <c r="R12" s="291"/>
    </row>
    <row r="13" spans="2:22" ht="150" customHeight="1" x14ac:dyDescent="0.2">
      <c r="B13" s="293">
        <v>150</v>
      </c>
      <c r="C13" s="296"/>
      <c r="D13" s="296"/>
      <c r="E13" s="296"/>
      <c r="F13" s="296"/>
      <c r="G13" s="5"/>
      <c r="H13" s="296"/>
      <c r="I13" s="296"/>
      <c r="J13" s="296"/>
      <c r="K13" s="296"/>
      <c r="L13" s="5"/>
      <c r="M13" s="296"/>
      <c r="N13" s="296"/>
      <c r="O13" s="296"/>
      <c r="P13" s="296"/>
      <c r="Q13" s="5"/>
      <c r="R13" s="291"/>
    </row>
    <row r="14" spans="2:22" ht="9" customHeight="1" x14ac:dyDescent="0.2">
      <c r="B14" s="293"/>
      <c r="C14" s="133"/>
      <c r="D14" s="133"/>
      <c r="E14" s="133"/>
      <c r="F14" s="133"/>
      <c r="G14" s="5"/>
      <c r="H14" s="133"/>
      <c r="I14" s="133"/>
      <c r="J14" s="133"/>
      <c r="K14" s="133"/>
      <c r="L14" s="5"/>
      <c r="M14" s="133"/>
      <c r="N14" s="133"/>
      <c r="O14" s="133"/>
      <c r="P14" s="133"/>
      <c r="Q14" s="5"/>
      <c r="R14" s="291"/>
    </row>
    <row r="15" spans="2:22" ht="21.95" customHeight="1" x14ac:dyDescent="0.2">
      <c r="B15" s="293">
        <v>20</v>
      </c>
      <c r="C15" s="307" t="str">
        <f>'26MY_CIV5D_APP_FR'!$C$83</f>
        <v>Déflecteurs de portières - noir</v>
      </c>
      <c r="D15" s="308"/>
      <c r="E15" s="308"/>
      <c r="F15" s="309"/>
      <c r="G15" s="310"/>
      <c r="H15" s="298" t="str">
        <f>'26MY_CIV5D_DATA'!$E$55</f>
        <v>Moulure latérale</v>
      </c>
      <c r="I15" s="299"/>
      <c r="J15" s="299"/>
      <c r="K15" s="300"/>
      <c r="L15" s="310"/>
      <c r="M15" s="298" t="str">
        <f>'26MY_CIV5D_APP_FR'!$C$151</f>
        <v>Garniture de seuil de portière illuminée</v>
      </c>
      <c r="N15" s="299" t="s">
        <v>639</v>
      </c>
      <c r="O15" s="299" t="s">
        <v>639</v>
      </c>
      <c r="P15" s="300" t="s">
        <v>639</v>
      </c>
      <c r="Q15" s="5"/>
      <c r="R15" s="291"/>
    </row>
    <row r="16" spans="2:22" s="316" customFormat="1" ht="15.75" x14ac:dyDescent="0.2">
      <c r="B16" s="312">
        <v>50</v>
      </c>
      <c r="C16" s="302">
        <f>'26MY_CIV5D_APP_FR'!$H$83</f>
        <v>435.5</v>
      </c>
      <c r="D16" s="356">
        <f>-PMT($D$29/52,5*52,C16)</f>
        <v>1.9858359397544305</v>
      </c>
      <c r="E16" s="304" t="s">
        <v>638</v>
      </c>
      <c r="F16" s="305" t="str">
        <f>$C$29</f>
        <v>(6.99%)</v>
      </c>
      <c r="G16" s="313"/>
      <c r="H16" s="302">
        <f>'26MY_CIV5D_DATA'!$L$55</f>
        <v>430.4</v>
      </c>
      <c r="I16" s="356">
        <f>-PMT($D$29/52,5*52,H16)</f>
        <v>1.9625804557297519</v>
      </c>
      <c r="J16" s="304" t="s">
        <v>638</v>
      </c>
      <c r="K16" s="305" t="str">
        <f>$C$29</f>
        <v>(6.99%)</v>
      </c>
      <c r="L16" s="313"/>
      <c r="M16" s="302">
        <f>'26MY_CIV5D_APP_FR'!$H$151</f>
        <v>626.1</v>
      </c>
      <c r="N16" s="356">
        <f>-PMT($D$29/52,5*52,M16)</f>
        <v>2.8549526564414447</v>
      </c>
      <c r="O16" s="304" t="s">
        <v>638</v>
      </c>
      <c r="P16" s="305" t="str">
        <f>$C$29</f>
        <v>(6.99%)</v>
      </c>
      <c r="Q16" s="314"/>
      <c r="R16" s="315"/>
    </row>
    <row r="17" spans="1:20" s="316" customFormat="1" ht="15" customHeight="1" x14ac:dyDescent="0.2">
      <c r="B17" s="312"/>
      <c r="C17" s="306"/>
      <c r="D17" s="303"/>
      <c r="E17" s="304"/>
      <c r="F17" s="317"/>
      <c r="G17" s="313"/>
      <c r="H17" s="306"/>
      <c r="I17" s="303"/>
      <c r="J17" s="304"/>
      <c r="K17" s="317"/>
      <c r="L17" s="313"/>
      <c r="M17" s="306"/>
      <c r="N17" s="303"/>
      <c r="O17" s="304"/>
      <c r="P17" s="317"/>
      <c r="Q17" s="314"/>
      <c r="R17" s="315"/>
    </row>
    <row r="18" spans="1:20" ht="150" customHeight="1" x14ac:dyDescent="0.2">
      <c r="B18" s="293">
        <v>150</v>
      </c>
      <c r="C18" s="296"/>
      <c r="D18" s="296"/>
      <c r="E18" s="296"/>
      <c r="F18" s="296"/>
      <c r="G18" s="5"/>
      <c r="H18" s="296"/>
      <c r="I18" s="296"/>
      <c r="J18" s="296"/>
      <c r="K18" s="296"/>
      <c r="L18" s="5"/>
      <c r="M18" s="296"/>
      <c r="N18" s="296"/>
      <c r="O18" s="296"/>
      <c r="P18" s="296"/>
      <c r="Q18" s="5"/>
    </row>
    <row r="19" spans="1:20" ht="9.75" customHeight="1" x14ac:dyDescent="0.2">
      <c r="B19" s="293"/>
      <c r="C19" s="133"/>
      <c r="D19" s="133"/>
      <c r="E19" s="133"/>
      <c r="F19" s="133"/>
      <c r="G19" s="5"/>
      <c r="H19" s="133"/>
      <c r="I19" s="133"/>
      <c r="J19" s="133"/>
      <c r="K19" s="133"/>
      <c r="L19" s="5"/>
      <c r="M19" s="133"/>
      <c r="N19" s="133"/>
      <c r="O19" s="133"/>
      <c r="P19" s="133"/>
      <c r="Q19" s="5"/>
    </row>
    <row r="20" spans="1:20" ht="21.95" customHeight="1" x14ac:dyDescent="0.2">
      <c r="B20" s="293">
        <v>20</v>
      </c>
      <c r="C20" s="298" t="str">
        <f>'26MY_CIV5D_APP_FR'!$C$106</f>
        <v>Déflecteur de hayon - HPD</v>
      </c>
      <c r="D20" s="299"/>
      <c r="E20" s="299"/>
      <c r="F20" s="300"/>
      <c r="G20" s="310"/>
      <c r="H20" s="318" t="str">
        <f>'26MY_CIV5D_APP_FR'!$C$89</f>
        <v>Porte-bagages de toit</v>
      </c>
      <c r="I20" s="299"/>
      <c r="J20" s="299"/>
      <c r="K20" s="300"/>
      <c r="L20" s="310"/>
      <c r="M20" s="357" t="str">
        <f>'26MY_CIV5D_DATA'!$E$8</f>
        <v>Ensemble de roues Enkei M52 de 16 po et de pneus Michelin X-ICE Snow</v>
      </c>
      <c r="N20" s="358"/>
      <c r="O20" s="358"/>
      <c r="P20" s="359"/>
      <c r="Q20" s="5"/>
    </row>
    <row r="21" spans="1:20" ht="15.75" x14ac:dyDescent="0.2">
      <c r="B21" s="293">
        <v>50</v>
      </c>
      <c r="C21" s="302">
        <f>'26MY_CIV5D_APP_FR'!$H$107</f>
        <v>1004.2</v>
      </c>
      <c r="D21" s="356">
        <f>-PMT($D$29/52,5*52,C21)</f>
        <v>4.5790504034475301</v>
      </c>
      <c r="E21" s="304" t="s">
        <v>638</v>
      </c>
      <c r="F21" s="322" t="str">
        <f>$C$29</f>
        <v>(6.99%)</v>
      </c>
      <c r="G21" s="313"/>
      <c r="H21" s="302">
        <f>'26MY_CIV5D_APP_FR'!$H$89</f>
        <v>902.4</v>
      </c>
      <c r="I21" s="356">
        <f>-PMT($D$29/52,5*52,H21)</f>
        <v>4.1148527027196282</v>
      </c>
      <c r="J21" s="304" t="s">
        <v>638</v>
      </c>
      <c r="K21" s="322" t="str">
        <f>$C$29</f>
        <v>(6.99%)</v>
      </c>
      <c r="L21" s="313"/>
      <c r="M21" s="306">
        <f>SUM('26MY_CIV5D_APP_EN'!$H$19:$H$21)</f>
        <v>2245.1999999999998</v>
      </c>
      <c r="N21" s="356">
        <f>-PMT($D$29/52,5*52,M21)</f>
        <v>10.237884849452692</v>
      </c>
      <c r="O21" s="304" t="s">
        <v>638</v>
      </c>
      <c r="P21" s="322" t="str">
        <f>$C$29</f>
        <v>(6.99%)</v>
      </c>
      <c r="Q21" s="5"/>
    </row>
    <row r="22" spans="1:20" ht="15" customHeight="1" x14ac:dyDescent="0.2">
      <c r="B22" s="293"/>
      <c r="C22" s="306"/>
      <c r="D22" s="303"/>
      <c r="E22" s="304"/>
      <c r="F22" s="322"/>
      <c r="G22" s="313"/>
      <c r="H22" s="306"/>
      <c r="I22" s="303"/>
      <c r="J22" s="304"/>
      <c r="K22" s="322"/>
      <c r="L22" s="313"/>
      <c r="M22" s="306"/>
      <c r="N22" s="303"/>
      <c r="O22" s="304"/>
      <c r="P22" s="322"/>
      <c r="Q22" s="5"/>
    </row>
    <row r="23" spans="1:20" ht="15" customHeight="1" x14ac:dyDescent="0.2">
      <c r="B23" s="323"/>
      <c r="C23" s="324" t="s">
        <v>649</v>
      </c>
      <c r="D23" s="5"/>
      <c r="E23" s="5"/>
      <c r="F23" s="5"/>
      <c r="G23" s="5"/>
      <c r="H23" s="5"/>
      <c r="I23" s="5"/>
      <c r="J23" s="5"/>
      <c r="K23" s="5"/>
      <c r="L23" s="5"/>
      <c r="M23" s="5"/>
      <c r="N23" s="5"/>
      <c r="O23" s="5"/>
      <c r="P23" s="5"/>
      <c r="Q23" s="5"/>
    </row>
    <row r="24" spans="1:20" ht="15" customHeight="1" x14ac:dyDescent="0.2">
      <c r="B24" s="323"/>
      <c r="C24" s="324" t="s">
        <v>650</v>
      </c>
      <c r="D24" s="5"/>
      <c r="E24" s="5"/>
      <c r="F24" s="5"/>
      <c r="G24" s="325"/>
      <c r="H24" s="325"/>
      <c r="I24" s="325"/>
      <c r="J24" s="325"/>
      <c r="K24" s="325"/>
      <c r="L24" s="325"/>
      <c r="M24" s="325"/>
      <c r="N24" s="325"/>
      <c r="O24" s="325"/>
      <c r="P24" s="325"/>
      <c r="Q24" s="5"/>
    </row>
    <row r="25" spans="1:20" ht="15" customHeight="1" x14ac:dyDescent="0.2">
      <c r="B25" s="323">
        <v>20</v>
      </c>
      <c r="C25" s="324" t="s">
        <v>651</v>
      </c>
      <c r="D25" s="5"/>
      <c r="E25" s="5"/>
      <c r="F25" s="5"/>
      <c r="G25" s="325"/>
      <c r="H25" s="325"/>
      <c r="I25" s="325"/>
      <c r="J25" s="325"/>
      <c r="K25" s="325"/>
      <c r="L25" s="325"/>
      <c r="M25" s="325"/>
      <c r="N25" s="325"/>
      <c r="O25" s="325"/>
      <c r="P25" s="325"/>
      <c r="Q25" s="5"/>
    </row>
    <row r="26" spans="1:20" ht="85.5" customHeight="1" x14ac:dyDescent="0.2">
      <c r="B26" s="293">
        <v>60</v>
      </c>
      <c r="C26" s="326" t="s">
        <v>652</v>
      </c>
      <c r="D26" s="326"/>
      <c r="E26" s="326"/>
      <c r="F26" s="326"/>
      <c r="G26" s="326"/>
      <c r="H26" s="326"/>
      <c r="I26" s="326"/>
      <c r="J26" s="326"/>
      <c r="K26" s="326"/>
      <c r="L26" s="326"/>
      <c r="M26" s="326"/>
      <c r="N26" s="326"/>
      <c r="O26" s="326"/>
      <c r="P26" s="326"/>
      <c r="Q26" s="5"/>
    </row>
    <row r="27" spans="1:20" ht="20.25" customHeight="1" thickBot="1" x14ac:dyDescent="0.25">
      <c r="B27" s="327"/>
      <c r="C27" s="328" t="s">
        <v>653</v>
      </c>
      <c r="D27" s="329"/>
      <c r="E27" s="330"/>
      <c r="F27" s="329"/>
      <c r="G27" s="331"/>
      <c r="H27" s="331"/>
      <c r="I27" s="331"/>
      <c r="J27" s="331"/>
      <c r="K27" s="332"/>
      <c r="L27" s="332"/>
      <c r="M27" s="332"/>
      <c r="N27" s="333"/>
      <c r="O27" s="334"/>
      <c r="P27" s="334"/>
      <c r="Q27" s="335"/>
    </row>
    <row r="28" spans="1:20" ht="20.25" customHeight="1" x14ac:dyDescent="0.2">
      <c r="A28" s="336"/>
      <c r="B28" s="337">
        <v>20</v>
      </c>
      <c r="C28" s="338"/>
      <c r="D28" s="337"/>
      <c r="E28" s="339"/>
      <c r="F28" s="337"/>
      <c r="G28" s="340"/>
      <c r="H28" s="340"/>
      <c r="I28" s="340"/>
      <c r="J28" s="340"/>
      <c r="K28" s="338"/>
      <c r="L28" s="338"/>
      <c r="M28" s="338"/>
      <c r="N28" s="338"/>
      <c r="O28" s="338"/>
      <c r="P28" s="341"/>
      <c r="Q28" s="5"/>
    </row>
    <row r="29" spans="1:20" ht="18" customHeight="1" x14ac:dyDescent="0.2">
      <c r="A29" s="336"/>
      <c r="B29" s="337">
        <v>18</v>
      </c>
      <c r="C29" s="342" t="s">
        <v>645</v>
      </c>
      <c r="D29" s="339">
        <v>6.9900000000000004E-2</v>
      </c>
      <c r="E29" s="339"/>
      <c r="F29" s="337"/>
      <c r="G29" s="340"/>
      <c r="H29" s="340"/>
      <c r="I29" s="340"/>
      <c r="J29" s="340"/>
      <c r="K29" s="338"/>
      <c r="L29" s="338"/>
      <c r="M29" s="338"/>
      <c r="N29" s="338"/>
      <c r="O29" s="338"/>
      <c r="P29" s="341"/>
      <c r="Q29" s="5"/>
    </row>
    <row r="30" spans="1:20" s="5" customFormat="1" ht="15" customHeight="1" x14ac:dyDescent="0.2">
      <c r="A30" s="343"/>
      <c r="B30" s="344">
        <v>7.5</v>
      </c>
      <c r="C30" s="344">
        <v>12</v>
      </c>
      <c r="D30" s="344">
        <v>8</v>
      </c>
      <c r="E30" s="344">
        <v>8</v>
      </c>
      <c r="F30" s="344">
        <v>10</v>
      </c>
      <c r="G30" s="344">
        <v>8.5</v>
      </c>
      <c r="H30" s="344">
        <v>12</v>
      </c>
      <c r="I30" s="344">
        <v>8</v>
      </c>
      <c r="J30" s="344">
        <v>8</v>
      </c>
      <c r="K30" s="344">
        <v>10</v>
      </c>
      <c r="L30" s="344">
        <v>8.5</v>
      </c>
      <c r="M30" s="344">
        <v>12</v>
      </c>
      <c r="N30" s="344">
        <v>8</v>
      </c>
      <c r="O30" s="344">
        <v>8</v>
      </c>
      <c r="P30" s="293">
        <v>10</v>
      </c>
      <c r="Q30" s="293">
        <v>7.5</v>
      </c>
    </row>
    <row r="31" spans="1:20" s="5" customFormat="1" ht="21.95" customHeight="1" x14ac:dyDescent="0.2">
      <c r="A31" s="343"/>
      <c r="B31" s="345" t="s">
        <v>634</v>
      </c>
      <c r="C31" s="346">
        <f>'26MY_CIV5D_DATA'!$C$4</f>
        <v>46142</v>
      </c>
      <c r="D31" s="325" t="s">
        <v>593</v>
      </c>
      <c r="E31" s="347"/>
      <c r="F31" s="347"/>
      <c r="G31" s="347"/>
      <c r="H31" s="347"/>
      <c r="I31" s="347"/>
      <c r="J31" s="347"/>
      <c r="K31" s="347"/>
      <c r="L31" s="347"/>
      <c r="M31" s="347"/>
      <c r="N31" s="347"/>
      <c r="O31" s="323"/>
      <c r="P31" s="348" t="s">
        <v>600</v>
      </c>
      <c r="Q31" s="349" t="str">
        <f>'26MY_CIV5D_APP_FR'!$H$11</f>
        <v>YT</v>
      </c>
    </row>
    <row r="32" spans="1:20" ht="15.75" x14ac:dyDescent="0.2">
      <c r="D32" s="351"/>
      <c r="P32" s="352"/>
      <c r="Q32" s="353"/>
      <c r="T32" s="354"/>
    </row>
    <row r="33" spans="2:2" x14ac:dyDescent="0.2">
      <c r="B33" s="355"/>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6" fitToHeight="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26MY_CIV5D_DATA</vt:lpstr>
      <vt:lpstr>SELECT PROVINCE</vt:lpstr>
      <vt:lpstr>26MY_CIV5D_APP_EN</vt:lpstr>
      <vt:lpstr>26MY_CIV5D_APP_FR</vt:lpstr>
      <vt:lpstr>26MY_CIV5D_SELL-EN</vt:lpstr>
      <vt:lpstr>26MY_CIV5D_SELL-FR</vt:lpstr>
      <vt:lpstr>'26MY_CIV5D_APP_EN'!Print_Area</vt:lpstr>
      <vt:lpstr>'26MY_CIV5D_APP_FR'!Print_Area</vt:lpstr>
      <vt:lpstr>'26MY_CIV5D_SELL-EN'!Print_Area</vt:lpstr>
      <vt:lpstr>'26MY_CIV5D_SELL-FR'!Print_Area</vt:lpstr>
      <vt:lpstr>'SELECT PROVINCE'!Print_Area</vt:lpstr>
      <vt:lpstr>'26MY_CIV5D_APP_EN'!Print_Titles</vt:lpstr>
      <vt:lpstr>'26MY_CIV5D_APP_FR'!Print_Titles</vt:lpstr>
      <vt:lpstr>'26MY_CIV5D_DATA'!Print_Titles</vt:lpstr>
      <vt:lpstr>prov_cd</vt:lpstr>
      <vt:lpstr>province_codes</vt:lpstr>
      <vt:lpstr>rate_table</vt:lpstr>
    </vt:vector>
  </TitlesOfParts>
  <Company>Honda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2026-04-30T13:19:17Z</dcterms:created>
  <dcterms:modified xsi:type="dcterms:W3CDTF">2026-04-30T13:20:15Z</dcterms:modified>
</cp:coreProperties>
</file>