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04" codeName="{00000000-0000-0000-0000-000000000000}"/>
  <workbookPr codeName="ThisWorkbook" defaultThemeVersion="124226"/>
  <mc:AlternateContent xmlns:mc="http://schemas.openxmlformats.org/markup-compatibility/2006">
    <mc:Choice Requires="x15">
      <x15ac:absPath xmlns:x15ac="http://schemas.microsoft.com/office/spreadsheetml/2010/11/ac" url="\\Chcdssrv1\sh$all\Parts Marketing\ACCESSORY INFO\27MY ACCY LISTING\HR-V\"/>
    </mc:Choice>
  </mc:AlternateContent>
  <xr:revisionPtr revIDLastSave="0" documentId="13_ncr:1_{028EF28D-EA0B-4098-9CF9-2C91B4D6E017}" xr6:coauthVersionLast="47" xr6:coauthVersionMax="47" xr10:uidLastSave="{00000000-0000-0000-0000-000000000000}"/>
  <workbookProtection workbookAlgorithmName="SHA-512" workbookHashValue="ZnrieFzbuPz5WrNxBBh8wR/JwXOTXOHsz04IgnToaRE9H2gBX4GXHtD8l4EQOqAcdZJCJEn9uYmmFEIoXMQP5w==" workbookSaltValue="ndZb5ci2OagAqKY2oZj31A==" workbookSpinCount="100000" lockStructure="1"/>
  <bookViews>
    <workbookView xWindow="-108" yWindow="-108" windowWidth="30936" windowHeight="16776" tabRatio="843" firstSheet="4" activeTab="4" xr2:uid="{00000000-000D-0000-FFFF-FFFF00000000}"/>
  </bookViews>
  <sheets>
    <sheet name="Sell Sheet Formula" sheetId="128" state="hidden" r:id="rId1"/>
    <sheet name="Hierarchy" sheetId="201" state="hidden" r:id="rId2"/>
    <sheet name="27MY_HR-V_DATA" sheetId="174" state="hidden" r:id="rId3"/>
    <sheet name="SELECT PROVINCE" sheetId="1" r:id="rId4"/>
    <sheet name="27MY_HR-V_APP_EN" sheetId="197" r:id="rId5"/>
    <sheet name="27MY_HR-V_SELL_EN" sheetId="195" r:id="rId6"/>
    <sheet name="27MY_HR-V_APP_FR" sheetId="202" r:id="rId7"/>
    <sheet name="27MY_HR-V_SELL_FR" sheetId="204" r:id="rId8"/>
  </sheets>
  <externalReferences>
    <externalReference r:id="rId9"/>
    <externalReference r:id="rId10"/>
  </externalReferences>
  <definedNames>
    <definedName name="_xlnm._FilterDatabase" localSheetId="2" hidden="1">'27MY_HR-V_DATA'!$A$7:$AU$101</definedName>
    <definedName name="_xlnm._FilterDatabase" localSheetId="1" hidden="1">Hierarchy!$A$1:$M$44</definedName>
    <definedName name="BC" localSheetId="0">#REF!</definedName>
    <definedName name="_xlnm.Print_Area" localSheetId="4">'27MY_HR-V_APP_EN'!$C$2:$Q$126</definedName>
    <definedName name="_xlnm.Print_Area" localSheetId="6">'27MY_HR-V_APP_FR'!$C$2:$Q$122</definedName>
    <definedName name="_xlnm.Print_Area" localSheetId="5">'27MY_HR-V_SELL_EN'!$B$2:$Q$31</definedName>
    <definedName name="_xlnm.Print_Area" localSheetId="7">'27MY_HR-V_SELL_FR'!$B$2:$Q$31</definedName>
    <definedName name="_xlnm.Print_Area" localSheetId="3">'SELECT PROVINCE'!$A$1:$M$34</definedName>
    <definedName name="_xlnm.Print_Titles" localSheetId="4">'27MY_HR-V_APP_EN'!$12:$13</definedName>
    <definedName name="_xlnm.Print_Titles" localSheetId="6">'27MY_HR-V_APP_FR'!$12:$13</definedName>
    <definedName name="_xlnm.Print_Titles" localSheetId="2">'27MY_HR-V_DATA'!$2:$3</definedName>
    <definedName name="prov_cd" localSheetId="0">'[1]SELECT PROVINCE'!$B$1</definedName>
    <definedName name="prov_cd">'SELECT PROVINCE'!$B$1</definedName>
    <definedName name="province_codes" localSheetId="0">'[1]SELECT PROVINCE'!$B$5:$B$15</definedName>
    <definedName name="province_codes">'SELECT PROVINCE'!$B$6:$B$16</definedName>
    <definedName name="RA" localSheetId="0">#REF!</definedName>
    <definedName name="rate_table" localSheetId="0">'[1]SELECT PROVINCE'!$B$5:$C$15</definedName>
    <definedName name="rate_table">'SELECT PROVINCE'!$B$6:$C$16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61" i="197" l="1"/>
  <c r="Q61" i="202"/>
  <c r="C30" i="202"/>
  <c r="D30" i="202"/>
  <c r="I28" i="202"/>
  <c r="D31" i="202"/>
  <c r="C31" i="202"/>
  <c r="D29" i="202"/>
  <c r="C29" i="202"/>
  <c r="Q28" i="202"/>
  <c r="P28" i="202"/>
  <c r="O28" i="202"/>
  <c r="N28" i="202"/>
  <c r="M28" i="202"/>
  <c r="L28" i="202"/>
  <c r="K28" i="202"/>
  <c r="J28" i="202"/>
  <c r="G28" i="202"/>
  <c r="D28" i="202"/>
  <c r="C28" i="202"/>
  <c r="G28" i="197"/>
  <c r="I28" i="197"/>
  <c r="K28" i="197"/>
  <c r="O28" i="197"/>
  <c r="M28" i="197"/>
  <c r="P28" i="197"/>
  <c r="L28" i="197"/>
  <c r="N28" i="197"/>
  <c r="J28" i="197"/>
  <c r="Q28" i="197"/>
  <c r="D29" i="197"/>
  <c r="D31" i="197"/>
  <c r="C31" i="197"/>
  <c r="D30" i="197"/>
  <c r="C30" i="197"/>
  <c r="C29" i="197"/>
  <c r="D28" i="197"/>
  <c r="C28" i="197"/>
  <c r="H18" i="174"/>
  <c r="C18" i="174"/>
  <c r="I96" i="174" l="1"/>
  <c r="C19" i="1"/>
  <c r="G118" i="202"/>
  <c r="I118" i="202"/>
  <c r="J118" i="202"/>
  <c r="K118" i="202"/>
  <c r="L118" i="202"/>
  <c r="M118" i="202"/>
  <c r="N118" i="202"/>
  <c r="O118" i="202"/>
  <c r="P118" i="202"/>
  <c r="Q118" i="202"/>
  <c r="G119" i="202"/>
  <c r="I119" i="202"/>
  <c r="J119" i="202"/>
  <c r="K119" i="202"/>
  <c r="L119" i="202"/>
  <c r="M119" i="202"/>
  <c r="N119" i="202"/>
  <c r="O119" i="202"/>
  <c r="P119" i="202"/>
  <c r="Q119" i="202"/>
  <c r="Q117" i="202"/>
  <c r="P117" i="202"/>
  <c r="O117" i="202"/>
  <c r="N117" i="202"/>
  <c r="M117" i="202"/>
  <c r="L117" i="202"/>
  <c r="K117" i="202"/>
  <c r="J117" i="202"/>
  <c r="I117" i="202"/>
  <c r="G117" i="202"/>
  <c r="I110" i="202"/>
  <c r="J110" i="202"/>
  <c r="K110" i="202"/>
  <c r="L110" i="202"/>
  <c r="M110" i="202"/>
  <c r="N110" i="202"/>
  <c r="O110" i="202"/>
  <c r="P110" i="202"/>
  <c r="I111" i="202"/>
  <c r="J111" i="202"/>
  <c r="K111" i="202"/>
  <c r="L111" i="202"/>
  <c r="M111" i="202"/>
  <c r="N111" i="202"/>
  <c r="O111" i="202"/>
  <c r="P111" i="202"/>
  <c r="I112" i="202"/>
  <c r="J112" i="202"/>
  <c r="K112" i="202"/>
  <c r="L112" i="202"/>
  <c r="M112" i="202"/>
  <c r="N112" i="202"/>
  <c r="O112" i="202"/>
  <c r="P112" i="202"/>
  <c r="I113" i="202"/>
  <c r="J113" i="202"/>
  <c r="K113" i="202"/>
  <c r="L113" i="202"/>
  <c r="M113" i="202"/>
  <c r="N113" i="202"/>
  <c r="O113" i="202"/>
  <c r="P113" i="202"/>
  <c r="I114" i="202"/>
  <c r="J114" i="202"/>
  <c r="K114" i="202"/>
  <c r="L114" i="202"/>
  <c r="M114" i="202"/>
  <c r="N114" i="202"/>
  <c r="O114" i="202"/>
  <c r="P114" i="202"/>
  <c r="I115" i="202"/>
  <c r="J115" i="202"/>
  <c r="K115" i="202"/>
  <c r="L115" i="202"/>
  <c r="M115" i="202"/>
  <c r="N115" i="202"/>
  <c r="O115" i="202"/>
  <c r="P115" i="202"/>
  <c r="Q108" i="202"/>
  <c r="P108" i="202"/>
  <c r="O108" i="202"/>
  <c r="N108" i="202"/>
  <c r="M108" i="202"/>
  <c r="L108" i="202"/>
  <c r="K108" i="202"/>
  <c r="J108" i="202"/>
  <c r="I108" i="202"/>
  <c r="G108" i="202"/>
  <c r="C110" i="202"/>
  <c r="D110" i="202"/>
  <c r="C111" i="202"/>
  <c r="D111" i="202"/>
  <c r="C112" i="202"/>
  <c r="D112" i="202"/>
  <c r="C113" i="202"/>
  <c r="D113" i="202"/>
  <c r="C114" i="202"/>
  <c r="D114" i="202"/>
  <c r="C115" i="202"/>
  <c r="D115" i="202"/>
  <c r="D108" i="202"/>
  <c r="C108" i="202"/>
  <c r="C102" i="202"/>
  <c r="D102" i="202"/>
  <c r="G102" i="202"/>
  <c r="I102" i="202"/>
  <c r="J102" i="202"/>
  <c r="K102" i="202"/>
  <c r="L102" i="202"/>
  <c r="M102" i="202"/>
  <c r="N102" i="202"/>
  <c r="O102" i="202"/>
  <c r="P102" i="202"/>
  <c r="Q102" i="202"/>
  <c r="C103" i="202"/>
  <c r="D103" i="202"/>
  <c r="G103" i="202"/>
  <c r="I103" i="202"/>
  <c r="J103" i="202"/>
  <c r="K103" i="202"/>
  <c r="L103" i="202"/>
  <c r="M103" i="202"/>
  <c r="N103" i="202"/>
  <c r="O103" i="202"/>
  <c r="P103" i="202"/>
  <c r="Q103" i="202"/>
  <c r="Q101" i="202"/>
  <c r="P101" i="202"/>
  <c r="O101" i="202"/>
  <c r="N101" i="202"/>
  <c r="M101" i="202"/>
  <c r="L101" i="202"/>
  <c r="K101" i="202"/>
  <c r="J101" i="202"/>
  <c r="I101" i="202"/>
  <c r="G101" i="202"/>
  <c r="D101" i="202"/>
  <c r="C101" i="202"/>
  <c r="C90" i="202"/>
  <c r="D90" i="202"/>
  <c r="G90" i="202"/>
  <c r="I90" i="202"/>
  <c r="J90" i="202"/>
  <c r="K90" i="202"/>
  <c r="L90" i="202"/>
  <c r="M90" i="202"/>
  <c r="N90" i="202"/>
  <c r="O90" i="202"/>
  <c r="P90" i="202"/>
  <c r="Q90" i="202"/>
  <c r="C91" i="202"/>
  <c r="D91" i="202"/>
  <c r="G91" i="202"/>
  <c r="I91" i="202"/>
  <c r="J91" i="202"/>
  <c r="K91" i="202"/>
  <c r="L91" i="202"/>
  <c r="M91" i="202"/>
  <c r="N91" i="202"/>
  <c r="O91" i="202"/>
  <c r="P91" i="202"/>
  <c r="Q91" i="202"/>
  <c r="C92" i="202"/>
  <c r="D92" i="202"/>
  <c r="G92" i="202"/>
  <c r="I92" i="202"/>
  <c r="J92" i="202"/>
  <c r="K92" i="202"/>
  <c r="L92" i="202"/>
  <c r="M92" i="202"/>
  <c r="N92" i="202"/>
  <c r="O92" i="202"/>
  <c r="P92" i="202"/>
  <c r="Q92" i="202"/>
  <c r="C93" i="202"/>
  <c r="D93" i="202"/>
  <c r="G93" i="202"/>
  <c r="I93" i="202"/>
  <c r="J93" i="202"/>
  <c r="K93" i="202"/>
  <c r="L93" i="202"/>
  <c r="M93" i="202"/>
  <c r="N93" i="202"/>
  <c r="O93" i="202"/>
  <c r="P93" i="202"/>
  <c r="Q93" i="202"/>
  <c r="C94" i="202"/>
  <c r="D94" i="202"/>
  <c r="G94" i="202"/>
  <c r="I94" i="202"/>
  <c r="J94" i="202"/>
  <c r="K94" i="202"/>
  <c r="L94" i="202"/>
  <c r="M94" i="202"/>
  <c r="N94" i="202"/>
  <c r="O94" i="202"/>
  <c r="P94" i="202"/>
  <c r="Q94" i="202"/>
  <c r="C95" i="202"/>
  <c r="D95" i="202"/>
  <c r="G95" i="202"/>
  <c r="I95" i="202"/>
  <c r="J95" i="202"/>
  <c r="K95" i="202"/>
  <c r="L95" i="202"/>
  <c r="M95" i="202"/>
  <c r="N95" i="202"/>
  <c r="O95" i="202"/>
  <c r="P95" i="202"/>
  <c r="Q95" i="202"/>
  <c r="C96" i="202"/>
  <c r="D96" i="202"/>
  <c r="G96" i="202"/>
  <c r="I96" i="202"/>
  <c r="J96" i="202"/>
  <c r="K96" i="202"/>
  <c r="L96" i="202"/>
  <c r="M96" i="202"/>
  <c r="N96" i="202"/>
  <c r="O96" i="202"/>
  <c r="P96" i="202"/>
  <c r="Q96" i="202"/>
  <c r="Q89" i="202"/>
  <c r="P89" i="202"/>
  <c r="O89" i="202"/>
  <c r="N89" i="202"/>
  <c r="M89" i="202"/>
  <c r="L89" i="202"/>
  <c r="K89" i="202"/>
  <c r="J89" i="202"/>
  <c r="I89" i="202"/>
  <c r="G89" i="202"/>
  <c r="D89" i="202"/>
  <c r="C89" i="202"/>
  <c r="G61" i="202"/>
  <c r="I61" i="202"/>
  <c r="J61" i="202"/>
  <c r="K61" i="202"/>
  <c r="L61" i="202"/>
  <c r="M61" i="202"/>
  <c r="N61" i="202"/>
  <c r="O61" i="202"/>
  <c r="P61" i="202"/>
  <c r="G62" i="202"/>
  <c r="I62" i="202"/>
  <c r="J62" i="202"/>
  <c r="K62" i="202"/>
  <c r="L62" i="202"/>
  <c r="M62" i="202"/>
  <c r="N62" i="202"/>
  <c r="O62" i="202"/>
  <c r="P62" i="202"/>
  <c r="G63" i="202"/>
  <c r="I63" i="202"/>
  <c r="J63" i="202"/>
  <c r="K63" i="202"/>
  <c r="L63" i="202"/>
  <c r="M63" i="202"/>
  <c r="N63" i="202"/>
  <c r="O63" i="202"/>
  <c r="P63" i="202"/>
  <c r="G64" i="202"/>
  <c r="I64" i="202"/>
  <c r="J64" i="202"/>
  <c r="K64" i="202"/>
  <c r="L64" i="202"/>
  <c r="M64" i="202"/>
  <c r="N64" i="202"/>
  <c r="O64" i="202"/>
  <c r="P64" i="202"/>
  <c r="G65" i="202"/>
  <c r="I65" i="202"/>
  <c r="J65" i="202"/>
  <c r="K65" i="202"/>
  <c r="L65" i="202"/>
  <c r="M65" i="202"/>
  <c r="N65" i="202"/>
  <c r="O65" i="202"/>
  <c r="P65" i="202"/>
  <c r="Q65" i="202"/>
  <c r="G66" i="202"/>
  <c r="I66" i="202"/>
  <c r="J66" i="202"/>
  <c r="K66" i="202"/>
  <c r="L66" i="202"/>
  <c r="M66" i="202"/>
  <c r="N66" i="202"/>
  <c r="O66" i="202"/>
  <c r="P66" i="202"/>
  <c r="C65" i="202"/>
  <c r="C66" i="202"/>
  <c r="C64" i="202"/>
  <c r="C62" i="202"/>
  <c r="C63" i="202"/>
  <c r="C61" i="202"/>
  <c r="C54" i="202"/>
  <c r="D54" i="202"/>
  <c r="G54" i="202"/>
  <c r="I54" i="202"/>
  <c r="J54" i="202"/>
  <c r="K54" i="202"/>
  <c r="L54" i="202"/>
  <c r="M54" i="202"/>
  <c r="N54" i="202"/>
  <c r="O54" i="202"/>
  <c r="P54" i="202"/>
  <c r="Q54" i="202"/>
  <c r="C55" i="202"/>
  <c r="D55" i="202"/>
  <c r="G55" i="202"/>
  <c r="I55" i="202"/>
  <c r="J55" i="202"/>
  <c r="K55" i="202"/>
  <c r="L55" i="202"/>
  <c r="M55" i="202"/>
  <c r="N55" i="202"/>
  <c r="O55" i="202"/>
  <c r="P55" i="202"/>
  <c r="Q55" i="202"/>
  <c r="C56" i="202"/>
  <c r="D56" i="202"/>
  <c r="G56" i="202"/>
  <c r="I56" i="202"/>
  <c r="J56" i="202"/>
  <c r="K56" i="202"/>
  <c r="L56" i="202"/>
  <c r="M56" i="202"/>
  <c r="N56" i="202"/>
  <c r="O56" i="202"/>
  <c r="P56" i="202"/>
  <c r="Q56" i="202"/>
  <c r="C57" i="202"/>
  <c r="D57" i="202"/>
  <c r="G57" i="202"/>
  <c r="I57" i="202"/>
  <c r="J57" i="202"/>
  <c r="K57" i="202"/>
  <c r="L57" i="202"/>
  <c r="M57" i="202"/>
  <c r="N57" i="202"/>
  <c r="O57" i="202"/>
  <c r="P57" i="202"/>
  <c r="Q57" i="202"/>
  <c r="C58" i="202"/>
  <c r="D58" i="202"/>
  <c r="G58" i="202"/>
  <c r="I58" i="202"/>
  <c r="J58" i="202"/>
  <c r="K58" i="202"/>
  <c r="L58" i="202"/>
  <c r="M58" i="202"/>
  <c r="N58" i="202"/>
  <c r="O58" i="202"/>
  <c r="P58" i="202"/>
  <c r="Q58" i="202"/>
  <c r="C59" i="202"/>
  <c r="D59" i="202"/>
  <c r="G59" i="202"/>
  <c r="I59" i="202"/>
  <c r="J59" i="202"/>
  <c r="K59" i="202"/>
  <c r="L59" i="202"/>
  <c r="M59" i="202"/>
  <c r="N59" i="202"/>
  <c r="O59" i="202"/>
  <c r="P59" i="202"/>
  <c r="Q59" i="202"/>
  <c r="Q53" i="202"/>
  <c r="P53" i="202"/>
  <c r="O53" i="202"/>
  <c r="N53" i="202"/>
  <c r="M53" i="202"/>
  <c r="L53" i="202"/>
  <c r="K53" i="202"/>
  <c r="J53" i="202"/>
  <c r="I53" i="202"/>
  <c r="G53" i="202"/>
  <c r="D53" i="202"/>
  <c r="C53" i="202"/>
  <c r="C50" i="202"/>
  <c r="C52" i="202"/>
  <c r="D52" i="202"/>
  <c r="G52" i="202"/>
  <c r="I52" i="202"/>
  <c r="J52" i="202"/>
  <c r="K52" i="202"/>
  <c r="L52" i="202"/>
  <c r="M52" i="202"/>
  <c r="N52" i="202"/>
  <c r="O52" i="202"/>
  <c r="P52" i="202"/>
  <c r="Q52" i="202"/>
  <c r="Q51" i="202"/>
  <c r="P51" i="202"/>
  <c r="O51" i="202"/>
  <c r="N51" i="202"/>
  <c r="M51" i="202"/>
  <c r="L51" i="202"/>
  <c r="K51" i="202"/>
  <c r="J51" i="202"/>
  <c r="I51" i="202"/>
  <c r="G51" i="202"/>
  <c r="D51" i="202"/>
  <c r="C51" i="202"/>
  <c r="C18" i="197"/>
  <c r="C14" i="197"/>
  <c r="C24" i="202"/>
  <c r="C18" i="202"/>
  <c r="C14" i="202"/>
  <c r="C26" i="202"/>
  <c r="C25" i="202"/>
  <c r="C16" i="202"/>
  <c r="C15" i="202"/>
  <c r="C22" i="202"/>
  <c r="C21" i="202"/>
  <c r="C20" i="202"/>
  <c r="C19" i="202"/>
  <c r="C37" i="202"/>
  <c r="C38" i="202"/>
  <c r="C39" i="202"/>
  <c r="C40" i="202"/>
  <c r="C41" i="202"/>
  <c r="C36" i="202"/>
  <c r="C47" i="202"/>
  <c r="C48" i="202"/>
  <c r="C49" i="202"/>
  <c r="C46" i="202"/>
  <c r="Q14" i="202"/>
  <c r="P14" i="202"/>
  <c r="O14" i="202"/>
  <c r="N14" i="202"/>
  <c r="M14" i="202"/>
  <c r="L14" i="202"/>
  <c r="K14" i="202"/>
  <c r="J14" i="202"/>
  <c r="I14" i="202"/>
  <c r="G40" i="202"/>
  <c r="I40" i="202"/>
  <c r="J40" i="202"/>
  <c r="K40" i="202"/>
  <c r="L40" i="202"/>
  <c r="M40" i="202"/>
  <c r="N40" i="202"/>
  <c r="O40" i="202"/>
  <c r="P40" i="202"/>
  <c r="Q40" i="202"/>
  <c r="G41" i="202"/>
  <c r="I41" i="202"/>
  <c r="J41" i="202"/>
  <c r="K41" i="202"/>
  <c r="L41" i="202"/>
  <c r="M41" i="202"/>
  <c r="N41" i="202"/>
  <c r="O41" i="202"/>
  <c r="P41" i="202"/>
  <c r="Q41" i="202"/>
  <c r="Q39" i="202"/>
  <c r="P39" i="202"/>
  <c r="O39" i="202"/>
  <c r="N39" i="202"/>
  <c r="M39" i="202"/>
  <c r="L39" i="202"/>
  <c r="K39" i="202"/>
  <c r="J39" i="202"/>
  <c r="I39" i="202"/>
  <c r="G39" i="202"/>
  <c r="Q38" i="202"/>
  <c r="P38" i="202"/>
  <c r="O38" i="202"/>
  <c r="N38" i="202"/>
  <c r="M38" i="202"/>
  <c r="L38" i="202"/>
  <c r="K38" i="202"/>
  <c r="J38" i="202"/>
  <c r="I38" i="202"/>
  <c r="G38" i="202"/>
  <c r="Q37" i="202"/>
  <c r="P37" i="202"/>
  <c r="O37" i="202"/>
  <c r="N37" i="202"/>
  <c r="M37" i="202"/>
  <c r="L37" i="202"/>
  <c r="K37" i="202"/>
  <c r="J37" i="202"/>
  <c r="I37" i="202"/>
  <c r="G37" i="202"/>
  <c r="Q36" i="202"/>
  <c r="P36" i="202"/>
  <c r="O36" i="202"/>
  <c r="N36" i="202"/>
  <c r="M36" i="202"/>
  <c r="L36" i="202"/>
  <c r="K36" i="202"/>
  <c r="J36" i="202"/>
  <c r="I36" i="202"/>
  <c r="G36" i="202"/>
  <c r="G47" i="202"/>
  <c r="I47" i="202"/>
  <c r="J47" i="202"/>
  <c r="K47" i="202"/>
  <c r="L47" i="202"/>
  <c r="M47" i="202"/>
  <c r="N47" i="202"/>
  <c r="O47" i="202"/>
  <c r="P47" i="202"/>
  <c r="Q47" i="202"/>
  <c r="G48" i="202"/>
  <c r="I48" i="202"/>
  <c r="J48" i="202"/>
  <c r="K48" i="202"/>
  <c r="L48" i="202"/>
  <c r="M48" i="202"/>
  <c r="N48" i="202"/>
  <c r="O48" i="202"/>
  <c r="P48" i="202"/>
  <c r="Q48" i="202"/>
  <c r="G49" i="202"/>
  <c r="I49" i="202"/>
  <c r="J49" i="202"/>
  <c r="K49" i="202"/>
  <c r="L49" i="202"/>
  <c r="M49" i="202"/>
  <c r="N49" i="202"/>
  <c r="O49" i="202"/>
  <c r="P49" i="202"/>
  <c r="Q49" i="202"/>
  <c r="Q46" i="202"/>
  <c r="P46" i="202"/>
  <c r="O46" i="202"/>
  <c r="N46" i="202"/>
  <c r="M46" i="202"/>
  <c r="L46" i="202"/>
  <c r="K46" i="202"/>
  <c r="J46" i="202"/>
  <c r="I46" i="202"/>
  <c r="G46" i="202"/>
  <c r="Q24" i="202"/>
  <c r="P24" i="202"/>
  <c r="O24" i="202"/>
  <c r="N24" i="202"/>
  <c r="M24" i="202"/>
  <c r="L24" i="202"/>
  <c r="K24" i="202"/>
  <c r="J24" i="202"/>
  <c r="I24" i="202"/>
  <c r="Q18" i="202"/>
  <c r="P18" i="202"/>
  <c r="O18" i="202"/>
  <c r="N18" i="202"/>
  <c r="M18" i="202"/>
  <c r="L18" i="202"/>
  <c r="K18" i="202"/>
  <c r="J18" i="202"/>
  <c r="I18" i="202"/>
  <c r="P107" i="202"/>
  <c r="O107" i="202"/>
  <c r="N107" i="202"/>
  <c r="M107" i="202"/>
  <c r="L107" i="202"/>
  <c r="K107" i="202"/>
  <c r="J107" i="202"/>
  <c r="I107" i="202"/>
  <c r="P100" i="202"/>
  <c r="O100" i="202"/>
  <c r="N100" i="202"/>
  <c r="M100" i="202"/>
  <c r="L100" i="202"/>
  <c r="K100" i="202"/>
  <c r="J100" i="202"/>
  <c r="I100" i="202"/>
  <c r="P88" i="202"/>
  <c r="O88" i="202"/>
  <c r="N88" i="202"/>
  <c r="M88" i="202"/>
  <c r="L88" i="202"/>
  <c r="K88" i="202"/>
  <c r="J88" i="202"/>
  <c r="I88" i="202"/>
  <c r="P45" i="202"/>
  <c r="O45" i="202"/>
  <c r="N45" i="202"/>
  <c r="M45" i="202"/>
  <c r="L45" i="202"/>
  <c r="K45" i="202"/>
  <c r="J45" i="202"/>
  <c r="I45" i="202"/>
  <c r="P35" i="202"/>
  <c r="O35" i="202"/>
  <c r="N35" i="202"/>
  <c r="M35" i="202"/>
  <c r="L35" i="202"/>
  <c r="K35" i="202"/>
  <c r="J35" i="202"/>
  <c r="I35" i="202"/>
  <c r="P13" i="202"/>
  <c r="O13" i="202"/>
  <c r="N13" i="202"/>
  <c r="M13" i="202"/>
  <c r="K13" i="202"/>
  <c r="J13" i="202"/>
  <c r="I13" i="202"/>
  <c r="I118" i="197" l="1"/>
  <c r="J118" i="197"/>
  <c r="K118" i="197"/>
  <c r="L118" i="197"/>
  <c r="M118" i="197"/>
  <c r="N118" i="197"/>
  <c r="O118" i="197"/>
  <c r="P118" i="197"/>
  <c r="Q118" i="197"/>
  <c r="I119" i="197"/>
  <c r="J119" i="197"/>
  <c r="K119" i="197"/>
  <c r="L119" i="197"/>
  <c r="M119" i="197"/>
  <c r="N119" i="197"/>
  <c r="O119" i="197"/>
  <c r="P119" i="197"/>
  <c r="Q119" i="197"/>
  <c r="Q117" i="197"/>
  <c r="P117" i="197"/>
  <c r="O117" i="197"/>
  <c r="N117" i="197"/>
  <c r="M117" i="197"/>
  <c r="L117" i="197"/>
  <c r="K117" i="197"/>
  <c r="J117" i="197"/>
  <c r="I117" i="197"/>
  <c r="Q110" i="197"/>
  <c r="Q111" i="197"/>
  <c r="Q112" i="197"/>
  <c r="Q113" i="197"/>
  <c r="Q114" i="197"/>
  <c r="Q108" i="197"/>
  <c r="C110" i="197"/>
  <c r="C111" i="197"/>
  <c r="C112" i="197"/>
  <c r="C113" i="197"/>
  <c r="C114" i="197"/>
  <c r="C117" i="197"/>
  <c r="C118" i="197"/>
  <c r="C108" i="197"/>
  <c r="G119" i="197"/>
  <c r="G118" i="197"/>
  <c r="G117" i="197"/>
  <c r="G108" i="197"/>
  <c r="I110" i="197"/>
  <c r="J110" i="197"/>
  <c r="K110" i="197"/>
  <c r="L110" i="197"/>
  <c r="M110" i="197"/>
  <c r="N110" i="197"/>
  <c r="O110" i="197"/>
  <c r="P110" i="197"/>
  <c r="I111" i="197"/>
  <c r="J111" i="197"/>
  <c r="K111" i="197"/>
  <c r="L111" i="197"/>
  <c r="M111" i="197"/>
  <c r="N111" i="197"/>
  <c r="O111" i="197"/>
  <c r="P111" i="197"/>
  <c r="I112" i="197"/>
  <c r="J112" i="197"/>
  <c r="K112" i="197"/>
  <c r="L112" i="197"/>
  <c r="M112" i="197"/>
  <c r="N112" i="197"/>
  <c r="O112" i="197"/>
  <c r="P112" i="197"/>
  <c r="I113" i="197"/>
  <c r="J113" i="197"/>
  <c r="K113" i="197"/>
  <c r="L113" i="197"/>
  <c r="M113" i="197"/>
  <c r="N113" i="197"/>
  <c r="O113" i="197"/>
  <c r="P113" i="197"/>
  <c r="I114" i="197"/>
  <c r="J114" i="197"/>
  <c r="K114" i="197"/>
  <c r="L114" i="197"/>
  <c r="M114" i="197"/>
  <c r="N114" i="197"/>
  <c r="O114" i="197"/>
  <c r="P114" i="197"/>
  <c r="P108" i="197"/>
  <c r="O108" i="197"/>
  <c r="N108" i="197"/>
  <c r="M108" i="197"/>
  <c r="L108" i="197"/>
  <c r="K108" i="197"/>
  <c r="J108" i="197"/>
  <c r="I108" i="197"/>
  <c r="P107" i="197"/>
  <c r="O107" i="197"/>
  <c r="N107" i="197"/>
  <c r="M107" i="197"/>
  <c r="L107" i="197"/>
  <c r="K107" i="197"/>
  <c r="J107" i="197"/>
  <c r="I107" i="197"/>
  <c r="P100" i="197"/>
  <c r="O100" i="197"/>
  <c r="N100" i="197"/>
  <c r="M100" i="197"/>
  <c r="L100" i="197"/>
  <c r="K100" i="197"/>
  <c r="J100" i="197"/>
  <c r="I100" i="197"/>
  <c r="P88" i="197"/>
  <c r="O88" i="197"/>
  <c r="N88" i="197"/>
  <c r="M88" i="197"/>
  <c r="L88" i="197"/>
  <c r="K88" i="197"/>
  <c r="J88" i="197"/>
  <c r="I88" i="197"/>
  <c r="P45" i="197"/>
  <c r="O45" i="197"/>
  <c r="N45" i="197"/>
  <c r="M45" i="197"/>
  <c r="L45" i="197"/>
  <c r="K45" i="197"/>
  <c r="J45" i="197"/>
  <c r="I45" i="197"/>
  <c r="C102" i="197"/>
  <c r="D102" i="197"/>
  <c r="G102" i="197"/>
  <c r="I102" i="197"/>
  <c r="J102" i="197"/>
  <c r="K102" i="197"/>
  <c r="L102" i="197"/>
  <c r="M102" i="197"/>
  <c r="N102" i="197"/>
  <c r="O102" i="197"/>
  <c r="P102" i="197"/>
  <c r="Q102" i="197"/>
  <c r="C103" i="197"/>
  <c r="D103" i="197"/>
  <c r="G103" i="197"/>
  <c r="I103" i="197"/>
  <c r="J103" i="197"/>
  <c r="K103" i="197"/>
  <c r="L103" i="197"/>
  <c r="M103" i="197"/>
  <c r="N103" i="197"/>
  <c r="O103" i="197"/>
  <c r="P103" i="197"/>
  <c r="Q103" i="197"/>
  <c r="Q101" i="197"/>
  <c r="P101" i="197"/>
  <c r="O101" i="197"/>
  <c r="N101" i="197"/>
  <c r="M101" i="197"/>
  <c r="L101" i="197"/>
  <c r="K101" i="197"/>
  <c r="J101" i="197"/>
  <c r="I101" i="197"/>
  <c r="G101" i="197"/>
  <c r="D101" i="197"/>
  <c r="C101" i="197"/>
  <c r="C90" i="197"/>
  <c r="D90" i="197"/>
  <c r="G90" i="197"/>
  <c r="I90" i="197"/>
  <c r="J90" i="197"/>
  <c r="K90" i="197"/>
  <c r="L90" i="197"/>
  <c r="M90" i="197"/>
  <c r="N90" i="197"/>
  <c r="O90" i="197"/>
  <c r="P90" i="197"/>
  <c r="Q90" i="197"/>
  <c r="C91" i="197"/>
  <c r="D91" i="197"/>
  <c r="G91" i="197"/>
  <c r="I91" i="197"/>
  <c r="J91" i="197"/>
  <c r="K91" i="197"/>
  <c r="L91" i="197"/>
  <c r="M91" i="197"/>
  <c r="N91" i="197"/>
  <c r="O91" i="197"/>
  <c r="P91" i="197"/>
  <c r="Q91" i="197"/>
  <c r="C92" i="197"/>
  <c r="D92" i="197"/>
  <c r="G92" i="197"/>
  <c r="I92" i="197"/>
  <c r="J92" i="197"/>
  <c r="K92" i="197"/>
  <c r="L92" i="197"/>
  <c r="M92" i="197"/>
  <c r="N92" i="197"/>
  <c r="O92" i="197"/>
  <c r="P92" i="197"/>
  <c r="Q92" i="197"/>
  <c r="C93" i="197"/>
  <c r="D93" i="197"/>
  <c r="G93" i="197"/>
  <c r="I93" i="197"/>
  <c r="J93" i="197"/>
  <c r="K93" i="197"/>
  <c r="L93" i="197"/>
  <c r="M93" i="197"/>
  <c r="N93" i="197"/>
  <c r="O93" i="197"/>
  <c r="P93" i="197"/>
  <c r="Q93" i="197"/>
  <c r="C94" i="197"/>
  <c r="D94" i="197"/>
  <c r="G94" i="197"/>
  <c r="I94" i="197"/>
  <c r="J94" i="197"/>
  <c r="K94" i="197"/>
  <c r="L94" i="197"/>
  <c r="M94" i="197"/>
  <c r="N94" i="197"/>
  <c r="O94" i="197"/>
  <c r="P94" i="197"/>
  <c r="Q94" i="197"/>
  <c r="C95" i="197"/>
  <c r="D95" i="197"/>
  <c r="G95" i="197"/>
  <c r="I95" i="197"/>
  <c r="J95" i="197"/>
  <c r="K95" i="197"/>
  <c r="L95" i="197"/>
  <c r="M95" i="197"/>
  <c r="N95" i="197"/>
  <c r="O95" i="197"/>
  <c r="P95" i="197"/>
  <c r="Q95" i="197"/>
  <c r="C96" i="197"/>
  <c r="D96" i="197"/>
  <c r="G96" i="197"/>
  <c r="I96" i="197"/>
  <c r="J96" i="197"/>
  <c r="K96" i="197"/>
  <c r="L96" i="197"/>
  <c r="M96" i="197"/>
  <c r="N96" i="197"/>
  <c r="O96" i="197"/>
  <c r="P96" i="197"/>
  <c r="Q96" i="197"/>
  <c r="Q89" i="197"/>
  <c r="P89" i="197"/>
  <c r="O89" i="197"/>
  <c r="N89" i="197"/>
  <c r="M89" i="197"/>
  <c r="L89" i="197"/>
  <c r="K89" i="197"/>
  <c r="J89" i="197"/>
  <c r="I89" i="197"/>
  <c r="G89" i="197"/>
  <c r="D89" i="197"/>
  <c r="C89" i="197"/>
  <c r="Q65" i="197"/>
  <c r="C65" i="197"/>
  <c r="D65" i="197"/>
  <c r="G65" i="197"/>
  <c r="I65" i="197"/>
  <c r="J65" i="197"/>
  <c r="K65" i="197"/>
  <c r="L65" i="197"/>
  <c r="M65" i="197"/>
  <c r="N65" i="197"/>
  <c r="O65" i="197"/>
  <c r="P65" i="197"/>
  <c r="C66" i="197"/>
  <c r="D66" i="197"/>
  <c r="G66" i="197"/>
  <c r="I66" i="197"/>
  <c r="J66" i="197"/>
  <c r="K66" i="197"/>
  <c r="L66" i="197"/>
  <c r="M66" i="197"/>
  <c r="N66" i="197"/>
  <c r="O66" i="197"/>
  <c r="P66" i="197"/>
  <c r="C61" i="197"/>
  <c r="D61" i="197"/>
  <c r="G61" i="197"/>
  <c r="I61" i="197"/>
  <c r="J61" i="197"/>
  <c r="K61" i="197"/>
  <c r="L61" i="197"/>
  <c r="M61" i="197"/>
  <c r="N61" i="197"/>
  <c r="O61" i="197"/>
  <c r="P61" i="197"/>
  <c r="C62" i="197"/>
  <c r="D62" i="197"/>
  <c r="G62" i="197"/>
  <c r="I62" i="197"/>
  <c r="J62" i="197"/>
  <c r="K62" i="197"/>
  <c r="L62" i="197"/>
  <c r="M62" i="197"/>
  <c r="N62" i="197"/>
  <c r="O62" i="197"/>
  <c r="P62" i="197"/>
  <c r="C63" i="197"/>
  <c r="D63" i="197"/>
  <c r="G63" i="197"/>
  <c r="I63" i="197"/>
  <c r="J63" i="197"/>
  <c r="K63" i="197"/>
  <c r="L63" i="197"/>
  <c r="M63" i="197"/>
  <c r="N63" i="197"/>
  <c r="O63" i="197"/>
  <c r="P63" i="197"/>
  <c r="C64" i="197"/>
  <c r="D64" i="197"/>
  <c r="G64" i="197"/>
  <c r="I64" i="197"/>
  <c r="J64" i="197"/>
  <c r="K64" i="197"/>
  <c r="L64" i="197"/>
  <c r="M64" i="197"/>
  <c r="N64" i="197"/>
  <c r="O64" i="197"/>
  <c r="P64" i="197"/>
  <c r="C54" i="197"/>
  <c r="C55" i="197"/>
  <c r="C56" i="197"/>
  <c r="C57" i="197"/>
  <c r="C58" i="197"/>
  <c r="C59" i="197"/>
  <c r="C53" i="197"/>
  <c r="D52" i="197"/>
  <c r="G52" i="197"/>
  <c r="I52" i="197"/>
  <c r="J52" i="197"/>
  <c r="K52" i="197"/>
  <c r="L52" i="197"/>
  <c r="M52" i="197"/>
  <c r="N52" i="197"/>
  <c r="O52" i="197"/>
  <c r="P52" i="197"/>
  <c r="Q52" i="197"/>
  <c r="D53" i="197"/>
  <c r="G53" i="197"/>
  <c r="I53" i="197"/>
  <c r="J53" i="197"/>
  <c r="K53" i="197"/>
  <c r="L53" i="197"/>
  <c r="M53" i="197"/>
  <c r="N53" i="197"/>
  <c r="O53" i="197"/>
  <c r="P53" i="197"/>
  <c r="Q53" i="197"/>
  <c r="D54" i="197"/>
  <c r="G54" i="197"/>
  <c r="I54" i="197"/>
  <c r="J54" i="197"/>
  <c r="K54" i="197"/>
  <c r="L54" i="197"/>
  <c r="M54" i="197"/>
  <c r="N54" i="197"/>
  <c r="O54" i="197"/>
  <c r="P54" i="197"/>
  <c r="Q54" i="197"/>
  <c r="D55" i="197"/>
  <c r="G55" i="197"/>
  <c r="I55" i="197"/>
  <c r="J55" i="197"/>
  <c r="K55" i="197"/>
  <c r="L55" i="197"/>
  <c r="M55" i="197"/>
  <c r="N55" i="197"/>
  <c r="O55" i="197"/>
  <c r="P55" i="197"/>
  <c r="Q55" i="197"/>
  <c r="D56" i="197"/>
  <c r="G56" i="197"/>
  <c r="I56" i="197"/>
  <c r="J56" i="197"/>
  <c r="K56" i="197"/>
  <c r="L56" i="197"/>
  <c r="M56" i="197"/>
  <c r="N56" i="197"/>
  <c r="O56" i="197"/>
  <c r="P56" i="197"/>
  <c r="Q56" i="197"/>
  <c r="D57" i="197"/>
  <c r="G57" i="197"/>
  <c r="I57" i="197"/>
  <c r="J57" i="197"/>
  <c r="K57" i="197"/>
  <c r="L57" i="197"/>
  <c r="M57" i="197"/>
  <c r="N57" i="197"/>
  <c r="O57" i="197"/>
  <c r="P57" i="197"/>
  <c r="Q57" i="197"/>
  <c r="D58" i="197"/>
  <c r="G58" i="197"/>
  <c r="I58" i="197"/>
  <c r="J58" i="197"/>
  <c r="K58" i="197"/>
  <c r="L58" i="197"/>
  <c r="M58" i="197"/>
  <c r="N58" i="197"/>
  <c r="O58" i="197"/>
  <c r="P58" i="197"/>
  <c r="Q58" i="197"/>
  <c r="D59" i="197"/>
  <c r="G59" i="197"/>
  <c r="I59" i="197"/>
  <c r="J59" i="197"/>
  <c r="K59" i="197"/>
  <c r="L59" i="197"/>
  <c r="M59" i="197"/>
  <c r="N59" i="197"/>
  <c r="O59" i="197"/>
  <c r="P59" i="197"/>
  <c r="Q59" i="197"/>
  <c r="Q51" i="197"/>
  <c r="P51" i="197"/>
  <c r="O51" i="197"/>
  <c r="N51" i="197"/>
  <c r="M51" i="197"/>
  <c r="L51" i="197"/>
  <c r="K51" i="197"/>
  <c r="J51" i="197"/>
  <c r="I51" i="197"/>
  <c r="G51" i="197"/>
  <c r="D51" i="197"/>
  <c r="C52" i="197"/>
  <c r="C51" i="197"/>
  <c r="C47" i="197"/>
  <c r="D47" i="197"/>
  <c r="G47" i="197"/>
  <c r="I47" i="197"/>
  <c r="J47" i="197"/>
  <c r="K47" i="197"/>
  <c r="L47" i="197"/>
  <c r="M47" i="197"/>
  <c r="N47" i="197"/>
  <c r="O47" i="197"/>
  <c r="P47" i="197"/>
  <c r="Q47" i="197"/>
  <c r="C48" i="197"/>
  <c r="D48" i="197"/>
  <c r="G48" i="197"/>
  <c r="I48" i="197"/>
  <c r="J48" i="197"/>
  <c r="K48" i="197"/>
  <c r="L48" i="197"/>
  <c r="M48" i="197"/>
  <c r="N48" i="197"/>
  <c r="O48" i="197"/>
  <c r="P48" i="197"/>
  <c r="Q48" i="197"/>
  <c r="C49" i="197"/>
  <c r="D49" i="197"/>
  <c r="G49" i="197"/>
  <c r="I49" i="197"/>
  <c r="J49" i="197"/>
  <c r="K49" i="197"/>
  <c r="L49" i="197"/>
  <c r="M49" i="197"/>
  <c r="N49" i="197"/>
  <c r="O49" i="197"/>
  <c r="P49" i="197"/>
  <c r="Q49" i="197"/>
  <c r="Q46" i="197"/>
  <c r="P46" i="197"/>
  <c r="O46" i="197"/>
  <c r="N46" i="197"/>
  <c r="M46" i="197"/>
  <c r="L46" i="197"/>
  <c r="K46" i="197"/>
  <c r="J46" i="197"/>
  <c r="I46" i="197"/>
  <c r="G46" i="197"/>
  <c r="D46" i="197"/>
  <c r="C46" i="197"/>
  <c r="C41" i="197"/>
  <c r="C40" i="197"/>
  <c r="C39" i="197"/>
  <c r="C38" i="197"/>
  <c r="C37" i="197"/>
  <c r="C36" i="197"/>
  <c r="C16" i="197"/>
  <c r="C15" i="197"/>
  <c r="C20" i="197"/>
  <c r="C21" i="197"/>
  <c r="C22" i="197"/>
  <c r="C19" i="197"/>
  <c r="C26" i="197"/>
  <c r="C25" i="197"/>
  <c r="C24" i="197"/>
  <c r="Q37" i="197"/>
  <c r="Q38" i="197"/>
  <c r="Q39" i="197"/>
  <c r="Q40" i="197"/>
  <c r="Q41" i="197"/>
  <c r="Q36" i="197"/>
  <c r="G37" i="197"/>
  <c r="G38" i="197"/>
  <c r="G39" i="197"/>
  <c r="G40" i="197"/>
  <c r="G41" i="197"/>
  <c r="I37" i="197"/>
  <c r="J37" i="197"/>
  <c r="K37" i="197"/>
  <c r="L37" i="197"/>
  <c r="M37" i="197"/>
  <c r="N37" i="197"/>
  <c r="O37" i="197"/>
  <c r="P37" i="197"/>
  <c r="I38" i="197"/>
  <c r="J38" i="197"/>
  <c r="K38" i="197"/>
  <c r="L38" i="197"/>
  <c r="M38" i="197"/>
  <c r="N38" i="197"/>
  <c r="O38" i="197"/>
  <c r="P38" i="197"/>
  <c r="I39" i="197"/>
  <c r="J39" i="197"/>
  <c r="K39" i="197"/>
  <c r="L39" i="197"/>
  <c r="M39" i="197"/>
  <c r="N39" i="197"/>
  <c r="O39" i="197"/>
  <c r="P39" i="197"/>
  <c r="I40" i="197"/>
  <c r="J40" i="197"/>
  <c r="K40" i="197"/>
  <c r="L40" i="197"/>
  <c r="M40" i="197"/>
  <c r="N40" i="197"/>
  <c r="O40" i="197"/>
  <c r="P40" i="197"/>
  <c r="I41" i="197"/>
  <c r="J41" i="197"/>
  <c r="K41" i="197"/>
  <c r="L41" i="197"/>
  <c r="M41" i="197"/>
  <c r="N41" i="197"/>
  <c r="O41" i="197"/>
  <c r="P41" i="197"/>
  <c r="P35" i="197"/>
  <c r="O35" i="197"/>
  <c r="N35" i="197"/>
  <c r="M35" i="197"/>
  <c r="L35" i="197"/>
  <c r="K35" i="197"/>
  <c r="J35" i="197"/>
  <c r="I35" i="197"/>
  <c r="I36" i="197"/>
  <c r="P36" i="197"/>
  <c r="O36" i="197"/>
  <c r="N36" i="197"/>
  <c r="M36" i="197"/>
  <c r="L36" i="197"/>
  <c r="K36" i="197"/>
  <c r="J36" i="197"/>
  <c r="G36" i="197"/>
  <c r="Q18" i="197"/>
  <c r="P18" i="197"/>
  <c r="O18" i="197"/>
  <c r="N18" i="197"/>
  <c r="M18" i="197"/>
  <c r="L18" i="197"/>
  <c r="K18" i="197"/>
  <c r="J18" i="197"/>
  <c r="I18" i="197"/>
  <c r="Q24" i="197"/>
  <c r="P24" i="197"/>
  <c r="O24" i="197"/>
  <c r="N24" i="197"/>
  <c r="M24" i="197"/>
  <c r="L24" i="197"/>
  <c r="K24" i="197"/>
  <c r="J24" i="197"/>
  <c r="I24" i="197"/>
  <c r="Q14" i="197"/>
  <c r="P14" i="197"/>
  <c r="O14" i="197"/>
  <c r="N14" i="197"/>
  <c r="M14" i="197"/>
  <c r="L14" i="197"/>
  <c r="K14" i="197"/>
  <c r="J14" i="197"/>
  <c r="I14" i="197"/>
  <c r="P13" i="197"/>
  <c r="O13" i="197"/>
  <c r="N13" i="197"/>
  <c r="M13" i="197"/>
  <c r="L13" i="197"/>
  <c r="K13" i="197"/>
  <c r="I13" i="197"/>
  <c r="J13" i="197"/>
  <c r="B84" i="202" l="1"/>
  <c r="B83" i="202"/>
  <c r="B82" i="202"/>
  <c r="B81" i="202"/>
  <c r="B80" i="202"/>
  <c r="B79" i="202"/>
  <c r="B78" i="202"/>
  <c r="B77" i="202"/>
  <c r="B67" i="202"/>
  <c r="B69" i="202"/>
  <c r="B70" i="202"/>
  <c r="B71" i="202"/>
  <c r="B72" i="202"/>
  <c r="B73" i="202"/>
  <c r="B74" i="202"/>
  <c r="B75" i="202"/>
  <c r="B76" i="202"/>
  <c r="B68" i="202"/>
  <c r="C68" i="202" s="1"/>
  <c r="B67" i="197"/>
  <c r="B84" i="197"/>
  <c r="B83" i="197"/>
  <c r="B82" i="197"/>
  <c r="B81" i="197"/>
  <c r="B80" i="197"/>
  <c r="B79" i="197"/>
  <c r="B78" i="197"/>
  <c r="B77" i="197"/>
  <c r="C77" i="197" s="1"/>
  <c r="B69" i="197"/>
  <c r="B70" i="197"/>
  <c r="B71" i="197"/>
  <c r="B72" i="197"/>
  <c r="B73" i="197"/>
  <c r="B74" i="197"/>
  <c r="B75" i="197"/>
  <c r="B76" i="197"/>
  <c r="B68" i="197"/>
  <c r="C68" i="197" s="1"/>
  <c r="C17" i="174"/>
  <c r="L70" i="202" l="1"/>
  <c r="M70" i="202"/>
  <c r="N70" i="202"/>
  <c r="O70" i="202"/>
  <c r="D70" i="202"/>
  <c r="P70" i="202"/>
  <c r="G70" i="202"/>
  <c r="C70" i="202"/>
  <c r="I70" i="202"/>
  <c r="J70" i="202"/>
  <c r="K70" i="202"/>
  <c r="M69" i="202"/>
  <c r="L69" i="202"/>
  <c r="K69" i="202"/>
  <c r="C69" i="202"/>
  <c r="J69" i="202"/>
  <c r="I69" i="202"/>
  <c r="G69" i="202"/>
  <c r="D69" i="202"/>
  <c r="Q69" i="202"/>
  <c r="P69" i="202"/>
  <c r="O69" i="202"/>
  <c r="N69" i="202"/>
  <c r="L67" i="202"/>
  <c r="M67" i="202"/>
  <c r="N67" i="202"/>
  <c r="O67" i="202"/>
  <c r="P67" i="202"/>
  <c r="Q67" i="202"/>
  <c r="C67" i="202"/>
  <c r="G67" i="202"/>
  <c r="I67" i="202"/>
  <c r="J67" i="202"/>
  <c r="K67" i="202"/>
  <c r="C77" i="202"/>
  <c r="Q77" i="202"/>
  <c r="Q78" i="202"/>
  <c r="P67" i="197"/>
  <c r="Q67" i="197"/>
  <c r="C67" i="197"/>
  <c r="D67" i="197"/>
  <c r="N67" i="197"/>
  <c r="G67" i="197"/>
  <c r="O67" i="197"/>
  <c r="I67" i="197"/>
  <c r="J67" i="197"/>
  <c r="K67" i="197"/>
  <c r="L67" i="197"/>
  <c r="M67" i="197"/>
  <c r="I78" i="202"/>
  <c r="G78" i="202"/>
  <c r="D78" i="202"/>
  <c r="C78" i="202"/>
  <c r="P78" i="202"/>
  <c r="O78" i="202"/>
  <c r="N78" i="202"/>
  <c r="M78" i="202"/>
  <c r="L78" i="202"/>
  <c r="K78" i="202"/>
  <c r="J78" i="202"/>
  <c r="I79" i="202"/>
  <c r="J79" i="202"/>
  <c r="K79" i="202"/>
  <c r="L79" i="202"/>
  <c r="M79" i="202"/>
  <c r="N79" i="202"/>
  <c r="C79" i="202"/>
  <c r="O79" i="202"/>
  <c r="D79" i="202"/>
  <c r="P79" i="202"/>
  <c r="G79" i="202"/>
  <c r="I76" i="202"/>
  <c r="J76" i="202"/>
  <c r="C76" i="202"/>
  <c r="K76" i="202"/>
  <c r="L76" i="202"/>
  <c r="M76" i="202"/>
  <c r="N76" i="202"/>
  <c r="O76" i="202"/>
  <c r="D76" i="202"/>
  <c r="P76" i="202"/>
  <c r="G76" i="202"/>
  <c r="J80" i="202"/>
  <c r="K80" i="202"/>
  <c r="L80" i="202"/>
  <c r="M80" i="202"/>
  <c r="N80" i="202"/>
  <c r="O80" i="202"/>
  <c r="P80" i="202"/>
  <c r="C80" i="202"/>
  <c r="D80" i="202"/>
  <c r="G80" i="202"/>
  <c r="I80" i="202"/>
  <c r="J75" i="202"/>
  <c r="C75" i="202"/>
  <c r="K75" i="202"/>
  <c r="L75" i="202"/>
  <c r="M75" i="202"/>
  <c r="N75" i="202"/>
  <c r="O75" i="202"/>
  <c r="P75" i="202"/>
  <c r="D75" i="202"/>
  <c r="G75" i="202"/>
  <c r="I75" i="202"/>
  <c r="K81" i="202"/>
  <c r="L81" i="202"/>
  <c r="M81" i="202"/>
  <c r="N81" i="202"/>
  <c r="O81" i="202"/>
  <c r="P81" i="202"/>
  <c r="C81" i="202"/>
  <c r="D81" i="202"/>
  <c r="G81" i="202"/>
  <c r="I81" i="202"/>
  <c r="J81" i="202"/>
  <c r="G74" i="202"/>
  <c r="I74" i="202"/>
  <c r="J74" i="202"/>
  <c r="K74" i="202"/>
  <c r="L74" i="202"/>
  <c r="M74" i="202"/>
  <c r="N74" i="202"/>
  <c r="O74" i="202"/>
  <c r="P74" i="202"/>
  <c r="D74" i="202"/>
  <c r="C74" i="202"/>
  <c r="L82" i="202"/>
  <c r="M82" i="202"/>
  <c r="N82" i="202"/>
  <c r="O82" i="202"/>
  <c r="P82" i="202"/>
  <c r="C82" i="202"/>
  <c r="D82" i="202"/>
  <c r="G82" i="202"/>
  <c r="I82" i="202"/>
  <c r="J82" i="202"/>
  <c r="K82" i="202"/>
  <c r="D73" i="202"/>
  <c r="G73" i="202"/>
  <c r="I73" i="202"/>
  <c r="J73" i="202"/>
  <c r="K73" i="202"/>
  <c r="L73" i="202"/>
  <c r="M73" i="202"/>
  <c r="N73" i="202"/>
  <c r="O73" i="202"/>
  <c r="P73" i="202"/>
  <c r="C73" i="202"/>
  <c r="M83" i="202"/>
  <c r="N83" i="202"/>
  <c r="O83" i="202"/>
  <c r="P83" i="202"/>
  <c r="C83" i="202"/>
  <c r="D83" i="202"/>
  <c r="G83" i="202"/>
  <c r="I83" i="202"/>
  <c r="J83" i="202"/>
  <c r="K83" i="202"/>
  <c r="L83" i="202"/>
  <c r="P72" i="202"/>
  <c r="D72" i="202"/>
  <c r="G72" i="202"/>
  <c r="I72" i="202"/>
  <c r="J72" i="202"/>
  <c r="L72" i="202"/>
  <c r="K72" i="202"/>
  <c r="M72" i="202"/>
  <c r="C72" i="202"/>
  <c r="N72" i="202"/>
  <c r="O72" i="202"/>
  <c r="N71" i="202"/>
  <c r="O71" i="202"/>
  <c r="P71" i="202"/>
  <c r="D71" i="202"/>
  <c r="G71" i="202"/>
  <c r="I71" i="202"/>
  <c r="J71" i="202"/>
  <c r="C71" i="202"/>
  <c r="K71" i="202"/>
  <c r="L71" i="202"/>
  <c r="M71" i="202"/>
  <c r="L84" i="202"/>
  <c r="M84" i="202"/>
  <c r="N84" i="202"/>
  <c r="C84" i="202"/>
  <c r="O84" i="202"/>
  <c r="D84" i="202"/>
  <c r="P84" i="202"/>
  <c r="G84" i="202"/>
  <c r="I84" i="202"/>
  <c r="J84" i="202"/>
  <c r="K84" i="202"/>
  <c r="K82" i="197"/>
  <c r="L82" i="197"/>
  <c r="M82" i="197"/>
  <c r="N82" i="197"/>
  <c r="C82" i="197"/>
  <c r="O82" i="197"/>
  <c r="D82" i="197"/>
  <c r="P82" i="197"/>
  <c r="G82" i="197"/>
  <c r="I82" i="197"/>
  <c r="J82" i="197"/>
  <c r="C80" i="197"/>
  <c r="O80" i="197"/>
  <c r="D80" i="197"/>
  <c r="P80" i="197"/>
  <c r="G80" i="197"/>
  <c r="I80" i="197"/>
  <c r="J80" i="197"/>
  <c r="K80" i="197"/>
  <c r="L80" i="197"/>
  <c r="M80" i="197"/>
  <c r="N80" i="197"/>
  <c r="M81" i="197"/>
  <c r="N81" i="197"/>
  <c r="C81" i="197"/>
  <c r="O81" i="197"/>
  <c r="D81" i="197"/>
  <c r="P81" i="197"/>
  <c r="G81" i="197"/>
  <c r="I81" i="197"/>
  <c r="J81" i="197"/>
  <c r="K81" i="197"/>
  <c r="L81" i="197"/>
  <c r="I83" i="197"/>
  <c r="J83" i="197"/>
  <c r="K83" i="197"/>
  <c r="L83" i="197"/>
  <c r="M83" i="197"/>
  <c r="N83" i="197"/>
  <c r="C83" i="197"/>
  <c r="O83" i="197"/>
  <c r="D83" i="197"/>
  <c r="P83" i="197"/>
  <c r="G83" i="197"/>
  <c r="G84" i="197"/>
  <c r="I84" i="197"/>
  <c r="J84" i="197"/>
  <c r="K84" i="197"/>
  <c r="L84" i="197"/>
  <c r="M84" i="197"/>
  <c r="N84" i="197"/>
  <c r="C84" i="197"/>
  <c r="O84" i="197"/>
  <c r="D84" i="197"/>
  <c r="P84" i="197"/>
  <c r="P78" i="197"/>
  <c r="D78" i="197"/>
  <c r="O78" i="197"/>
  <c r="C78" i="197"/>
  <c r="N78" i="197"/>
  <c r="Q78" i="197"/>
  <c r="M78" i="197"/>
  <c r="L78" i="197"/>
  <c r="K78" i="197"/>
  <c r="J78" i="197"/>
  <c r="I78" i="197"/>
  <c r="G78" i="197"/>
  <c r="G79" i="197"/>
  <c r="I79" i="197"/>
  <c r="J79" i="197"/>
  <c r="K79" i="197"/>
  <c r="L79" i="197"/>
  <c r="M79" i="197"/>
  <c r="N79" i="197"/>
  <c r="C79" i="197"/>
  <c r="O79" i="197"/>
  <c r="D79" i="197"/>
  <c r="P79" i="197"/>
  <c r="K72" i="197"/>
  <c r="M72" i="197"/>
  <c r="D72" i="197"/>
  <c r="N72" i="197"/>
  <c r="C72" i="197"/>
  <c r="O72" i="197"/>
  <c r="L72" i="197"/>
  <c r="P72" i="197"/>
  <c r="J72" i="197"/>
  <c r="G72" i="197"/>
  <c r="I72" i="197"/>
  <c r="M71" i="197"/>
  <c r="C71" i="197"/>
  <c r="O71" i="197"/>
  <c r="D71" i="197"/>
  <c r="P71" i="197"/>
  <c r="G71" i="197"/>
  <c r="J71" i="197"/>
  <c r="K71" i="197"/>
  <c r="N71" i="197"/>
  <c r="I71" i="197"/>
  <c r="L71" i="197"/>
  <c r="P69" i="197"/>
  <c r="D69" i="197"/>
  <c r="O69" i="197"/>
  <c r="C69" i="197"/>
  <c r="M69" i="197"/>
  <c r="N69" i="197"/>
  <c r="G69" i="197"/>
  <c r="L69" i="197"/>
  <c r="K69" i="197"/>
  <c r="J69" i="197"/>
  <c r="Q69" i="197"/>
  <c r="I69" i="197"/>
  <c r="C76" i="197"/>
  <c r="O76" i="197"/>
  <c r="P76" i="197"/>
  <c r="G76" i="197"/>
  <c r="I76" i="197"/>
  <c r="J76" i="197"/>
  <c r="L76" i="197"/>
  <c r="K76" i="197"/>
  <c r="M76" i="197"/>
  <c r="N76" i="197"/>
  <c r="D76" i="197"/>
  <c r="G75" i="197"/>
  <c r="D75" i="197"/>
  <c r="I75" i="197"/>
  <c r="P75" i="197"/>
  <c r="J75" i="197"/>
  <c r="K75" i="197"/>
  <c r="L75" i="197"/>
  <c r="M75" i="197"/>
  <c r="C75" i="197"/>
  <c r="O75" i="197"/>
  <c r="N75" i="197"/>
  <c r="G74" i="197"/>
  <c r="I74" i="197"/>
  <c r="J74" i="197"/>
  <c r="K74" i="197"/>
  <c r="L74" i="197"/>
  <c r="M74" i="197"/>
  <c r="N74" i="197"/>
  <c r="O74" i="197"/>
  <c r="D74" i="197"/>
  <c r="P74" i="197"/>
  <c r="C74" i="197"/>
  <c r="I73" i="197"/>
  <c r="K73" i="197"/>
  <c r="L73" i="197"/>
  <c r="M73" i="197"/>
  <c r="N73" i="197"/>
  <c r="J73" i="197"/>
  <c r="C73" i="197"/>
  <c r="O73" i="197"/>
  <c r="D73" i="197"/>
  <c r="P73" i="197"/>
  <c r="G73" i="197"/>
  <c r="L70" i="197"/>
  <c r="M70" i="197"/>
  <c r="G70" i="197"/>
  <c r="N70" i="197"/>
  <c r="C70" i="197"/>
  <c r="O70" i="197"/>
  <c r="D70" i="197"/>
  <c r="P70" i="197"/>
  <c r="K70" i="197"/>
  <c r="I70" i="197"/>
  <c r="J70" i="197"/>
  <c r="D67" i="202"/>
  <c r="C53" i="174"/>
  <c r="J53" i="174"/>
  <c r="I53" i="174"/>
  <c r="E67" i="202" l="1"/>
  <c r="E67" i="197"/>
  <c r="F67" i="202"/>
  <c r="F67" i="197"/>
  <c r="K53" i="174"/>
  <c r="J71" i="174"/>
  <c r="I71" i="174"/>
  <c r="J70" i="174"/>
  <c r="I70" i="174"/>
  <c r="J69" i="174"/>
  <c r="I69" i="174"/>
  <c r="J68" i="174"/>
  <c r="I68" i="174"/>
  <c r="J67" i="174"/>
  <c r="I67" i="174"/>
  <c r="J66" i="174"/>
  <c r="I66" i="174"/>
  <c r="J65" i="174"/>
  <c r="I65" i="174"/>
  <c r="J64" i="174"/>
  <c r="I64" i="174"/>
  <c r="S63" i="174"/>
  <c r="Q63" i="174"/>
  <c r="O63" i="174"/>
  <c r="M63" i="174"/>
  <c r="H63" i="174"/>
  <c r="C63" i="174"/>
  <c r="B109" i="202"/>
  <c r="B115" i="197"/>
  <c r="B109" i="197"/>
  <c r="E84" i="202" l="1"/>
  <c r="E84" i="197"/>
  <c r="K71" i="174"/>
  <c r="F84" i="197"/>
  <c r="F84" i="202"/>
  <c r="K65" i="174"/>
  <c r="F79" i="197"/>
  <c r="F79" i="202"/>
  <c r="E79" i="197"/>
  <c r="E79" i="202"/>
  <c r="I115" i="197"/>
  <c r="J115" i="197"/>
  <c r="K115" i="197"/>
  <c r="L115" i="197"/>
  <c r="C115" i="197"/>
  <c r="M115" i="197"/>
  <c r="N115" i="197"/>
  <c r="O115" i="197"/>
  <c r="P115" i="197"/>
  <c r="Q115" i="197"/>
  <c r="I109" i="197"/>
  <c r="J109" i="197"/>
  <c r="Q109" i="197"/>
  <c r="K109" i="197"/>
  <c r="C109" i="197"/>
  <c r="L109" i="197"/>
  <c r="M109" i="197"/>
  <c r="N109" i="197"/>
  <c r="O109" i="197"/>
  <c r="P109" i="197"/>
  <c r="O109" i="202"/>
  <c r="C109" i="202"/>
  <c r="P109" i="202"/>
  <c r="D109" i="202"/>
  <c r="I109" i="202"/>
  <c r="J109" i="202"/>
  <c r="K109" i="202"/>
  <c r="L109" i="202"/>
  <c r="M109" i="202"/>
  <c r="N109" i="202"/>
  <c r="F82" i="197"/>
  <c r="F82" i="202"/>
  <c r="E83" i="197"/>
  <c r="E83" i="202"/>
  <c r="F78" i="197"/>
  <c r="F78" i="202"/>
  <c r="F83" i="197"/>
  <c r="F83" i="202"/>
  <c r="E80" i="197"/>
  <c r="E80" i="202"/>
  <c r="E81" i="197"/>
  <c r="E81" i="202"/>
  <c r="E78" i="197"/>
  <c r="E78" i="202"/>
  <c r="F80" i="197"/>
  <c r="F80" i="202"/>
  <c r="F81" i="197"/>
  <c r="F81" i="202"/>
  <c r="E82" i="197"/>
  <c r="E82" i="202"/>
  <c r="H67" i="202"/>
  <c r="H67" i="197"/>
  <c r="I63" i="174"/>
  <c r="K64" i="174"/>
  <c r="K66" i="174"/>
  <c r="K67" i="174"/>
  <c r="K68" i="174"/>
  <c r="K69" i="174"/>
  <c r="K70" i="174"/>
  <c r="J63" i="174"/>
  <c r="C45" i="174"/>
  <c r="C46" i="174"/>
  <c r="C47" i="174"/>
  <c r="C48" i="174"/>
  <c r="C49" i="174"/>
  <c r="C50" i="174"/>
  <c r="C39" i="174"/>
  <c r="B3" i="204"/>
  <c r="B3" i="195"/>
  <c r="C15" i="204"/>
  <c r="D39" i="202"/>
  <c r="D40" i="202"/>
  <c r="D113" i="197"/>
  <c r="D114" i="197"/>
  <c r="D115" i="197"/>
  <c r="H54" i="174"/>
  <c r="S54" i="174"/>
  <c r="Q54" i="174"/>
  <c r="O54" i="174"/>
  <c r="M54" i="174"/>
  <c r="U54" i="174"/>
  <c r="T54" i="174"/>
  <c r="H17" i="174"/>
  <c r="H9" i="174"/>
  <c r="I80" i="174"/>
  <c r="J80" i="174"/>
  <c r="I81" i="174"/>
  <c r="J81" i="174"/>
  <c r="I82" i="174"/>
  <c r="J82" i="174"/>
  <c r="I83" i="174"/>
  <c r="J83" i="174"/>
  <c r="I84" i="174"/>
  <c r="J84" i="174"/>
  <c r="I85" i="174"/>
  <c r="J85" i="174"/>
  <c r="I86" i="174"/>
  <c r="J86" i="174"/>
  <c r="J79" i="174"/>
  <c r="I79" i="174"/>
  <c r="H8" i="174"/>
  <c r="K10" i="174"/>
  <c r="I23" i="174"/>
  <c r="I24" i="174"/>
  <c r="I25" i="174"/>
  <c r="I26" i="174"/>
  <c r="H84" i="197" l="1"/>
  <c r="H84" i="202"/>
  <c r="H79" i="202"/>
  <c r="H79" i="197"/>
  <c r="G14" i="202"/>
  <c r="G14" i="197"/>
  <c r="G24" i="202"/>
  <c r="G24" i="197"/>
  <c r="G18" i="202"/>
  <c r="G18" i="197"/>
  <c r="E96" i="202"/>
  <c r="E96" i="197"/>
  <c r="E90" i="202"/>
  <c r="E90" i="197"/>
  <c r="E39" i="202"/>
  <c r="E39" i="197"/>
  <c r="K84" i="174"/>
  <c r="H94" i="197" s="1"/>
  <c r="F94" i="202"/>
  <c r="F94" i="197"/>
  <c r="E38" i="202"/>
  <c r="E38" i="197"/>
  <c r="E94" i="202"/>
  <c r="E94" i="197"/>
  <c r="K85" i="174"/>
  <c r="H95" i="202" s="1"/>
  <c r="F95" i="202"/>
  <c r="F95" i="197"/>
  <c r="K83" i="174"/>
  <c r="H93" i="202" s="1"/>
  <c r="F93" i="202"/>
  <c r="F93" i="197"/>
  <c r="E37" i="202"/>
  <c r="E37" i="197"/>
  <c r="E93" i="202"/>
  <c r="E93" i="197"/>
  <c r="E36" i="202"/>
  <c r="E36" i="197"/>
  <c r="K82" i="174"/>
  <c r="H92" i="197" s="1"/>
  <c r="F92" i="202"/>
  <c r="F92" i="197"/>
  <c r="E95" i="202"/>
  <c r="E95" i="197"/>
  <c r="E92" i="202"/>
  <c r="E92" i="197"/>
  <c r="E89" i="202"/>
  <c r="E89" i="197"/>
  <c r="K81" i="174"/>
  <c r="H91" i="202" s="1"/>
  <c r="F91" i="202"/>
  <c r="F91" i="197"/>
  <c r="F89" i="202"/>
  <c r="F89" i="197"/>
  <c r="E91" i="202"/>
  <c r="E91" i="197"/>
  <c r="K86" i="174"/>
  <c r="H96" i="202" s="1"/>
  <c r="F96" i="202"/>
  <c r="F96" i="197"/>
  <c r="K80" i="174"/>
  <c r="H90" i="202" s="1"/>
  <c r="F90" i="202"/>
  <c r="F90" i="197"/>
  <c r="H80" i="197"/>
  <c r="H80" i="202"/>
  <c r="H81" i="197"/>
  <c r="H81" i="202"/>
  <c r="H83" i="197"/>
  <c r="H83" i="202"/>
  <c r="H82" i="197"/>
  <c r="H82" i="202"/>
  <c r="H78" i="197"/>
  <c r="H78" i="202"/>
  <c r="K63" i="174"/>
  <c r="I17" i="174"/>
  <c r="J17" i="174"/>
  <c r="I8" i="174"/>
  <c r="J8" i="174"/>
  <c r="K79" i="174"/>
  <c r="C51" i="174"/>
  <c r="C54" i="174"/>
  <c r="H95" i="197" l="1"/>
  <c r="H90" i="197"/>
  <c r="H91" i="197"/>
  <c r="H93" i="197"/>
  <c r="H94" i="202"/>
  <c r="H92" i="202"/>
  <c r="H96" i="197"/>
  <c r="E14" i="202"/>
  <c r="E14" i="197"/>
  <c r="K17" i="174"/>
  <c r="H18" i="202" s="1"/>
  <c r="F18" i="202"/>
  <c r="F18" i="197"/>
  <c r="E18" i="202"/>
  <c r="E18" i="197"/>
  <c r="F14" i="202"/>
  <c r="F14" i="197"/>
  <c r="H89" i="202"/>
  <c r="H89" i="197"/>
  <c r="C26" i="174"/>
  <c r="C27" i="174"/>
  <c r="C28" i="174"/>
  <c r="C24" i="174"/>
  <c r="C25" i="174"/>
  <c r="C23" i="174"/>
  <c r="C10" i="174"/>
  <c r="C9" i="174"/>
  <c r="H18" i="197" l="1"/>
  <c r="C80" i="174"/>
  <c r="C81" i="174"/>
  <c r="C82" i="174"/>
  <c r="C83" i="174"/>
  <c r="C84" i="174"/>
  <c r="C85" i="174"/>
  <c r="C86" i="174"/>
  <c r="C79" i="174"/>
  <c r="I91" i="174"/>
  <c r="C72" i="174"/>
  <c r="J91" i="174" l="1"/>
  <c r="K91" i="174" s="1"/>
  <c r="I92" i="174"/>
  <c r="J92" i="174"/>
  <c r="K92" i="174" s="1"/>
  <c r="I93" i="174"/>
  <c r="J93" i="174"/>
  <c r="K93" i="174" s="1"/>
  <c r="I94" i="174"/>
  <c r="I95" i="174" s="1"/>
  <c r="J94" i="174"/>
  <c r="I56" i="174"/>
  <c r="J56" i="174"/>
  <c r="I57" i="174"/>
  <c r="J57" i="174"/>
  <c r="I58" i="174"/>
  <c r="J58" i="174"/>
  <c r="I59" i="174"/>
  <c r="J59" i="174"/>
  <c r="I60" i="174"/>
  <c r="J60" i="174"/>
  <c r="I61" i="174"/>
  <c r="J61" i="174"/>
  <c r="F75" i="202" s="1"/>
  <c r="I62" i="174"/>
  <c r="J62" i="174"/>
  <c r="J55" i="174"/>
  <c r="I55" i="174"/>
  <c r="I52" i="174"/>
  <c r="J52" i="174"/>
  <c r="I51" i="174"/>
  <c r="J51" i="174"/>
  <c r="C15" i="195"/>
  <c r="D41" i="197"/>
  <c r="I45" i="174"/>
  <c r="J45" i="174"/>
  <c r="I46" i="174"/>
  <c r="J46" i="174"/>
  <c r="I47" i="174"/>
  <c r="J47" i="174"/>
  <c r="I48" i="174"/>
  <c r="J48" i="174"/>
  <c r="I49" i="174"/>
  <c r="J49" i="174"/>
  <c r="I50" i="174"/>
  <c r="J50" i="174"/>
  <c r="I43" i="174"/>
  <c r="J43" i="174"/>
  <c r="C38" i="174"/>
  <c r="C37" i="174"/>
  <c r="C36" i="174"/>
  <c r="C35" i="174"/>
  <c r="C34" i="174"/>
  <c r="C33" i="174"/>
  <c r="C32" i="174"/>
  <c r="C31" i="174"/>
  <c r="C41" i="174"/>
  <c r="C42" i="174"/>
  <c r="C43" i="174"/>
  <c r="C40" i="174"/>
  <c r="I32" i="174"/>
  <c r="J32" i="174"/>
  <c r="I33" i="174"/>
  <c r="J33" i="174"/>
  <c r="I34" i="174"/>
  <c r="J34" i="174"/>
  <c r="I35" i="174"/>
  <c r="J35" i="174"/>
  <c r="I36" i="174"/>
  <c r="J36" i="174"/>
  <c r="I37" i="174"/>
  <c r="J37" i="174"/>
  <c r="I38" i="174"/>
  <c r="J38" i="174"/>
  <c r="I39" i="174"/>
  <c r="J39" i="174"/>
  <c r="I40" i="174"/>
  <c r="J40" i="174"/>
  <c r="I41" i="174"/>
  <c r="J41" i="174"/>
  <c r="I42" i="174"/>
  <c r="J42" i="174"/>
  <c r="J31" i="174"/>
  <c r="I31" i="174"/>
  <c r="J24" i="174"/>
  <c r="J23" i="174"/>
  <c r="J25" i="174"/>
  <c r="J26" i="174"/>
  <c r="I27" i="174"/>
  <c r="J27" i="174"/>
  <c r="E76" i="197" l="1"/>
  <c r="E76" i="202"/>
  <c r="F76" i="197"/>
  <c r="F76" i="202"/>
  <c r="F70" i="197"/>
  <c r="F70" i="202"/>
  <c r="E70" i="197"/>
  <c r="E70" i="202"/>
  <c r="J18" i="174"/>
  <c r="I18" i="174"/>
  <c r="K94" i="174"/>
  <c r="J95" i="174"/>
  <c r="K95" i="174" s="1"/>
  <c r="E49" i="202"/>
  <c r="E49" i="197"/>
  <c r="K25" i="174"/>
  <c r="H38" i="202" s="1"/>
  <c r="F38" i="202"/>
  <c r="F38" i="197"/>
  <c r="K38" i="174"/>
  <c r="H54" i="202" s="1"/>
  <c r="F54" i="202"/>
  <c r="F54" i="197"/>
  <c r="K32" i="174"/>
  <c r="H52" i="202" s="1"/>
  <c r="F52" i="202"/>
  <c r="F52" i="197"/>
  <c r="K24" i="174"/>
  <c r="H36" i="202" s="1"/>
  <c r="F36" i="202"/>
  <c r="F36" i="197"/>
  <c r="E54" i="202"/>
  <c r="E54" i="197"/>
  <c r="E52" i="202"/>
  <c r="E52" i="197"/>
  <c r="F69" i="197"/>
  <c r="F69" i="202"/>
  <c r="E71" i="197"/>
  <c r="E71" i="202"/>
  <c r="K46" i="174"/>
  <c r="K45" i="174"/>
  <c r="H61" i="202" s="1"/>
  <c r="F61" i="202"/>
  <c r="F61" i="197"/>
  <c r="E61" i="202"/>
  <c r="E61" i="197"/>
  <c r="E75" i="197"/>
  <c r="E75" i="202"/>
  <c r="K41" i="174"/>
  <c r="H57" i="197" s="1"/>
  <c r="F57" i="202"/>
  <c r="F57" i="197"/>
  <c r="K35" i="174"/>
  <c r="H48" i="202" s="1"/>
  <c r="F48" i="202"/>
  <c r="F48" i="197"/>
  <c r="K50" i="174"/>
  <c r="H64" i="202" s="1"/>
  <c r="F64" i="202"/>
  <c r="F64" i="197"/>
  <c r="F74" i="197"/>
  <c r="F74" i="202"/>
  <c r="K37" i="174"/>
  <c r="H53" i="202" s="1"/>
  <c r="F53" i="202"/>
  <c r="F53" i="197"/>
  <c r="K31" i="174"/>
  <c r="H51" i="202" s="1"/>
  <c r="F51" i="202"/>
  <c r="F51" i="197"/>
  <c r="K42" i="174"/>
  <c r="H58" i="197" s="1"/>
  <c r="F58" i="202"/>
  <c r="F58" i="197"/>
  <c r="E57" i="202"/>
  <c r="E57" i="197"/>
  <c r="E48" i="202"/>
  <c r="E48" i="197"/>
  <c r="E64" i="202"/>
  <c r="E64" i="197"/>
  <c r="E74" i="197"/>
  <c r="E74" i="202"/>
  <c r="E51" i="202"/>
  <c r="E51" i="197"/>
  <c r="F59" i="202"/>
  <c r="F59" i="197"/>
  <c r="F40" i="202"/>
  <c r="F40" i="197"/>
  <c r="K49" i="174"/>
  <c r="H63" i="202" s="1"/>
  <c r="F63" i="202"/>
  <c r="F63" i="197"/>
  <c r="K51" i="174"/>
  <c r="H65" i="202" s="1"/>
  <c r="F65" i="202"/>
  <c r="F65" i="197"/>
  <c r="F73" i="197"/>
  <c r="F73" i="202"/>
  <c r="E59" i="202"/>
  <c r="E59" i="197"/>
  <c r="K36" i="174"/>
  <c r="F49" i="202"/>
  <c r="F49" i="197"/>
  <c r="E58" i="202"/>
  <c r="E58" i="197"/>
  <c r="K40" i="174"/>
  <c r="H56" i="197" s="1"/>
  <c r="F56" i="202"/>
  <c r="F56" i="197"/>
  <c r="E63" i="202"/>
  <c r="E63" i="197"/>
  <c r="E65" i="202"/>
  <c r="E65" i="197"/>
  <c r="E73" i="197"/>
  <c r="E73" i="202"/>
  <c r="E53" i="202"/>
  <c r="E53" i="197"/>
  <c r="K34" i="174"/>
  <c r="H47" i="202" s="1"/>
  <c r="F47" i="202"/>
  <c r="F47" i="197"/>
  <c r="E56" i="202"/>
  <c r="E56" i="197"/>
  <c r="K39" i="174"/>
  <c r="H55" i="202" s="1"/>
  <c r="F55" i="202"/>
  <c r="F55" i="197"/>
  <c r="K33" i="174"/>
  <c r="H46" i="197" s="1"/>
  <c r="F46" i="202"/>
  <c r="F46" i="197"/>
  <c r="K48" i="174"/>
  <c r="H62" i="202" s="1"/>
  <c r="F62" i="202"/>
  <c r="F62" i="197"/>
  <c r="K52" i="174"/>
  <c r="H66" i="202" s="1"/>
  <c r="F66" i="202"/>
  <c r="F66" i="197"/>
  <c r="F72" i="197"/>
  <c r="F72" i="202"/>
  <c r="E40" i="202"/>
  <c r="E40" i="197"/>
  <c r="E47" i="202"/>
  <c r="E47" i="197"/>
  <c r="E55" i="202"/>
  <c r="E55" i="197"/>
  <c r="E46" i="202"/>
  <c r="E46" i="197"/>
  <c r="E62" i="202"/>
  <c r="E62" i="197"/>
  <c r="E66" i="202"/>
  <c r="E66" i="197"/>
  <c r="E72" i="197"/>
  <c r="E72" i="202"/>
  <c r="F39" i="202"/>
  <c r="F39" i="197"/>
  <c r="K23" i="174"/>
  <c r="H37" i="197" s="1"/>
  <c r="F37" i="202"/>
  <c r="F37" i="197"/>
  <c r="K47" i="174"/>
  <c r="E69" i="197"/>
  <c r="E69" i="202"/>
  <c r="F71" i="197"/>
  <c r="F71" i="202"/>
  <c r="F75" i="197"/>
  <c r="J54" i="174"/>
  <c r="I28" i="174"/>
  <c r="K27" i="174"/>
  <c r="K26" i="174"/>
  <c r="K43" i="174"/>
  <c r="I54" i="174"/>
  <c r="K56" i="174"/>
  <c r="K61" i="174"/>
  <c r="K55" i="174"/>
  <c r="K60" i="174"/>
  <c r="K59" i="174"/>
  <c r="K62" i="174"/>
  <c r="K58" i="174"/>
  <c r="K57" i="174"/>
  <c r="J28" i="174"/>
  <c r="C73" i="174"/>
  <c r="I73" i="174"/>
  <c r="J73" i="174"/>
  <c r="H76" i="197" l="1"/>
  <c r="H76" i="202"/>
  <c r="H70" i="197"/>
  <c r="H70" i="202"/>
  <c r="E28" i="197"/>
  <c r="E28" i="202"/>
  <c r="F28" i="197"/>
  <c r="F28" i="202"/>
  <c r="H49" i="197"/>
  <c r="K18" i="174"/>
  <c r="H66" i="197"/>
  <c r="H46" i="202"/>
  <c r="H54" i="197"/>
  <c r="H36" i="197"/>
  <c r="H64" i="197"/>
  <c r="H37" i="202"/>
  <c r="H49" i="202"/>
  <c r="H56" i="202"/>
  <c r="H57" i="202"/>
  <c r="H53" i="197"/>
  <c r="H47" i="197"/>
  <c r="H62" i="197"/>
  <c r="H52" i="197"/>
  <c r="H58" i="202"/>
  <c r="H61" i="197"/>
  <c r="H63" i="197"/>
  <c r="H48" i="197"/>
  <c r="H38" i="197"/>
  <c r="K73" i="174"/>
  <c r="H102" i="202" s="1"/>
  <c r="F102" i="202"/>
  <c r="F102" i="197"/>
  <c r="E102" i="202"/>
  <c r="E102" i="197"/>
  <c r="H65" i="197"/>
  <c r="H55" i="197"/>
  <c r="F41" i="202"/>
  <c r="F41" i="197"/>
  <c r="H51" i="197"/>
  <c r="E41" i="202"/>
  <c r="E41" i="197"/>
  <c r="H75" i="197"/>
  <c r="H75" i="202"/>
  <c r="H59" i="202"/>
  <c r="C16" i="204" s="1"/>
  <c r="H59" i="197"/>
  <c r="C16" i="195" s="1"/>
  <c r="H39" i="202"/>
  <c r="H39" i="197"/>
  <c r="H72" i="197"/>
  <c r="H72" i="202"/>
  <c r="H73" i="197"/>
  <c r="H73" i="202"/>
  <c r="H74" i="197"/>
  <c r="H74" i="202"/>
  <c r="H69" i="197"/>
  <c r="H69" i="202"/>
  <c r="H40" i="202"/>
  <c r="H40" i="197"/>
  <c r="H71" i="197"/>
  <c r="H71" i="202"/>
  <c r="K54" i="174"/>
  <c r="K28" i="174"/>
  <c r="H20" i="195"/>
  <c r="C50" i="197"/>
  <c r="M15" i="195"/>
  <c r="H15" i="195"/>
  <c r="C20" i="195"/>
  <c r="C60" i="197"/>
  <c r="H10" i="195"/>
  <c r="M10" i="195"/>
  <c r="M20" i="195"/>
  <c r="C119" i="197"/>
  <c r="C122" i="197"/>
  <c r="H28" i="197" l="1"/>
  <c r="H28" i="202"/>
  <c r="H102" i="197"/>
  <c r="H41" i="202"/>
  <c r="H41" i="197"/>
  <c r="D4" i="202"/>
  <c r="K21" i="204" l="1"/>
  <c r="D41" i="202"/>
  <c r="D40" i="197" l="1"/>
  <c r="D21" i="197" l="1"/>
  <c r="D22" i="197"/>
  <c r="I74" i="174" l="1"/>
  <c r="J74" i="174"/>
  <c r="I72" i="174"/>
  <c r="J72" i="174"/>
  <c r="J9" i="174" l="1"/>
  <c r="F101" i="202"/>
  <c r="F101" i="197"/>
  <c r="I9" i="174"/>
  <c r="E101" i="202"/>
  <c r="E101" i="197"/>
  <c r="F103" i="202"/>
  <c r="F103" i="197"/>
  <c r="E103" i="202"/>
  <c r="E103" i="197"/>
  <c r="K74" i="174"/>
  <c r="K72" i="174"/>
  <c r="E24" i="202" l="1"/>
  <c r="E24" i="197"/>
  <c r="K9" i="174"/>
  <c r="F24" i="202"/>
  <c r="F24" i="197"/>
  <c r="H101" i="202"/>
  <c r="H101" i="197"/>
  <c r="H103" i="202"/>
  <c r="H103" i="197"/>
  <c r="I89" i="174"/>
  <c r="J89" i="174"/>
  <c r="I90" i="174"/>
  <c r="J90" i="174"/>
  <c r="J88" i="174"/>
  <c r="I88" i="174"/>
  <c r="E108" i="202" l="1"/>
  <c r="E108" i="197"/>
  <c r="F108" i="202"/>
  <c r="F108" i="197"/>
  <c r="H24" i="202"/>
  <c r="H24" i="197"/>
  <c r="K8" i="174"/>
  <c r="C21" i="195"/>
  <c r="D48" i="202"/>
  <c r="D49" i="202"/>
  <c r="D37" i="202"/>
  <c r="D38" i="202"/>
  <c r="D26" i="202"/>
  <c r="D19" i="202"/>
  <c r="D20" i="202"/>
  <c r="D18" i="202"/>
  <c r="D14" i="202"/>
  <c r="L13" i="202"/>
  <c r="H14" i="202" l="1"/>
  <c r="H14" i="197"/>
  <c r="D26" i="197"/>
  <c r="D25" i="197"/>
  <c r="D24" i="197"/>
  <c r="D37" i="197"/>
  <c r="D38" i="197"/>
  <c r="D39" i="197"/>
  <c r="D14" i="197"/>
  <c r="D18" i="197"/>
  <c r="D20" i="197"/>
  <c r="C21" i="204" l="1"/>
  <c r="H16" i="204"/>
  <c r="M16" i="204" l="1"/>
  <c r="H16" i="195"/>
  <c r="M16" i="195"/>
  <c r="H11" i="204"/>
  <c r="M21" i="204"/>
  <c r="M11" i="204"/>
  <c r="C11" i="204"/>
  <c r="C8" i="174"/>
  <c r="M11" i="195" l="1"/>
  <c r="H11" i="195"/>
  <c r="M21" i="195"/>
  <c r="C11" i="195"/>
  <c r="C20" i="204"/>
  <c r="H15" i="204"/>
  <c r="D24" i="202"/>
  <c r="D3" i="202"/>
  <c r="D4" i="197"/>
  <c r="D19" i="197" l="1"/>
  <c r="H21" i="204" l="1"/>
  <c r="H21" i="195" l="1"/>
  <c r="D15" i="197"/>
  <c r="I21" i="204" l="1"/>
  <c r="K90" i="174" l="1"/>
  <c r="D3" i="197"/>
  <c r="D63" i="202" l="1"/>
  <c r="C60" i="202"/>
  <c r="K6" i="174" l="1"/>
  <c r="H11" i="197"/>
  <c r="J98" i="174"/>
  <c r="I98" i="174"/>
  <c r="J97" i="174"/>
  <c r="I97" i="174"/>
  <c r="J96" i="174"/>
  <c r="E117" i="202" l="1"/>
  <c r="E117" i="197"/>
  <c r="F117" i="202"/>
  <c r="F117" i="197"/>
  <c r="E118" i="202"/>
  <c r="E118" i="197"/>
  <c r="F118" i="202"/>
  <c r="F118" i="197"/>
  <c r="E119" i="202"/>
  <c r="E119" i="197"/>
  <c r="F119" i="202"/>
  <c r="F119" i="197"/>
  <c r="C31" i="204"/>
  <c r="P21" i="204"/>
  <c r="F21" i="204"/>
  <c r="P16" i="204"/>
  <c r="K16" i="204"/>
  <c r="F16" i="204"/>
  <c r="P11" i="204"/>
  <c r="K11" i="204"/>
  <c r="F11" i="204"/>
  <c r="D16" i="197" l="1"/>
  <c r="H87" i="174" l="1"/>
  <c r="K89" i="174"/>
  <c r="K88" i="174"/>
  <c r="K96" i="174"/>
  <c r="K97" i="174"/>
  <c r="I87" i="174"/>
  <c r="H118" i="202" l="1"/>
  <c r="H118" i="197"/>
  <c r="H117" i="202"/>
  <c r="H117" i="197"/>
  <c r="H108" i="202"/>
  <c r="H108" i="197"/>
  <c r="J87" i="174"/>
  <c r="C31" i="195"/>
  <c r="D31" i="195"/>
  <c r="C118" i="202" l="1"/>
  <c r="C119" i="202"/>
  <c r="C117" i="202"/>
  <c r="H10" i="204"/>
  <c r="M10" i="204"/>
  <c r="M20" i="204"/>
  <c r="C10" i="204"/>
  <c r="D64" i="202"/>
  <c r="M15" i="204"/>
  <c r="H20" i="204"/>
  <c r="D25" i="202"/>
  <c r="D22" i="202"/>
  <c r="D21" i="202"/>
  <c r="D15" i="202"/>
  <c r="C122" i="202"/>
  <c r="D119" i="202"/>
  <c r="D118" i="202"/>
  <c r="D117" i="202"/>
  <c r="D66" i="202"/>
  <c r="D65" i="202"/>
  <c r="D62" i="202"/>
  <c r="D61" i="202"/>
  <c r="D47" i="202"/>
  <c r="D46" i="202"/>
  <c r="D36" i="202"/>
  <c r="D16" i="202"/>
  <c r="H11" i="202"/>
  <c r="D36" i="197" l="1"/>
  <c r="D118" i="197"/>
  <c r="D119" i="197"/>
  <c r="D117" i="197"/>
  <c r="D109" i="197"/>
  <c r="D110" i="197"/>
  <c r="D111" i="197"/>
  <c r="D112" i="197"/>
  <c r="D108" i="197"/>
  <c r="C10" i="195"/>
  <c r="Q31" i="204"/>
  <c r="Q31" i="195" l="1"/>
  <c r="K98" i="174"/>
  <c r="K87" i="174"/>
  <c r="H119" i="202" l="1"/>
  <c r="H119" i="197"/>
  <c r="D16" i="204"/>
  <c r="N16" i="204"/>
  <c r="D21" i="204"/>
  <c r="D11" i="204" l="1"/>
  <c r="I11" i="204"/>
  <c r="I16" i="204"/>
  <c r="I16" i="195"/>
  <c r="N11" i="204" l="1"/>
  <c r="N21" i="204"/>
  <c r="P21" i="195"/>
  <c r="K21" i="195"/>
  <c r="F21" i="195"/>
  <c r="P16" i="195"/>
  <c r="K16" i="195"/>
  <c r="F16" i="195"/>
  <c r="P11" i="195"/>
  <c r="K11" i="195"/>
  <c r="F11" i="195"/>
  <c r="N16" i="195" l="1"/>
  <c r="N21" i="195" l="1"/>
  <c r="I11" i="195" l="1"/>
  <c r="D21" i="195"/>
  <c r="I21" i="195"/>
  <c r="D16" i="195"/>
  <c r="D11" i="195" l="1"/>
  <c r="N11" i="195"/>
  <c r="C8" i="128"/>
  <c r="F12"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Vanessa Chan</author>
    <author>tc={75DAE283-5492-4066-BC80-AD1051207E0C}</author>
    <author>tc={8D1182B2-480D-42B0-AB59-86D9FF293C34}</author>
  </authors>
  <commentList>
    <comment ref="W7" authorId="0" shapeId="0" xr:uid="{93B9CE55-AA83-4829-BF41-DD9FF013E27D}">
      <text>
        <r>
          <rPr>
            <b/>
            <sz val="9"/>
            <color indexed="81"/>
            <rFont val="Tahoma"/>
            <family val="2"/>
          </rPr>
          <t xml:space="preserve">Display order 1-100 for packages
</t>
        </r>
      </text>
    </comment>
    <comment ref="AQ7" authorId="0" shapeId="0" xr:uid="{E170194C-DC25-48A9-AB35-68DB46774764}">
      <text>
        <r>
          <rPr>
            <b/>
            <sz val="9"/>
            <color indexed="81"/>
            <rFont val="Tahoma"/>
            <family val="2"/>
          </rPr>
          <t>Dependencies, go one-way (unless applied backwards)</t>
        </r>
      </text>
    </comment>
    <comment ref="AR7" authorId="0" shapeId="0" xr:uid="{9C70A6C5-D76E-44EB-906F-3D4A1587A97E}">
      <text>
        <r>
          <rPr>
            <b/>
            <sz val="9"/>
            <color indexed="81"/>
            <rFont val="Tahoma"/>
            <family val="2"/>
          </rPr>
          <t>Exclusions, auto-generate on the other part.</t>
        </r>
      </text>
    </comment>
    <comment ref="S23" authorId="0" shapeId="0" xr:uid="{029FD170-ED27-4B9F-B63D-67C6BA2DA5E6}">
      <text>
        <r>
          <rPr>
            <b/>
            <sz val="9"/>
            <color indexed="81"/>
            <rFont val="Tahoma"/>
            <family val="2"/>
          </rPr>
          <t xml:space="preserve">Nov 3 2025 update
</t>
        </r>
      </text>
    </comment>
    <comment ref="B44" authorId="0" shapeId="0" xr:uid="{DF06D83E-694D-46AD-A53C-F1460C44D7FC}">
      <text>
        <r>
          <rPr>
            <sz val="9"/>
            <color indexed="81"/>
            <rFont val="Tahoma"/>
            <family val="2"/>
          </rPr>
          <t>not a real PN, just for app chart reference</t>
        </r>
      </text>
    </comment>
    <comment ref="B53" authorId="1" shapeId="0" xr:uid="{75DAE283-5492-4066-BC80-AD1051207E0C}">
      <text>
        <t xml:space="preserve">[Threaded comment]
Your version of Excel allows you to read this threaded comment; however, any edits to it will get removed if the file is opened in a newer version of Excel. Learn more: https://go.microsoft.com/fwlink/?linkid=870924
Comment:
    PN taken from 25 pilot, need to confirm. 
</t>
      </text>
    </comment>
    <comment ref="B54" authorId="0" shapeId="0" xr:uid="{1A21BFA3-BD57-4BD5-A787-68FF4A248C5D}">
      <text>
        <r>
          <rPr>
            <b/>
            <sz val="9"/>
            <color indexed="81"/>
            <rFont val="Tahoma"/>
            <family val="2"/>
          </rPr>
          <t xml:space="preserve">Not a real PN, just for App chart reference
</t>
        </r>
      </text>
    </comment>
    <comment ref="B63" authorId="0" shapeId="0" xr:uid="{97196A83-8F87-45F8-B26D-7953E52DF15E}">
      <text>
        <r>
          <rPr>
            <b/>
            <sz val="9"/>
            <color indexed="81"/>
            <rFont val="Tahoma"/>
            <family val="2"/>
          </rPr>
          <t xml:space="preserve">Not a real PN, just for App chart reference
</t>
        </r>
      </text>
    </comment>
    <comment ref="B75" authorId="2" shapeId="0" xr:uid="{8D1182B2-480D-42B0-AB59-86D9FF293C34}">
      <text>
        <t xml:space="preserve">[Threaded comment]
Your version of Excel allows you to read this threaded comment; however, any edits to it will get removed if the file is opened in a newer version of Excel. Learn more: https://go.microsoft.com/fwlink/?linkid=870924
Comment:
    HPD Not applicable for 26MY
</t>
      </text>
    </comment>
    <comment ref="B87" authorId="0" shapeId="0" xr:uid="{11BEF457-1A46-4A53-94BB-B281102F7183}">
      <text>
        <r>
          <rPr>
            <sz val="9"/>
            <color indexed="81"/>
            <rFont val="Tahoma"/>
            <family val="2"/>
          </rPr>
          <t>not a real PN, just for app chart reference</t>
        </r>
      </text>
    </comment>
  </commentList>
</comments>
</file>

<file path=xl/sharedStrings.xml><?xml version="1.0" encoding="utf-8"?>
<sst xmlns="http://schemas.openxmlformats.org/spreadsheetml/2006/main" count="1343" uniqueCount="522">
  <si>
    <t>Annual Rate (yearly)</t>
  </si>
  <si>
    <r>
      <rPr>
        <sz val="8"/>
        <rFont val="Calibri"/>
        <family val="2"/>
      </rPr>
      <t>←</t>
    </r>
    <r>
      <rPr>
        <sz val="8"/>
        <rFont val="Arial"/>
        <family val="2"/>
      </rPr>
      <t>update this field to change criteria</t>
    </r>
  </si>
  <si>
    <t>Weekly Payment</t>
  </si>
  <si>
    <t>Loan Term in Years</t>
  </si>
  <si>
    <t>Loan Amount</t>
  </si>
  <si>
    <r>
      <rPr>
        <sz val="8"/>
        <rFont val="Calibri"/>
        <family val="2"/>
      </rPr>
      <t>←</t>
    </r>
    <r>
      <rPr>
        <sz val="8"/>
        <rFont val="Arial"/>
        <family val="2"/>
      </rPr>
      <t>just used as example for CELL C8</t>
    </r>
  </si>
  <si>
    <t>Montly Payment</t>
  </si>
  <si>
    <t>=-PMT(C2/C3,C4*C3,C5)</t>
  </si>
  <si>
    <t>← Test example cell</t>
  </si>
  <si>
    <t>PASSWORD: sellsheet</t>
  </si>
  <si>
    <t xml:space="preserve">Body Copy Structure: </t>
  </si>
  <si>
    <t>[feature description]</t>
  </si>
  <si>
    <t>$XXX    $X.XX/wk* (X.XX%)</t>
  </si>
  <si>
    <t xml:space="preserve">Legal: </t>
  </si>
  <si>
    <t xml:space="preserve">*For informational purposes only. Weekly amounts shown are estimated payments based on a 60 month finance contract at 2.99% APR (including the cost of installation).  Applicable taxes and fees are extra. Accessories cannot be financed on their own and must be financed through Honda Canada Finance Inc., on approved credit, in conjunction with a Honda vehicle.  Representative finance example: $350.00 financed at 2.99% APR equals $1.45 weekly for 60 months.  260 weekly payments required.  Cost of borrowing is $26.89 for a total obligation of $376.89.  Actual payment amounts will vary based on APR, finance contract term and cost of the applicable accessories. Conditions apply.  See your Honda dealer for full details. </t>
  </si>
  <si>
    <t>*À titre d’information seulement. Les montants hebdomadaires indiqués sont des paiements estimés basés sur un contrat de financement de 60 mois à un taux annuel en pourcentage (TAP) de 2,99 % (coût d’installation compris). Taxes et frais applicables en sus. Les accessoires ne peuvent être financés seuls et doivent être financés par l’entremise de Honda Canada Finance Inc., sur approbation de crédit, conjointement avec un véhicule Honda. Exemple de financement représentatif : Un montant de 350,00 $ financé à un TAP de 2,99 % équivaut à un paiement hebdomadaire de 1,45 $ pendant 60 mois. 260 paiements hebdomadaires sont requis. Le coût d’emprunt est de 26,89 $, pour une obligation totale de 376,89 $. Le montant réel des paiements variera en fonction du TAP, de la période du contrat de financement et du coût des accessoires applicables. Certaines conditions s’appliquent. Veuillez visiter votre concessionnaire Honda pour obtenir tous les détails.</t>
  </si>
  <si>
    <t>*More customized weekly payment options &amp; accessories can be seen on Honda.ca - Build &amp; Price</t>
  </si>
  <si>
    <t>*Vous pouvez voir d’autres options de paiements hebdomadaires personnalisés ainsi que des accessoires sur le site Honda.ca – Configuration et prix.</t>
  </si>
  <si>
    <t>Genuine Honda Accessories purchased with a new Honda vehicle include a 3 year / 60,000 km manufacturer's warranty.</t>
  </si>
  <si>
    <t>Vehicle accessories purchased after vehicle sale include a 1 year / 20,000km manufacturer's warranty.</t>
  </si>
  <si>
    <t xml:space="preserve">*Prices shown include the cost of installation. </t>
  </si>
  <si>
    <t>Les accessoires Honda d’origine achetés avec un véhicule Honda neuf incluent une garantie du fabricant de 3 ans ou 60 000 km.</t>
  </si>
  <si>
    <t>Les accessoires de véhicule achetés après la vente du véhicule incluent une garantie du fabricant de 1 an ou 20 000 km.</t>
  </si>
  <si>
    <t>*Les prix indiqués incluent le coût d'installation.</t>
  </si>
  <si>
    <t>https://www.calculator.net/apr-calculator.html</t>
  </si>
  <si>
    <t>more than 1 image per pn per trim
100, 200, 300, 400, 500</t>
  </si>
  <si>
    <t>Item</t>
  </si>
  <si>
    <t>Display #</t>
  </si>
  <si>
    <t>Featured</t>
  </si>
  <si>
    <t>All Accessories</t>
  </si>
  <si>
    <t>Safety &amp; Exterior Protection</t>
  </si>
  <si>
    <t>Winter Season</t>
  </si>
  <si>
    <t>Exterior &amp; Interior Utility</t>
  </si>
  <si>
    <t>Interior Styling</t>
  </si>
  <si>
    <t xml:space="preserve">Exterior Styling </t>
  </si>
  <si>
    <t>Misc-ellaneous</t>
  </si>
  <si>
    <t>Packages</t>
  </si>
  <si>
    <t>HPD Package</t>
  </si>
  <si>
    <t>Protection Package</t>
  </si>
  <si>
    <t>Protection Package Advance</t>
  </si>
  <si>
    <t>Cold Weather Package</t>
  </si>
  <si>
    <t>Bread and Butter</t>
  </si>
  <si>
    <t>All Season Floor Mats</t>
  </si>
  <si>
    <t>Cargo Tray</t>
  </si>
  <si>
    <t>Wheels
Steel wheels first if applicable. 
Then the other wheels
Then Wheel locks</t>
  </si>
  <si>
    <t xml:space="preserve">EKM3 - 17" Alloy Wheel </t>
  </si>
  <si>
    <t>17" Glint Black Alloy Wheels</t>
  </si>
  <si>
    <t>Wheel Locks - Black</t>
  </si>
  <si>
    <t>Wheel Locks - Chrome</t>
  </si>
  <si>
    <t>Wheel Lug Nuts - Black (Full Set)</t>
  </si>
  <si>
    <t xml:space="preserve">High Impact 
Exterior Aesthetic </t>
  </si>
  <si>
    <t>Black Emblems - "HR-V" &amp; "H" marks</t>
  </si>
  <si>
    <t>Black Emblem - "Sport"</t>
  </si>
  <si>
    <t>Front Lower Trim</t>
  </si>
  <si>
    <t>Side Lower Trim</t>
  </si>
  <si>
    <t>Rear Lower Trim</t>
  </si>
  <si>
    <t>Grille Trim</t>
  </si>
  <si>
    <t>Lower Door Garnish</t>
  </si>
  <si>
    <t>Fender Flares</t>
  </si>
  <si>
    <t>Tailgate Spoiler</t>
  </si>
  <si>
    <t>Engine Heaters 
- function</t>
  </si>
  <si>
    <t>Engine Block Heater</t>
  </si>
  <si>
    <t>Optimate 12V Auto Battery Charger/Maintainer</t>
  </si>
  <si>
    <t>Roof Attachments</t>
  </si>
  <si>
    <t>Roof Carrier</t>
  </si>
  <si>
    <t xml:space="preserve">Roof Bike Attachment, Fork Mount </t>
  </si>
  <si>
    <t>Roof Bike Attachment, Frame Mount</t>
  </si>
  <si>
    <t>Roof Box Medium</t>
  </si>
  <si>
    <t>Roof Box Short</t>
  </si>
  <si>
    <t>Roof Kayak Attachment</t>
  </si>
  <si>
    <t xml:space="preserve">Roof Ski/Snowboard Attachment </t>
  </si>
  <si>
    <t xml:space="preserve">Roof Surfboard Attachment </t>
  </si>
  <si>
    <t xml:space="preserve">Roof Basket </t>
  </si>
  <si>
    <t xml:space="preserve">Exterior Protection </t>
  </si>
  <si>
    <t>Moonroof Visor</t>
  </si>
  <si>
    <t>Door Visor</t>
  </si>
  <si>
    <t>Body Side Moulding</t>
  </si>
  <si>
    <t>Interior Aesthetic &amp; 
Film Protection</t>
  </si>
  <si>
    <t>Cargo Cover</t>
  </si>
  <si>
    <t>Rear Seat Back Protector</t>
  </si>
  <si>
    <t>Door Sill Protection Film</t>
  </si>
  <si>
    <t>Contoured High-Wall Carpet Floor Mats</t>
  </si>
  <si>
    <t>Cargo Net</t>
  </si>
  <si>
    <t>Low Price &amp; Volume</t>
  </si>
  <si>
    <t>Ashtray, cup holder style</t>
  </si>
  <si>
    <t>Paint Pens</t>
  </si>
  <si>
    <t>Model Name</t>
  </si>
  <si>
    <t>HR-V</t>
  </si>
  <si>
    <t>=</t>
  </si>
  <si>
    <t>N/A</t>
  </si>
  <si>
    <t>S</t>
  </si>
  <si>
    <t>E</t>
  </si>
  <si>
    <t>T</t>
  </si>
  <si>
    <t>Yes</t>
  </si>
  <si>
    <t>Model Year</t>
  </si>
  <si>
    <t>No</t>
  </si>
  <si>
    <t>Publication Date</t>
  </si>
  <si>
    <t>* if it's "N/A" or "S" do not show on trim</t>
  </si>
  <si>
    <t>NEW</t>
  </si>
  <si>
    <t>Trim Application*</t>
  </si>
  <si>
    <t xml:space="preserve">PARTS </t>
  </si>
  <si>
    <t xml:space="preserve">HAC </t>
  </si>
  <si>
    <t>LX 2WD</t>
  </si>
  <si>
    <t>LX AWD</t>
  </si>
  <si>
    <t>AWD Sport</t>
  </si>
  <si>
    <t>EX-L Navi</t>
  </si>
  <si>
    <t>Images</t>
  </si>
  <si>
    <t xml:space="preserve">Included </t>
  </si>
  <si>
    <t>Wheels</t>
  </si>
  <si>
    <t>Charging</t>
  </si>
  <si>
    <t>Accessories</t>
  </si>
  <si>
    <t>Part Number / 
Kit Part Number</t>
  </si>
  <si>
    <t>Part Number</t>
  </si>
  <si>
    <t>Item Name English</t>
  </si>
  <si>
    <t>Item Name French</t>
  </si>
  <si>
    <t xml:space="preserve">Description English </t>
  </si>
  <si>
    <t>Description French</t>
  </si>
  <si>
    <t>FRT</t>
  </si>
  <si>
    <t>Dealer Net</t>
  </si>
  <si>
    <t xml:space="preserve">List Price </t>
  </si>
  <si>
    <t xml:space="preserve">Install Price </t>
  </si>
  <si>
    <t>Comments English</t>
  </si>
  <si>
    <t>Comments French</t>
  </si>
  <si>
    <t>Residual-ized $</t>
  </si>
  <si>
    <t>Display Order</t>
  </si>
  <si>
    <t>SiteCore</t>
  </si>
  <si>
    <t xml:space="preserve">Overlay 1 </t>
  </si>
  <si>
    <t>Overlay 2</t>
  </si>
  <si>
    <t>Overlay 3</t>
  </si>
  <si>
    <t>Overlay 4</t>
  </si>
  <si>
    <t>Overlay 5</t>
  </si>
  <si>
    <t>Overlay 6</t>
  </si>
  <si>
    <t>Overlay 7</t>
  </si>
  <si>
    <t>Overlay 8</t>
  </si>
  <si>
    <t>Dependancies</t>
  </si>
  <si>
    <t>Exclusions</t>
  </si>
  <si>
    <t>23HRV-PRO-PK</t>
  </si>
  <si>
    <t>Ensemble de protection</t>
  </si>
  <si>
    <t>Includes All-Season Floor Mats and Cargo Tray. All-Season Floor Mats protect the carpet from dirt, mud and moisture. Cargo Tray helps protect the trunk from sharp, wet or soiled cargo items.</t>
  </si>
  <si>
    <t>Comprend les tapis toutes saisons et le plateau de compartiment à bagages. Les tapis toutes saisons protègent la moquette de la saleté, de la boue et de l’humidité. Plateau de compartiment à bagages aide à protéger le coffre contre les objets pointus, mouillés ou souillés.</t>
  </si>
  <si>
    <t>•</t>
  </si>
  <si>
    <t xml:space="preserve">08P17-3V0-110  All Season Floor Mats 
08P15-3V0-110   Contoured High-Wall Carpet Floor Mats
08U45-3V0-100  Cargo Tray
(new for 26MY) 26HRV-PRO-PKA    Protection Package Advance 
</t>
  </si>
  <si>
    <t>23HRV-COLD-PKG</t>
  </si>
  <si>
    <t>Ensemble de temps froid</t>
  </si>
  <si>
    <t>Includes Engine Block Heater and Auto Battery Charger/Maintainer.</t>
  </si>
  <si>
    <t>Comprend le chauffe-moteur et le chargeur automatique de batterie.</t>
  </si>
  <si>
    <t>5% discount applied.</t>
  </si>
  <si>
    <t>Rabais de 5% est appliqué.</t>
  </si>
  <si>
    <t>08T44-SNA-302   Engine Block Heater
31670-BMS-004H    Optimate 12V Auto Battery Charger/Maintainer</t>
  </si>
  <si>
    <t>23HRV-HPD</t>
  </si>
  <si>
    <t>Ensemble HPD</t>
  </si>
  <si>
    <t>Show the world you’re the proud owner of an HR-V equipped with the HPD™ Package, the ultimate statement of design and engineering by Honda. Package includes: 17” Bronze HPD™ Wheel, HPD™ Badge, HPD™ Graphic Decal, Grille Trim, Fender Flare, Lower Door Garnish, Front Lower Trim, Side Lower Trim, Rear Lower Trim. Limited quantities available.</t>
  </si>
  <si>
    <t>Montrez à tous que vous êtes le fier propriétaire d’un HR V équipé de l’ensemble HPD, le nec plus ultra de Honda en matière de design et d’ingénierie. L’ensemble comprend ce qui suit : Jantes HPD de 17 pouces bronze, emblème HPD, décalcomanie graphique HPD, garniture de calandre, élargisseur d’aile, garniture inférieure de portière, garniture inférieure avant, garniture inférieure latérale, garniture inférieure arrière. Disponible en quantités limitées.</t>
  </si>
  <si>
    <t>Bulletin NAS #112 - 22</t>
  </si>
  <si>
    <t>Limited quantities available.  
See Bulletin NAS #112 - 22 for further details</t>
  </si>
  <si>
    <t>Voir Bulletin NAS #112 - 22 pour plus de détails.
Disponible en quantités limitées.</t>
  </si>
  <si>
    <t xml:space="preserve">08P17-3V0-110  All Season Floor Mats 
08P15-3V0-110   Contoured High-Wall Carpet Floor Mats
08U45-3V0-100  Cargo Tray
08U35-3V0-310  Cargo Cover
08P30-3V0-100   Rear Seat Back Protector
23HRV-PRO-PK Protection Package 
</t>
  </si>
  <si>
    <t>26HRV-PRO-PKA</t>
  </si>
  <si>
    <t>Ensemble de protection Avance</t>
  </si>
  <si>
    <t>The Protection Package advance helps protect the interior and cargo area of your honda from dirt, mud and moisture. Includes All-Season Floor Mats, Cargo Tray, Cargo Cover and Seat Back Protector</t>
  </si>
  <si>
    <t>L’ensemble de protection avancée aide à protéger l’intérieur et le compartiment utilitaire de votre Honda contre la saleté, la boue et l’humidité. Cet ensemble inclut des tapis toutes saisons, un plateau de rangement, un couvre-bagages et un protecteur de dossier de siège</t>
  </si>
  <si>
    <t>10% discount applied.</t>
  </si>
  <si>
    <t>Rabais de 10% est appliqué.</t>
  </si>
  <si>
    <t xml:space="preserve">08P17-3V0-110  All Season Floor Mats  
08P15-3V0-110   Contoured High-Wall Carpet Floor Mats
08U45-3V0-100  Cargo Tray
08U35-3V0-310 Cargo Cover 08P30-3V0-100 Rear Seat Back Protector 26HRV-PRO-PK  Protection Package 
</t>
  </si>
  <si>
    <t>27HRV-RUG-PKG</t>
  </si>
  <si>
    <t>Rugged Package</t>
  </si>
  <si>
    <t>Ensemble robuste</t>
  </si>
  <si>
    <t xml:space="preserve">Add to the excitement of the road ahead with the accessories that are as ready for adventure as you are.  Includes Fender Flares, Grille Trim, Lower Door Trim </t>
  </si>
  <si>
    <t>08W17-3V0-100</t>
  </si>
  <si>
    <t>Jantes en alliage noir brillant de 17 po</t>
  </si>
  <si>
    <t>Attract even more attention with these attractive looking 17" alloy wheels structurally matched to the original vehicle design so that handling remains undisturbed. Priced as a set of 4. Recommended tires sold separately.</t>
  </si>
  <si>
    <t>Attirez encore plus l'attention avec ces jolies jantes en alliage de 17"" structurellement assorties à la conception d'origine du véhicule afin que la manipulation ne soit pas perturbée. Prix par ensemble de quatre (4) jantes. Pneus vendus séparément.</t>
  </si>
  <si>
    <t xml:space="preserve">Priced as a set of 4.   Tires Sold Separately  </t>
  </si>
  <si>
    <t>Prix par ensemble de quatre (4) jantes. Pneus vendus séparément.</t>
  </si>
  <si>
    <t>442-770-6545BH</t>
  </si>
  <si>
    <t>EKM3 - Jantes en alliage de 17 po</t>
  </si>
  <si>
    <t>Look great all year round with a custom set of attractive winter alloy wheels. Designed &amp; Approved for your Honda, these attractive and strong Enkei alloy wheels are compatible with your factory lug nuts &amp; feature a unique hub centric design. Priced as a set of 4 wheels. Tires sold separately.</t>
  </si>
  <si>
    <t>Vous aurez fière allure tout au long de l'année avec un ensemble personnalisé de jantes en alliage pour l'hiver. Conçues et approuvées pour votre Honda, ces jantes en alliage Enkei robustes et attrayantes sont compatibles avec vos écrous de roue d'origine et présentent une conception unique centrée sur le moyeu. Prix pour un jeu de 4 jantes. Pneus vendus séparément.</t>
  </si>
  <si>
    <t>08W42-TGG-301</t>
  </si>
  <si>
    <t>Écrous de roue antivol, noir</t>
  </si>
  <si>
    <t>A great way to help ensure that your wheels stay on your vehicle where they belong.</t>
  </si>
  <si>
    <t>Créez un aspect différent grâce à cet ensemble d’écrous de roue noirs qui complète les roues en alliage du véhicule. Chaque paquet contient 4 écrous de roue.</t>
  </si>
  <si>
    <t>08W42-SNA-301  Wheel Locks - Chrome</t>
  </si>
  <si>
    <t>08W42-SNA-301</t>
  </si>
  <si>
    <t>Écrous de roue antivol, chromés</t>
  </si>
  <si>
    <t>A great way to help ensure that your wheels stay on your Hrv where they belong</t>
  </si>
  <si>
    <t>Un excellent moyen de vous assurer que les roues demeurent sur votre Hrv là où elles devraient se trouver.</t>
  </si>
  <si>
    <t>08W42-TGG-301  Wheel Locks - Black</t>
  </si>
  <si>
    <t>08W42-TGG-100</t>
  </si>
  <si>
    <t>Wheel Lug Nuts - Black</t>
  </si>
  <si>
    <t>Écrous de roue - noir</t>
  </si>
  <si>
    <t>Create a different look with a set of black lug nuts. Each package has a quantity of 4 lugs.</t>
  </si>
  <si>
    <t>Un excellent moyen de vous assurer que les roues demeurent sur votre véhicule là où elles devraient se trouver.</t>
  </si>
  <si>
    <t>One (1) Set = Four (4) lug nuts.</t>
  </si>
  <si>
    <t>Un (1) jeu = quatre (4) écrous de roue.</t>
  </si>
  <si>
    <t>BLKLUGNUTS</t>
  </si>
  <si>
    <t>Écrous de roue - noir (ensemble complet)</t>
  </si>
  <si>
    <t>Create a different look with a set of black lug nuts.</t>
  </si>
  <si>
    <t>Créez un aspect différent grâce à cet ensemble d’écrous de roue noirs qui complète les roues en alliage du véhicule.</t>
  </si>
  <si>
    <t>Full Set = 20 lug nuts (5 sets).
A complete install requires a full set for 4 wheels.</t>
  </si>
  <si>
    <t>Jeu complet = 20 écrous de roue (5 jeux).
L'installation complète nécessite 5 ensembles pour 4 roues.</t>
  </si>
  <si>
    <t>HRVEMBLEM</t>
  </si>
  <si>
    <t>N/A App Chart only</t>
  </si>
  <si>
    <t>Emblems</t>
  </si>
  <si>
    <t>Emblèmes</t>
  </si>
  <si>
    <t>08F20-3V0-100</t>
  </si>
  <si>
    <t>Emblèmes noirs – « HR-V » et « H »</t>
  </si>
  <si>
    <t>If attention to detail is important to you, then you’re sure to love the look of the Gloss Black Emblems. This bold feature not only completes the unique exterior style of your HR-V, but also accentuates it. Stylish appearance created by molded logo.</t>
  </si>
  <si>
    <t>Si l’attention aux détails est importante pour vous, alors vous aimerez certainement l’allure des emblèmes noirs lustrés. Cette caractéristique audacieuse complète non seulement le style extérieur unique de votre HR-V, elle le met également en évidence. Le logo moulé confère une allure élégante au véhicule.</t>
  </si>
  <si>
    <t>Gloss Black - includes font and rear "H" marks and "HR-V" badge</t>
  </si>
  <si>
    <t>Noir brillant - comprend les marques "H" sur la police et à l'arrière et le emblème "HR-V"</t>
  </si>
  <si>
    <t>08F20-3V0-100B</t>
  </si>
  <si>
    <t>Emblème noir – « Sport »</t>
  </si>
  <si>
    <t>If attention to detail is important to you, then you’re sure to love the look of the "Sport" Gloss Black Emblem. This bold feature not only completes the unique exterior style of your Pilot, but also accentuates it. Stylish appearance created by molded logo.</t>
  </si>
  <si>
    <t>Les lignes audacieuses des emblèmes noirs "Sport" lustrés complètent non seulement le style extérieur original et unique de votre Pilot, elles le mettent également en évidence.</t>
  </si>
  <si>
    <t>Gloss Black - "Sport" badge</t>
  </si>
  <si>
    <t>Noir brillant - emblème "Sport"</t>
  </si>
  <si>
    <t>08F23-3V0-100</t>
  </si>
  <si>
    <t>Garniture inférieure avant</t>
  </si>
  <si>
    <t>Intensify the rugged appeal of your HR-V with the solid yet sporty addition of the Front Lower Trim. Add the Rear Lower Trim for an even stronger look. Sturdy, exposed hardware personifies your vehicle’s power and strength</t>
  </si>
  <si>
    <t>Accentuez l’attrait robuste de votre HR-V grâce à l’ajout de la garniture inférieure avant, à la fois solide et sportive. Ajoutez la garniture inférieure arrière pour un aspect encore plus marqué. La quincaillerie robuste et apparente personnifie la puissance et la force de votre véhicule.</t>
  </si>
  <si>
    <t>Silver trim</t>
  </si>
  <si>
    <t>argent</t>
  </si>
  <si>
    <t>08F04-3V0-100</t>
  </si>
  <si>
    <t>Garniture inférieure latérale</t>
  </si>
  <si>
    <t>Enrich your ride with a customized upgrade alternative to factory side sills. Sculptured, textured and painted to exactly match the Front and Rear Lower Trims, boosting the rugged character of your vehicle when installed together.</t>
  </si>
  <si>
    <t>Améliorez votre véhicule grâce à une solution de rechange aux seuils latéraux d’usine. Sculptées, texturées et peintes pour s'agencer exactement aux garnitures inférieures avant et arrière, rehaussant l’aspect robuste de votre véhicule, lorsqu’installées ensemble.</t>
  </si>
  <si>
    <t>08F24-3V0-100</t>
  </si>
  <si>
    <t>Garniture inférieure arrière</t>
  </si>
  <si>
    <t>Intensify the rugged appeal of your HR-V with the solid yet sporty addition of the Front Lower Trim. Add the Rear Lower Trim for an even stronger look.</t>
  </si>
  <si>
    <t>Accentuez l’attrait robuste de votre HR-V grâce à l’ajout de la garniture inférieure avant, à la fois solide et sportive. Ajoutez la garniture inférieure arrière pour un aspect encore plus marqué.</t>
  </si>
  <si>
    <t>08F23-3V0-100A</t>
  </si>
  <si>
    <t>Garniture de calandre</t>
  </si>
  <si>
    <t>The Grille Trim adds an upgraded, custom look to the front of your new HR-V. Made of high-quality material for long-lasting durability. The Grille Trim is perfectly matched to your HR-V.</t>
  </si>
  <si>
    <t>Elle est fabriquée de matériau haute qualité pour une durabilité prolongée.</t>
  </si>
  <si>
    <t>Black</t>
  </si>
  <si>
    <t>noir</t>
  </si>
  <si>
    <t>08F57-3V0-100</t>
  </si>
  <si>
    <t>Garniture inférieure de portière</t>
  </si>
  <si>
    <t>Specifically designed to work in combination with Fender Flares, the Lower Door Garnish accentuates the strong, solid appeal of the HR-V while providing additional protection. Made of high-quality material for long-lasting durability. The Grille Trim is perfectly matched to your HR-V.</t>
  </si>
  <si>
    <t>Conçue spécialement pour être combinée aux élargisseurs d’ailes, la garniture inférieure de portière accentue l’attrait fort et solide du HR-V tout en offrant une protection accrue. Elle est fabriquée de matériau haute qualité pour une durabilité prolongée.</t>
  </si>
  <si>
    <t>Cannot be installed with Body Side Moulding</t>
  </si>
  <si>
    <t>Ne peut être installé avec moulures latérales</t>
  </si>
  <si>
    <t>08P05-3V0-110   Body Side Moulding</t>
  </si>
  <si>
    <t>08P21-3V0-100</t>
  </si>
  <si>
    <t>Élargisseurs d'ailes</t>
  </si>
  <si>
    <t>For those who are going for an extra-rugged look, Fender Flares add muscle-flexing detail to your HR-V. Made of durable polypropylene material for long life. Designed to match the texture and color of the factory trim. Replaces Front and Rear Splash Guards.</t>
  </si>
  <si>
    <t>Pour ceux qui recherchent une allure extrarobuste, les élargisseurs d’ailes ajoutent du muscle à votre HR-V. Ils sont fabriqués en polypropylène pour la durabilité et conçus pour s’agencer à la texture et à la couleur d’origine de la garniture. Remplacent les garde-boue avant et arrière.</t>
  </si>
  <si>
    <t xml:space="preserve">Replaces Front and Rear Splash Guards </t>
  </si>
  <si>
    <t>Remplacent les garde-boue avant et arrière.</t>
  </si>
  <si>
    <t>08R01-T20-300</t>
  </si>
  <si>
    <t>Déflecteur de toit ouvrant</t>
  </si>
  <si>
    <t>The Moonroof Visor also helps reduce wind noise and glare for a more comfortable and enjoyable driving experience.</t>
  </si>
  <si>
    <t>Le déflecteur de toit contribue à réduire le bruit du vent et l'éblouissement pour une expérience de conduite plus confortable et plus agréable.</t>
  </si>
  <si>
    <t>Cannot be installed with Roof Carrier</t>
  </si>
  <si>
    <t>Ne peut être installé avec le porte-bagages de toit.</t>
  </si>
  <si>
    <t>08L02-3V0-301  Roof Carrier</t>
  </si>
  <si>
    <t>08R04-3V0-100A</t>
  </si>
  <si>
    <t>Déflecteurs de portières</t>
  </si>
  <si>
    <t>Enjoy some fresh air, even when the weather isn’t ideal, with Door Visors. Durable polycarbonate material resists fading. No-drill installation helps protect against corrosion.</t>
  </si>
  <si>
    <t>Profitez de l’air frais, même lorsque le temps n’est pas idéal, grâce aux déflecteurs de portières. Fabriqués en polycarbonate durable pour résister à la décoloration. L’installation sans perçage aide à protéger contre la corrosion.</t>
  </si>
  <si>
    <t>08R04-3V0-100B</t>
  </si>
  <si>
    <t>08F02-3V0-1Q0</t>
  </si>
  <si>
    <t xml:space="preserve">Déflecteur de hayon </t>
  </si>
  <si>
    <t>The Tailgate Spoiler is all about style. kms of it. It complements the aerodynamic styling of the HR-V for an even sportier, more unique look. Injection-molded ABS for durability and a perfect fit.</t>
  </si>
  <si>
    <t>Le déflecteur de hayon met de l’avant le style. Beaucoup de style. Il rehausse le style aérodynamique du HR-V pour une allure encore plus sportive et unique. Fait de résine ABS moulée par injection pour la durabilité et un ajustement parfait.</t>
  </si>
  <si>
    <t>Berlina Black</t>
  </si>
  <si>
    <t>Berlina noir</t>
  </si>
  <si>
    <t>08L02-3V0-301</t>
  </si>
  <si>
    <t>Porte-bagages de toit</t>
  </si>
  <si>
    <t>With the Roof Carrier, you can securely haul items on your HR-V. You’ll help prevent damage to your vehicle’s interior, while providing more comfort to those seated inside. 154 lb maximum load capacity. Moonroof operation is unaffected. Rack can be removed when not in use. Rack covers included in kit for use when roof carrier is removed.</t>
  </si>
  <si>
    <t>Avec le porte-bagages de toit, vous pouvez transporter des objets en toute sécurité sur votre Civic. Vous éviterez ainsi des dommages à l’intérieur de votre véhicule, tout en offrant plus de confort aux passagers à l’intérieur. Capacité de charge maximale de 154 lb. L’utilisation du toit ouvrant n’est pas affectée. Le porte-bagages peut être retiré lorsqu’il n’est pas utilisé. Les housses de porte-bagages incluses dans l’ensemble peuvent être utilisées lorsque le porte-bagages de toit est retiré.</t>
  </si>
  <si>
    <t>Cannot be installed with Moonroof Visor</t>
  </si>
  <si>
    <t>08R01-T20-300 - Moonroof Visor</t>
  </si>
  <si>
    <t>08LXX-E09-XXXX</t>
  </si>
  <si>
    <t>N/A App Chart reference</t>
  </si>
  <si>
    <t xml:space="preserve">Roof Attachments </t>
  </si>
  <si>
    <t>Accessoires de toit</t>
  </si>
  <si>
    <t>Requires Roof Carrier</t>
  </si>
  <si>
    <t>Nécessite le porte-bagages de toit.</t>
  </si>
  <si>
    <t>08L07-E09-101</t>
  </si>
  <si>
    <t>Support à vélo vertical pour porte-bagages de toit</t>
  </si>
  <si>
    <t>This Roof Bike Attachment lets you securely transport your bicycle and keep it safely out of the way. (Roof Rails and Cross Bars required, one bicycle per attachment)</t>
  </si>
  <si>
    <t>Le porte-bicyclette pour le toit vous permet, en toute sécurité, de transporter votre vélo bien à l'abri des autres bagages. (Deux porte-bicyclette représentés. Barres transversales pour galerie de toit et galerie de toit requises.)</t>
  </si>
  <si>
    <t>08L20-E09-300A</t>
  </si>
  <si>
    <t>Boîte de toit - moyenne</t>
  </si>
  <si>
    <t>Keep your golf clubs, snowboards, skis, and other gear protected and out of the elements in the Midsize Roof Box. Impact and UV-resistant. 16 cu.ft. of lockable storage space - length 74 in, width 36 in, height 16.5 in. 110lbs max load capacity. Dual-side opening for easy access. Requires Roof Rack Crossbars.</t>
  </si>
  <si>
    <t>Cette boîte de toit aux lignes aérodynamiques est conçue pour garder vos objets précieux au sec et à l'abri des regards indiscrets, lors de vos sorties de plein air. Porte-bagages de toit requis. Longueur : 193 cm, largeur : 84 cm, hauteur : 40 cm (76 po x 33 po x 15,6 po); capacité de charge maximale : 50 kg (110 lb)</t>
  </si>
  <si>
    <t>08L20-E09-300B</t>
  </si>
  <si>
    <t>Boîte de toit - courte</t>
  </si>
  <si>
    <t>You can always use more storage space on a road trip, and the Short Roof Box provides just that. 13 cu. ft. of lockable storage space - length 65in, width 34.5 in, height 16in. 110lbs max load capacity. Dual-side opening for easy access. Requires Roof Rack Crossbars.</t>
  </si>
  <si>
    <t>Vous pouvez toujours profiter de plus d'espace pour un voyage et la boîte de toit courte vous offre la solution. Espace de rangement se verrouillant à clé de 13 pi2 - longueur de 65 po, largeur de 34,5 po, hauteur de 16 po. Capacité de charge maximale de 110 lb. Ouverture sur les deux côtés pour faciliter l'accès. Les traverses de toit sont requises.</t>
  </si>
  <si>
    <t>08L09-E09-101</t>
  </si>
  <si>
    <t>Galerie de toit, fixation pour kayak</t>
  </si>
  <si>
    <t>Handle kayaks up to 36 in wide and weighing up to 75 lbs. Easy loading with the pivoting, felt-lined rear saddles that help glide and center your kayak. Two independent pivoting saddles conform to a limitless range of hull shapes. Requires Roof Rack Crossbars.</t>
  </si>
  <si>
    <t>Permet de transporter des kayaks jusqu’à 36 po de large et dont le poids peut atteindre 75 lb. Chargement facile à l'aide des selles arrière pivotantes à revêtement feutré qui aident à guider et centrer votre kayak. Deux selles pivotantes et indépendantes s'adaptent à une gamme infinie de formes de coque. Les traverses de toit sont requises.</t>
  </si>
  <si>
    <t>08L03-E09-300C</t>
  </si>
  <si>
    <t>Galerie de toit, Fixation pour skis/planche à neige</t>
  </si>
  <si>
    <t>The handy Ski Attachment keeps your skis and snowboards outside so your interior stays clean and dry. Requires Crossbar.</t>
  </si>
  <si>
    <t>La fixation pratique pour skis permet de transporter ceux-ci à l’extérieur du véhicule, pour que l’habitacle demeure propre et sec. Barres transversales requises.</t>
  </si>
  <si>
    <t>08L05-E09-100</t>
  </si>
  <si>
    <t>Galerie de toit, Fixation pour planche de surf</t>
  </si>
  <si>
    <t>The telescoping design allows a custom fit for boards up to 34 in wide. Handles two boards with maximum stability. Soft, weather-resistant padding and strong, durable load straps with adjustable padding protect boards from strap abrasion. Requires Roof Rack Crossbars.</t>
  </si>
  <si>
    <t>La conception télescopique offre un ajustement personnalisé pour les planches dont la largeur peut atteindre 34 po. Permet de transporter deux planches avec un maximum de stabilité. Rembourrage souple et résistant aux intempéries et sangles résistantes et durables avec rembourrage réglable protégeant les planches contre l'abrasion causée par les sangles. Les traverses de toit sont requises.</t>
  </si>
  <si>
    <t>08L20-E09-101C</t>
  </si>
  <si>
    <t>Panier de toit</t>
  </si>
  <si>
    <t>Honda has you covered with a low-profile Roof Basket that’ll hold up to 150 lbs. Its tapered side walls make loading easier and wind fairing directs airflow over your cargo. The Roof Basket is rated up to 150 lbs. However, the combined weight of the Roof Basket and load cannot exceed 154 lbs. Requires Base Carrier</t>
  </si>
  <si>
    <t>Honda vous offre la commodité d’une galerie de toit à profil bas pouvant supporter jusqu’à 150 lb. Ses parois latérales biseautées facilitent le chargement et les carénages dirigent le débit d’air par-dessus votre charge. La galerie de toit est calibrée jusqu’à 150 lb. Cependant, le poids combiné de la galerie de toit et de la charge ne peut pas excéder 154 lb. Support de base requis</t>
  </si>
  <si>
    <t>Requires Roof Carrier and Roof Basket Bolt Kit</t>
  </si>
  <si>
    <t>Nécessite le porte-bagages de toit. Requis pour ensemble de boulons de panier de toit</t>
  </si>
  <si>
    <t>08L20-E09-100D</t>
  </si>
  <si>
    <t>Roof Basket Bolt Kit</t>
  </si>
  <si>
    <t>Ensemble de boulons de panier de toit</t>
  </si>
  <si>
    <t>08Z04-SCV-110B</t>
  </si>
  <si>
    <t>Hatch Tent</t>
  </si>
  <si>
    <t>Tente</t>
  </si>
  <si>
    <t>You never need reservations when you bring your very own camping system along with you. 10 ft by 10 ft, sleeps 6 people. Rainfly is 6 ft by 6 ft, extends usable area and provides added protection for the entire roof. Full access to vehicle while inside the tent. Great for tailgating or as a shaded environment for outdoor gatherings.</t>
  </si>
  <si>
    <t>Vous n’avez jamais besoin de réservation lorsque vous apportez votre propre système de camping de 10 pieds sur 10 pieds, pouvant accommoder 6 personnes. Le double toit de 6 pieds sur 6 pieds augmente la surface utilisable et protège le toit au complet. Accès à tout le véhicule de l’intérieur de la tente. Excellent pour les fêtes d’avant partie et comme abri lors de rassemblements extérieurs.</t>
  </si>
  <si>
    <t>08P05-3V0-XXXX</t>
  </si>
  <si>
    <t>Moulure latérale</t>
  </si>
  <si>
    <t>Designed for perfect fit and finish, this Body Side Moulding complements the sleek contours of your vehicle and helps to protect its doors from minor dents. Cannot be installed with Lower Door Garnish.</t>
  </si>
  <si>
    <t>Conçue pour un ajustement et une finition parfaite, cette moulure latérale de carrosserie complète les lignes raffinées de votre véhicule et contribue à protéger les portières des petites bosselures. Ne peut être installée avec la garniture inférieure de portière.</t>
  </si>
  <si>
    <t>08F57-3V0-100   Lower Door Garnish</t>
  </si>
  <si>
    <t>08P05-3V0-110</t>
  </si>
  <si>
    <t>N/A App Chart Only</t>
  </si>
  <si>
    <t>Platinum White Pearl (NH-883P)</t>
  </si>
  <si>
    <t>Blanc platine nacré (NH-883P)</t>
  </si>
  <si>
    <t xml:space="preserve">Cannot be installed with Lower Door Ganish </t>
  </si>
  <si>
    <t>Ne peut être installée avec la garniture inférieure de portière.</t>
  </si>
  <si>
    <t>08P05-3V0-1V0</t>
  </si>
  <si>
    <t>Solar Reflection Silver Metalic (NH-932M)</t>
  </si>
  <si>
    <t>Solaire argent métallisé (NH-932M)</t>
  </si>
  <si>
    <t>08P05-3V0-130</t>
  </si>
  <si>
    <t>Modern Steel Metallic (NH-797M)</t>
  </si>
  <si>
    <t>Acier moderne métallisé (NH-797M)</t>
  </si>
  <si>
    <t>08P05-3V0-140</t>
  </si>
  <si>
    <t>Urban Grey Pearl (NH-912P)</t>
  </si>
  <si>
    <t>Gris urbain nacré (NH-912P)</t>
  </si>
  <si>
    <t>08P05-3V0-150</t>
  </si>
  <si>
    <t>Crystal Black Pearl (NH-731P)</t>
  </si>
  <si>
    <t>Noir cristal nacré (NH-731P)</t>
  </si>
  <si>
    <t>08P05-3V0-160</t>
  </si>
  <si>
    <t>Milano Red (R-81)</t>
  </si>
  <si>
    <t>Rouge Milano (R-81)</t>
  </si>
  <si>
    <t>08P05-3V0-1A0</t>
  </si>
  <si>
    <t>Nordic Forest Pearl (G-553P)</t>
  </si>
  <si>
    <t>Forêt nordique nacrée (G-553P)</t>
  </si>
  <si>
    <t>08P05-3V0-1W0</t>
  </si>
  <si>
    <t>Racing Blue Pearl (B-637P)</t>
  </si>
  <si>
    <t>Bleu  turbo nacré (B-637P)</t>
  </si>
  <si>
    <t>08P20-3V0-XXXX</t>
  </si>
  <si>
    <t>Door Edge Guards</t>
  </si>
  <si>
    <t>Protecteurs de bordure de porte</t>
  </si>
  <si>
    <t>Door Edge Guards help protect your doors from nicks and scrapes that can be expensive to repair. Colour matched for a factory appearance</t>
  </si>
  <si>
    <t>Les protections pour rebord de portière aident à protéger les portières de votre véhicule contre les entailles et rayures qui peuvent être coûteuses à réparer. Couleur assortie pour une apparence d’usine.</t>
  </si>
  <si>
    <t>08P20-3V0-110A</t>
  </si>
  <si>
    <t>08P20-3V0-1V0A</t>
  </si>
  <si>
    <t>08P20-3V0-130A</t>
  </si>
  <si>
    <t>08P20-3V0-140A</t>
  </si>
  <si>
    <t>08P20-3V0-150A</t>
  </si>
  <si>
    <t>08P20-3V0-160A</t>
  </si>
  <si>
    <t>08P20-3V0-190A</t>
  </si>
  <si>
    <t>08P20-3V0-1W0A</t>
  </si>
  <si>
    <t>08T44-SNA-302</t>
  </si>
  <si>
    <t xml:space="preserve">Chauffe-moteur   </t>
  </si>
  <si>
    <t>Don't let the cold Canadian winters stop you from enjoying your new car. The addition of the Engine Block Heater will help ensure a smooth start even on the coldest days.</t>
  </si>
  <si>
    <t>Ne laissez pas nos hivers froids vous priver du plaisir de votre voiture. L'ajout du chauffe-bloc aidera à assurer le démarrage de votre voiture, même aux températures les plus basses.</t>
  </si>
  <si>
    <t>23HRV-COLD-PKG   Cold Weather Package</t>
  </si>
  <si>
    <t>31670-BMS-004H</t>
  </si>
  <si>
    <t>Chargeur/mainteneur de batterie automobile 12 V Optimate</t>
  </si>
  <si>
    <t>Extended battery life by charging/maintaining a Honda battery to ideal charge levels.</t>
  </si>
  <si>
    <t>Vie prolongée de la batterie Honda en maintenant la charge au niveau ideal.</t>
  </si>
  <si>
    <t>31670-BMS-LEAD</t>
  </si>
  <si>
    <t>Optimate Battery Lead</t>
  </si>
  <si>
    <t>Câble de batterie</t>
  </si>
  <si>
    <t>08F20-3V0-100D</t>
  </si>
  <si>
    <t>HPD™ Badge</t>
  </si>
  <si>
    <t>Emblème HPD</t>
  </si>
  <si>
    <t>08F30-3V0-100</t>
  </si>
  <si>
    <t>HPD™ Graphic Decal</t>
  </si>
  <si>
    <t>Décalcomanie graphique HPD</t>
  </si>
  <si>
    <t>08W17-3V0-100A</t>
  </si>
  <si>
    <t>17” Bronze HPD™ Wheel</t>
  </si>
  <si>
    <t>Jantes HPD de 17 pouces bronze</t>
  </si>
  <si>
    <t>08P17-3V0-110</t>
  </si>
  <si>
    <t xml:space="preserve">Protège-tapis toutes saisons </t>
  </si>
  <si>
    <t>An ideal way to save wear and tear on your original carpets, the All-Season Floor Mats are designed to trap and hold dirt, sand, mud and water. Raised perimeter wall design helps provide more coverage and additional protection. Includes front and rear mats. Durable rubber material cleans easily with mild soap and water. Custom appearance thanks to the molded logo.</t>
  </si>
  <si>
    <t>Les tapis toutes saisons sont conçus pour retenir la saleté, le sable, la boue et l’eau, ce qui constitue un moyen idéal d’éviter l’usure et la détérioration de la moquette d’origine. Conception à parois élevées couvrant plus de surface et offrant une protection additionnelle. Comprend les tapis avant et arrière. Matériau en caoutchouc durable qui se nettoie facilement avec un savon doux et de l’eau.</t>
  </si>
  <si>
    <t>Cannot be installed with Contoured High-Wall Carpet Floor Mats</t>
  </si>
  <si>
    <t>Ne peut être installé avec protège-tapis à parois hautes</t>
  </si>
  <si>
    <r>
      <t xml:space="preserve">08P15-3V0-110   </t>
    </r>
    <r>
      <rPr>
        <b/>
        <sz val="8"/>
        <rFont val="Calibri"/>
        <family val="2"/>
        <scheme val="minor"/>
      </rPr>
      <t xml:space="preserve">Contoured High-Wall Carpet Floor Mats
</t>
    </r>
    <r>
      <rPr>
        <sz val="8"/>
        <rFont val="Calibri"/>
        <family val="2"/>
        <scheme val="minor"/>
      </rPr>
      <t>23HRV-PRO-PK   Protection Package
26HRV-PRO-PKA  Protection Package  Advance</t>
    </r>
  </si>
  <si>
    <t>08P15-3V0-110</t>
  </si>
  <si>
    <t>Protège-tapis à parois hautes</t>
  </si>
  <si>
    <t>Contoured High-Wall Carpet Floor Mats offer protection, durability and easy cleaning, all while maintaining the feeling of carpeting underfoot. Designed with surrounding walls that corral dirt and debris for simplified cleaning. Contoured specifically for a perfect fit.</t>
  </si>
  <si>
    <t>Les protège-tapis à parois hautes offrent protection, durabilité et facilité de nettoyage, tout en conservant la sensation de la moquette sous les pieds. Les parois retiennent la saleté et les débris pour un nettoyage facile. Conçus pour un ajustement parfait.</t>
  </si>
  <si>
    <t>Cannot be installed with All Season Floor Mats</t>
  </si>
  <si>
    <t xml:space="preserve">Ne peut être installé avec protège-tapis toutes saisons </t>
  </si>
  <si>
    <t>08P17-3V0-110  All Season Floor Mats
23HRV-PRO-PK   Protection Package
26HRV-PRO-PKA  Protection Package  Advance</t>
  </si>
  <si>
    <t>08U45-3V0-100</t>
  </si>
  <si>
    <t>Plateau de compartiment à bagages</t>
  </si>
  <si>
    <t>The Cargo Tray helps protect the floor in the rear storage area from the accidental spills that can happen during sharp turns and quick stops. High-quality molded plastic is rugged and durable, plus it cleans easily with mild soap and water. Perfectly matches the interior contours of your HR-V. Molded-in ribs and texture give added rigidity and strength. Raised sides give added protection.</t>
  </si>
  <si>
    <t>Le plateau pour compartiment utilitaire protège le plancher du compartiment arrière contre les déversements accidentels qui peuvent se produire lors de virages serrés et d’arrêts soudains. Le plastique moulé de haute qualité est robuste et durable, et se nettoie facilement avec un savon doux et de l’eau. S'agence parfaitement aux contours intérieurs de votre HR-V. La texture et les rainures moulées ajoutent rigidité et force. Les côtés relevés procurent une protection accrue.</t>
  </si>
  <si>
    <t>23HRV-PRO-PK   Protection Package
26HRV-PRO-PKA  Protection Package  Advance</t>
  </si>
  <si>
    <t>08U35-3V0-310</t>
  </si>
  <si>
    <t>Cache-bagages</t>
  </si>
  <si>
    <t>The Cargo Cover keeps items in the back out of view and helps protect them from damaging UV rays. Made of screen-type material with wire frame. Slides into standard slots in the rear panels of the cargo area. Can be easily twisted and folded for convenient storage.</t>
  </si>
  <si>
    <t>Le couvre-bagages garde les articles à l’arrière hors de la vue et les protège contre les rayons UV dommageables. Fabriqué d’un matériel de type moustiquaire avec un cadre en fil métallique, il se glisse dans les fentes des panneaux arrière de l’espace utilitaire. Peut être facilement enroulé et plié pour un rangement pratique.</t>
  </si>
  <si>
    <t>26HRV-PRO-PKA  Protection Package  Advance</t>
  </si>
  <si>
    <t>08P30-3V0-100</t>
  </si>
  <si>
    <t>Protection de dossierdu siège</t>
  </si>
  <si>
    <t>The Rear Seat Back Protector protects the back of the seat when it's folded down to load longer items. Made of high-quality molded plastic for maximum durability. Cleans easily with mild soap and water. Textured surface helps to prevent items from shifting and sliding.</t>
  </si>
  <si>
    <t>Le protecteur de dossier des sièges protège le dossier des sièges lorsqu'ils sont rabattus pour charger des articles plus longs. Fait de plastique moulé de haute qualité offrant une durabilité maximale. Se nettoie facilement à l'aide de savon doux et d'eau. La surface texturée aide à empêcher les articles de bouger et de glisser.</t>
  </si>
  <si>
    <t>08P04-3V0-100</t>
  </si>
  <si>
    <t>Pellicule de protection de seuil de portière</t>
  </si>
  <si>
    <t>The Door Sill Protection Film helps provide the lower door lining with protection from scuffing. Black thermoformed PVC with silver screen printing.</t>
  </si>
  <si>
    <t>La pellicule de protection de seuil de portière aide à protéger des éraflures la garniture inférieure de portière. PVC thermoformé noir avec sérigraphie argentée.</t>
  </si>
  <si>
    <t>08L96-3V0-300</t>
  </si>
  <si>
    <t>Filet de cargaison</t>
  </si>
  <si>
    <t>The Cargo Net helps secure everything from sporting equipment to odd-shaped items.</t>
  </si>
  <si>
    <t>Le filet d’arrimage permet de tout attacher, des articles de sport aux objets de formes irrégulières.</t>
  </si>
  <si>
    <t>08U25-STK-413</t>
  </si>
  <si>
    <t>Cendrier de type porte-gobelet</t>
  </si>
  <si>
    <t>Cup-holder type ashtray designed for use in the front seat.</t>
  </si>
  <si>
    <t>Cendrier de type porte-gobelet conçu pour être utilisé entre les sièges avant.</t>
  </si>
  <si>
    <t>TUPP-HONDA</t>
  </si>
  <si>
    <t>TUCH-NH883P-A1</t>
  </si>
  <si>
    <t>Crayon de retouche de peinture</t>
  </si>
  <si>
    <t>Matched to your original paint colour, keep the Touch-Up Paint Pen on hand to conveniently cover minor scratches should they occur.</t>
  </si>
  <si>
    <t>Puisque celui-ci est agencé à la couleur de votre peinture d'origine, gardez un crayon de peinture de retouche sous la main pour masquer de petites égratignures imprévues.</t>
  </si>
  <si>
    <t>TUCH-NH932M-A1</t>
  </si>
  <si>
    <t>….</t>
  </si>
  <si>
    <t>TUCH-NH797M-A1</t>
  </si>
  <si>
    <t>Noir cristal nacré  (NH-731P)</t>
  </si>
  <si>
    <t>TUCH-NH912P-A1</t>
  </si>
  <si>
    <t>Radiant rouge métallisé II (R-580M)</t>
  </si>
  <si>
    <t>TUCH-NH731P-A1</t>
  </si>
  <si>
    <t>TUCH-R81-A1</t>
  </si>
  <si>
    <t>Rouge milano (R-81)</t>
  </si>
  <si>
    <t>TUCH-G553P-A1</t>
  </si>
  <si>
    <t>TUCH-B637P-A1</t>
  </si>
  <si>
    <t>Bleu turbo nacré (B-637P)</t>
  </si>
  <si>
    <t>TUCH-NEEDLES</t>
  </si>
  <si>
    <t>Find Sanding Needles</t>
  </si>
  <si>
    <t>Aiguilles abrasives fines</t>
  </si>
  <si>
    <t>Quantity of 5.</t>
  </si>
  <si>
    <t>Quantité de 5</t>
  </si>
  <si>
    <t>TUCH-STICKS</t>
  </si>
  <si>
    <t>Fine Sanding Sticks</t>
  </si>
  <si>
    <t>Bâtons abrasifs fins</t>
  </si>
  <si>
    <t>TUCH-TIPS</t>
  </si>
  <si>
    <t>Paint Pen Replacement Tips</t>
  </si>
  <si>
    <t>Pointes de remplacement pour stylos de peinture</t>
  </si>
  <si>
    <t>Quantity of 25.</t>
  </si>
  <si>
    <t>Quantité de 25</t>
  </si>
  <si>
    <t>Select Province:
Choissisez votre province:</t>
  </si>
  <si>
    <t>QC</t>
  </si>
  <si>
    <t>Current Labor Rates</t>
  </si>
  <si>
    <t>Taux de main d'oeuvre en cours</t>
  </si>
  <si>
    <t>AB</t>
  </si>
  <si>
    <t>BC</t>
  </si>
  <si>
    <t>MB</t>
  </si>
  <si>
    <t>NB</t>
  </si>
  <si>
    <t>NL</t>
  </si>
  <si>
    <t>NS</t>
  </si>
  <si>
    <t>ON</t>
  </si>
  <si>
    <t>PEI</t>
  </si>
  <si>
    <t>SK</t>
  </si>
  <si>
    <t>YT</t>
  </si>
  <si>
    <t xml:space="preserve">Publication Date / Date de publication: </t>
  </si>
  <si>
    <t>All published prices, trim specifications, and availability are subject to change without prior notice.</t>
  </si>
  <si>
    <t>Tout prix, spécifications de versions et disponibilté d'accessoires publiés sont sujets à changer sans pré-avis.</t>
  </si>
  <si>
    <t>Honda Internal</t>
  </si>
  <si>
    <t>Honda Accessories</t>
  </si>
  <si>
    <r>
      <rPr>
        <b/>
        <sz val="9"/>
        <color rgb="FFC8102E"/>
        <rFont val="Calibri"/>
        <family val="2"/>
        <scheme val="minor"/>
      </rPr>
      <t>S</t>
    </r>
    <r>
      <rPr>
        <sz val="9"/>
        <rFont val="Calibri"/>
        <family val="2"/>
        <scheme val="minor"/>
      </rPr>
      <t xml:space="preserve"> = Standard (accessory comes standard on this trim)</t>
    </r>
  </si>
  <si>
    <r>
      <rPr>
        <b/>
        <sz val="9"/>
        <color rgb="FFC8102E"/>
        <rFont val="Calibri"/>
        <family val="2"/>
        <scheme val="minor"/>
      </rPr>
      <t>T</t>
    </r>
    <r>
      <rPr>
        <sz val="9"/>
        <rFont val="Calibri"/>
        <family val="2"/>
        <scheme val="minor"/>
      </rPr>
      <t xml:space="preserve"> = Tire Size Change (the size of the accessory wheel is smaller/larger than the OE Wheel.  Customer will require new tires to fit these wheels.)</t>
    </r>
  </si>
  <si>
    <r>
      <rPr>
        <b/>
        <sz val="9"/>
        <color rgb="FFC8102E"/>
        <rFont val="Calibri"/>
        <family val="2"/>
        <scheme val="minor"/>
      </rPr>
      <t>E</t>
    </r>
    <r>
      <rPr>
        <b/>
        <sz val="9"/>
        <rFont val="Calibri"/>
        <family val="2"/>
        <scheme val="minor"/>
      </rPr>
      <t xml:space="preserve"> </t>
    </r>
    <r>
      <rPr>
        <sz val="9"/>
        <rFont val="Calibri"/>
        <family val="2"/>
        <scheme val="minor"/>
      </rPr>
      <t>= Exchange Standard Equipment (the size of the accessory wheel is the same size as the OE wheel and therefore they can use the OE tire.)</t>
    </r>
  </si>
  <si>
    <r>
      <rPr>
        <b/>
        <sz val="9"/>
        <color rgb="FFC8102E"/>
        <rFont val="Calibri"/>
        <family val="2"/>
        <scheme val="minor"/>
      </rPr>
      <t>N/A</t>
    </r>
    <r>
      <rPr>
        <sz val="9"/>
        <rFont val="Calibri"/>
        <family val="2"/>
        <scheme val="minor"/>
      </rPr>
      <t xml:space="preserve"> = Not Applicable (accessory cannot be applied to this trim)</t>
    </r>
  </si>
  <si>
    <t>Province</t>
  </si>
  <si>
    <t>1.0 Packages and Kits</t>
  </si>
  <si>
    <t>Description</t>
  </si>
  <si>
    <t>List Price</t>
  </si>
  <si>
    <t>Installed Price</t>
  </si>
  <si>
    <t>Application</t>
  </si>
  <si>
    <t>Comments</t>
  </si>
  <si>
    <t>2.0 Wheels and Wheel Accessories</t>
  </si>
  <si>
    <t>3.0 Exterior</t>
  </si>
  <si>
    <t>4.0 Interior</t>
  </si>
  <si>
    <t>5.0 Electrical</t>
  </si>
  <si>
    <t>6.0 Paint Pens</t>
  </si>
  <si>
    <t xml:space="preserve">Publication Date: </t>
  </si>
  <si>
    <t>Red Pricing = Promotional Pricing - offered for a limited time only and on a first come, first serve basis.</t>
  </si>
  <si>
    <t>POPULAR ACCESSORIES</t>
  </si>
  <si>
    <t>/wk *</t>
  </si>
  <si>
    <t xml:space="preserve">*For informational purposes only.   Weekly amounts shown are estimated payments based on a 60 month finance contract at 6.99% APR (including the cost of installation).  Applicable taxes and fees are extra.   Accessories cannot be financed on their own and must be financed through Honda Canada Finance Inc., on approved credit, in conjunction with a Honda vehicle. Representative finance example: $350.00 financed at 6.99% APR equals $1.60 weekly for 60 months.  260 weekly payments required.  Cost of borrowing is $64.80 for a total obligation of $414.80.  Actual payment amounts will vary based on APR, finance contract term and cost of the applicable accessories. Conditions apply. See your Honda dealer for full details. </t>
  </si>
  <si>
    <t>(6.99%)</t>
  </si>
  <si>
    <t xml:space="preserve">Publication
 Date: </t>
  </si>
  <si>
    <t>Accessoires Honda</t>
  </si>
  <si>
    <t>Nom du modèle</t>
  </si>
  <si>
    <t xml:space="preserve">Année modèle </t>
  </si>
  <si>
    <r>
      <rPr>
        <b/>
        <sz val="9"/>
        <color rgb="FFC8102E"/>
        <rFont val="Calibri"/>
        <family val="2"/>
        <scheme val="minor"/>
      </rPr>
      <t>S</t>
    </r>
    <r>
      <rPr>
        <sz val="9"/>
        <rFont val="Calibri"/>
        <family val="2"/>
        <scheme val="minor"/>
      </rPr>
      <t xml:space="preserve"> = De série (accessoire de série sur cette version).</t>
    </r>
  </si>
  <si>
    <r>
      <rPr>
        <b/>
        <sz val="9"/>
        <color rgb="FFC8102E"/>
        <rFont val="Calibri"/>
        <family val="2"/>
        <scheme val="minor"/>
      </rPr>
      <t>T</t>
    </r>
    <r>
      <rPr>
        <sz val="9"/>
        <rFont val="Calibri"/>
        <family val="2"/>
        <scheme val="minor"/>
      </rPr>
      <t xml:space="preserve"> = Taille des pneus (la taille de la jante accessoire diffère de la jante d’origine.  Le client aura besoin de nouveaux pneus pour ces jantes).</t>
    </r>
  </si>
  <si>
    <r>
      <rPr>
        <b/>
        <sz val="9"/>
        <color rgb="FFC8102E"/>
        <rFont val="Calibri"/>
        <family val="2"/>
        <scheme val="minor"/>
      </rPr>
      <t>E</t>
    </r>
    <r>
      <rPr>
        <sz val="9"/>
        <rFont val="Calibri"/>
        <family val="2"/>
        <scheme val="minor"/>
      </rPr>
      <t xml:space="preserve"> = Échange d’équipement de série (la taille de la jante accessoire est la même que celle de la jante d’origine.  Le client peut utiliser les pneus d’origine).</t>
    </r>
  </si>
  <si>
    <r>
      <rPr>
        <b/>
        <sz val="9"/>
        <color rgb="FFC8102E"/>
        <rFont val="Calibri"/>
        <family val="2"/>
        <scheme val="minor"/>
      </rPr>
      <t>N/A</t>
    </r>
    <r>
      <rPr>
        <sz val="9"/>
        <rFont val="Calibri"/>
        <family val="2"/>
        <scheme val="minor"/>
      </rPr>
      <t xml:space="preserve"> = Sans objet (l’accessoire ne peut être utilisé pour cette version).</t>
    </r>
  </si>
  <si>
    <t>1.0 Groupes et ensembles</t>
  </si>
  <si>
    <t>La description</t>
  </si>
  <si>
    <t>Numéro de pièce</t>
  </si>
  <si>
    <t>Prix net</t>
  </si>
  <si>
    <t>Prix de liste</t>
  </si>
  <si>
    <t>T.F.F.</t>
  </si>
  <si>
    <t>Prix installé</t>
  </si>
  <si>
    <t xml:space="preserve">Commentaires   </t>
  </si>
  <si>
    <t>2.0 Jantes et accessoires de jantes</t>
  </si>
  <si>
    <t>3.0 Extérieur</t>
  </si>
  <si>
    <t>4.0 Intérieur</t>
  </si>
  <si>
    <t>5.0 Électrique</t>
  </si>
  <si>
    <t>6.0 Crayon de retouche de peinture</t>
  </si>
  <si>
    <t xml:space="preserve">Date de publication: </t>
  </si>
  <si>
    <t>*Prix en rouge = Prix promotionnels offerts pour une durée limitée seulement, selon le principe du premier arrivé, premier servi.</t>
  </si>
  <si>
    <t>ACCESSOIRES POPULAIRES</t>
  </si>
  <si>
    <t xml:space="preserve">
*Les prix indiqués incluent le coût d'installation.</t>
  </si>
  <si>
    <t>*À titre d’information seulement. Les montants hebdomadaires indiqués sont des paiements estimés basés sur un contrat de financement de 60 mois à un taux annuel en pourcentage (TAP) de 6,99 % (coût d’installation compris). Taxes et frais applicables en sus. Les accessoires ne peuvent être financés seuls et doivent être financés par l’entremise de Honda Canada Finance Inc., sur approbation de crédit, conjointement avec un véhicule Honda. Exemple de financement représentatif : Un montant de 350,00 $ financé à un TAP de 6,99 % équivaut à un paiement hebdomadaire de 1,60 $ pendant 60 mois. 260 paiements hebdomadaires sont requis. Le coût d’emprunt est de 64,80 $, pour une obligation totale de 414,80 $. Le montant réel des paiements variera en fonction du TAP, de la période du contrat de financement et du coût des accessoires applicables. Certaines conditions s’appliquent. Veuillez visiter votre concessionnaire Honda pour obtenir tous les détails.</t>
  </si>
  <si>
    <t>*Vous pouvez voir d’autres options de paiements hebdomadaires personnalisés ainsi que des accessoires sur le site Honda.ca – Configuration et prix.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</si>
</sst>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6" formatCode="&quot;$&quot;#,##0_);[Red]\(&quot;$&quot;#,##0\)"/>
    <numFmt numFmtId="8" formatCode="&quot;$&quot;#,##0.00_);[Red]\(&quot;$&quot;#,##0.00\)"/>
    <numFmt numFmtId="42" formatCode="_(&quot;$&quot;* #,##0_);_(&quot;$&quot;* \(#,##0\);_(&quot;$&quot;* &quot;-&quot;_);_(@_)"/>
    <numFmt numFmtId="44" formatCode="_(&quot;$&quot;* #,##0.00_);_(&quot;$&quot;* \(#,##0.00\);_(&quot;$&quot;* &quot;-&quot;??_);_(@_)"/>
    <numFmt numFmtId="43" formatCode="_(* #,##0.00_);_(* \(#,##0.00\);_(* &quot;-&quot;??_);_(@_)"/>
    <numFmt numFmtId="164" formatCode="&quot;$&quot;#,##0.00;[Red]\-&quot;$&quot;#,##0.00"/>
    <numFmt numFmtId="165" formatCode="_-* #,##0.00_-;\-* #,##0.00_-;_-* &quot;-&quot;??_-;_-@_-"/>
    <numFmt numFmtId="166" formatCode="&quot;$&quot;#,##0.00"/>
    <numFmt numFmtId="167" formatCode="0.0"/>
    <numFmt numFmtId="168" formatCode="_-* #,##0.00\ [$€]_-;\-* #,##0.00\ [$€]_-;_-* &quot;-&quot;??\ [$€]_-;_-@_-"/>
    <numFmt numFmtId="169" formatCode="_ * #,##0.00_ ;_ * \-#,##0.00_ ;_ * &quot;-&quot;??_ ;_ @_ "/>
    <numFmt numFmtId="170" formatCode="_ * #,##0_ ;_ * \-#,##0_ ;_ * &quot;-&quot;_ ;_ @_ "/>
    <numFmt numFmtId="171" formatCode="[$-409]d\-mmm\-yy;@"/>
    <numFmt numFmtId="172" formatCode="0.00_)"/>
    <numFmt numFmtId="173" formatCode="_-[$$-409]* #,##0.00_ ;_-[$$-409]* \-#,##0.00\ ;_-[$$-409]* &quot;-&quot;??_ ;_-@_ "/>
    <numFmt numFmtId="174" formatCode="_ * #,##0.00_ \ [$$-C0C]_ ;_ * \-#,##0.00\ \ [$$-C0C]_ ;_ * &quot;-&quot;??_ \ [$$-C0C]_ ;_ @_ "/>
    <numFmt numFmtId="175" formatCode="_(&quot;$&quot;* #,##0_);_(&quot;$&quot;* \(#,##0\);_(&quot;$&quot;* &quot;-&quot;??_);_(@_)"/>
    <numFmt numFmtId="176" formatCode="_ * #,##0_ \ [$$-C0C]_ ;_ * \-#,##0\ \ [$$-C0C]_ ;_ * &quot;-&quot;??_ \ [$$-C0C]_ ;_ @_ "/>
    <numFmt numFmtId="177" formatCode="_ * #,##0.00_)\ [$$-C0C]_ ;_ * \(#,##0.00\)\ [$$-C0C]_ ;_ * &quot;-&quot;??_)\ [$$-C0C]_ ;_ @_ "/>
    <numFmt numFmtId="178" formatCode="yyyy\-mm\-dd;@"/>
  </numFmts>
  <fonts count="146">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2"/>
      <name val="Arial"/>
      <family val="2"/>
    </font>
    <font>
      <sz val="9"/>
      <name val="Geneva"/>
      <family val="2"/>
    </font>
    <font>
      <sz val="11"/>
      <name val="ＭＳ Ｐゴシック"/>
      <family val="3"/>
      <charset val="128"/>
    </font>
    <font>
      <sz val="10"/>
      <name val="Helv"/>
    </font>
    <font>
      <sz val="10"/>
      <name val="Courier"/>
      <family val="3"/>
    </font>
    <font>
      <b/>
      <i/>
      <sz val="10"/>
      <name val="Arial"/>
      <family val="2"/>
    </font>
    <font>
      <sz val="12"/>
      <name val="Arial"/>
      <family val="2"/>
    </font>
    <font>
      <sz val="11"/>
      <color indexed="8"/>
      <name val="Arial"/>
      <family val="2"/>
    </font>
    <font>
      <sz val="11"/>
      <name val="Arial"/>
      <family val="2"/>
    </font>
    <font>
      <sz val="8"/>
      <name val="Arial"/>
      <family val="2"/>
    </font>
    <font>
      <sz val="11"/>
      <color indexed="8"/>
      <name val="ＭＳ Ｐゴシック"/>
      <family val="3"/>
      <charset val="128"/>
    </font>
    <font>
      <sz val="11"/>
      <color indexed="9"/>
      <name val="ＭＳ Ｐゴシック"/>
      <family val="3"/>
      <charset val="128"/>
    </font>
    <font>
      <sz val="10"/>
      <name val="ＭＳ Ｐゴシック"/>
      <family val="3"/>
      <charset val="128"/>
    </font>
    <font>
      <sz val="10"/>
      <name val="MS Sans Serif"/>
      <family val="2"/>
    </font>
    <font>
      <sz val="7"/>
      <name val="Small Fonts"/>
      <family val="3"/>
      <charset val="128"/>
    </font>
    <font>
      <b/>
      <i/>
      <sz val="16"/>
      <name val="Helv"/>
      <family val="2"/>
    </font>
    <font>
      <sz val="16"/>
      <name val="CordiaUPC"/>
      <family val="2"/>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62"/>
      <name val="ＭＳ Ｐゴシック"/>
      <family val="3"/>
      <charset val="128"/>
    </font>
    <font>
      <b/>
      <sz val="11"/>
      <color indexed="63"/>
      <name val="ＭＳ Ｐゴシック"/>
      <family val="3"/>
      <charset val="128"/>
    </font>
    <font>
      <sz val="11"/>
      <color indexed="20"/>
      <name val="ＭＳ Ｐゴシック"/>
      <family val="3"/>
      <charset val="128"/>
    </font>
    <font>
      <sz val="11"/>
      <color indexed="17"/>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52"/>
      <name val="ＭＳ Ｐゴシック"/>
      <family val="3"/>
      <charset val="128"/>
    </font>
    <font>
      <i/>
      <sz val="11"/>
      <color indexed="23"/>
      <name val="ＭＳ Ｐゴシック"/>
      <family val="3"/>
      <charset val="128"/>
    </font>
    <font>
      <sz val="11"/>
      <color indexed="10"/>
      <name val="ＭＳ Ｐゴシック"/>
      <family val="3"/>
      <charset val="128"/>
    </font>
    <font>
      <b/>
      <sz val="11"/>
      <color indexed="8"/>
      <name val="ＭＳ Ｐゴシック"/>
      <family val="3"/>
      <charset val="128"/>
    </font>
    <font>
      <sz val="10"/>
      <name val="Verdana"/>
      <family val="2"/>
    </font>
    <font>
      <sz val="10"/>
      <name val="Arial"/>
      <family val="2"/>
    </font>
    <font>
      <sz val="11"/>
      <color theme="1"/>
      <name val="Calibri"/>
      <family val="2"/>
      <scheme val="minor"/>
    </font>
    <font>
      <sz val="11"/>
      <color theme="1"/>
      <name val="Arial"/>
      <family val="2"/>
    </font>
    <font>
      <sz val="11"/>
      <color theme="1"/>
      <name val="Calibri"/>
      <family val="3"/>
      <charset val="128"/>
      <scheme val="minor"/>
    </font>
    <font>
      <sz val="11"/>
      <color theme="6" tint="-0.499984740745262"/>
      <name val="Calibri"/>
      <family val="2"/>
      <scheme val="minor"/>
    </font>
    <font>
      <b/>
      <sz val="11"/>
      <color theme="6" tint="0.79998168889431442"/>
      <name val="Calibri"/>
      <family val="2"/>
      <scheme val="minor"/>
    </font>
    <font>
      <b/>
      <sz val="11"/>
      <color theme="6" tint="-0.499984740745262"/>
      <name val="Calibri"/>
      <family val="2"/>
      <scheme val="minor"/>
    </font>
    <font>
      <b/>
      <sz val="11"/>
      <color theme="1"/>
      <name val="Calibri"/>
      <family val="2"/>
      <scheme val="minor"/>
    </font>
    <font>
      <sz val="12"/>
      <name val="Calibri"/>
      <family val="2"/>
      <scheme val="minor"/>
    </font>
    <font>
      <b/>
      <sz val="12"/>
      <name val="Calibri"/>
      <family val="2"/>
      <scheme val="minor"/>
    </font>
    <font>
      <b/>
      <sz val="20"/>
      <name val="Calibri"/>
      <family val="2"/>
      <scheme val="minor"/>
    </font>
    <font>
      <sz val="10"/>
      <name val="Calibri"/>
      <family val="2"/>
      <scheme val="minor"/>
    </font>
    <font>
      <b/>
      <sz val="24"/>
      <color theme="0"/>
      <name val="Calibri"/>
      <family val="2"/>
      <scheme val="minor"/>
    </font>
    <font>
      <i/>
      <sz val="11"/>
      <color theme="1"/>
      <name val="Calibri"/>
      <family val="2"/>
      <scheme val="minor"/>
    </font>
    <font>
      <sz val="11"/>
      <name val="Calibri"/>
      <family val="2"/>
      <scheme val="minor"/>
    </font>
    <font>
      <sz val="9"/>
      <name val="Calibri"/>
      <family val="2"/>
      <scheme val="minor"/>
    </font>
    <font>
      <sz val="14"/>
      <color theme="1"/>
      <name val="Calibri"/>
      <family val="2"/>
      <scheme val="minor"/>
    </font>
    <font>
      <b/>
      <sz val="11"/>
      <name val="Calibri"/>
      <family val="2"/>
      <scheme val="minor"/>
    </font>
    <font>
      <sz val="18"/>
      <color theme="1"/>
      <name val="Calibri"/>
      <family val="2"/>
      <scheme val="minor"/>
    </font>
    <font>
      <sz val="11"/>
      <color rgb="FFFFC000"/>
      <name val="Calibri"/>
      <family val="2"/>
      <scheme val="minor"/>
    </font>
    <font>
      <b/>
      <sz val="11"/>
      <color theme="0"/>
      <name val="Calibri"/>
      <family val="2"/>
      <scheme val="minor"/>
    </font>
    <font>
      <i/>
      <sz val="10"/>
      <color rgb="FFC00000"/>
      <name val="Arial"/>
      <family val="2"/>
    </font>
    <font>
      <u/>
      <sz val="10"/>
      <color theme="10"/>
      <name val="Arial"/>
      <family val="2"/>
    </font>
    <font>
      <sz val="10"/>
      <color rgb="FFFF0000"/>
      <name val="Arial"/>
      <family val="2"/>
    </font>
    <font>
      <sz val="10"/>
      <name val="Calibri"/>
      <family val="2"/>
    </font>
    <font>
      <sz val="8"/>
      <name val="Calibri"/>
      <family val="2"/>
    </font>
    <font>
      <b/>
      <sz val="11"/>
      <color rgb="FFC8102E"/>
      <name val="Calibri"/>
      <family val="2"/>
      <scheme val="minor"/>
    </font>
    <font>
      <b/>
      <sz val="18"/>
      <color rgb="FFC8102E"/>
      <name val="Calibri"/>
      <family val="2"/>
      <scheme val="minor"/>
    </font>
    <font>
      <b/>
      <sz val="10"/>
      <name val="Calibri"/>
      <family val="2"/>
      <scheme val="minor"/>
    </font>
    <font>
      <b/>
      <sz val="9"/>
      <color rgb="FFC8102E"/>
      <name val="Calibri"/>
      <family val="2"/>
      <scheme val="minor"/>
    </font>
    <font>
      <sz val="10"/>
      <color theme="0" tint="-0.14999847407452621"/>
      <name val="Calibri"/>
      <family val="2"/>
      <scheme val="minor"/>
    </font>
    <font>
      <sz val="10"/>
      <color theme="0"/>
      <name val="Calibri"/>
      <family val="2"/>
      <scheme val="minor"/>
    </font>
    <font>
      <sz val="10"/>
      <color rgb="FFC8102E"/>
      <name val="Calibri"/>
      <family val="2"/>
      <scheme val="minor"/>
    </font>
    <font>
      <sz val="10"/>
      <color rgb="FFFF0000"/>
      <name val="Calibri"/>
      <family val="2"/>
      <scheme val="minor"/>
    </font>
    <font>
      <i/>
      <sz val="10"/>
      <color theme="0"/>
      <name val="Calibri"/>
      <family val="2"/>
      <scheme val="minor"/>
    </font>
    <font>
      <b/>
      <i/>
      <sz val="10"/>
      <name val="Calibri"/>
      <family val="2"/>
      <scheme val="minor"/>
    </font>
    <font>
      <i/>
      <sz val="10"/>
      <name val="Calibri"/>
      <family val="2"/>
      <scheme val="minor"/>
    </font>
    <font>
      <b/>
      <i/>
      <sz val="12"/>
      <name val="Calibri"/>
      <family val="2"/>
      <scheme val="minor"/>
    </font>
    <font>
      <i/>
      <sz val="12"/>
      <name val="Calibri"/>
      <family val="2"/>
      <scheme val="minor"/>
    </font>
    <font>
      <b/>
      <sz val="24"/>
      <name val="Calibri"/>
      <family val="2"/>
      <scheme val="minor"/>
    </font>
    <font>
      <b/>
      <sz val="8"/>
      <name val="Calibri"/>
      <family val="2"/>
      <scheme val="minor"/>
    </font>
    <font>
      <b/>
      <sz val="9"/>
      <name val="Calibri"/>
      <family val="2"/>
      <scheme val="minor"/>
    </font>
    <font>
      <b/>
      <i/>
      <sz val="8"/>
      <name val="Calibri"/>
      <family val="2"/>
      <scheme val="minor"/>
    </font>
    <font>
      <b/>
      <sz val="10"/>
      <name val="Arial"/>
      <family val="2"/>
    </font>
    <font>
      <b/>
      <sz val="11"/>
      <color rgb="FFFF0000"/>
      <name val="Calibri"/>
      <family val="2"/>
      <scheme val="minor"/>
    </font>
    <font>
      <sz val="14"/>
      <name val="Calibri"/>
      <family val="2"/>
      <scheme val="minor"/>
    </font>
    <font>
      <b/>
      <sz val="14"/>
      <color theme="0"/>
      <name val="Calibri"/>
      <family val="2"/>
      <scheme val="minor"/>
    </font>
    <font>
      <sz val="9"/>
      <color theme="0"/>
      <name val="Calibri"/>
      <family val="2"/>
      <scheme val="minor"/>
    </font>
    <font>
      <b/>
      <sz val="8"/>
      <color theme="0"/>
      <name val="Calibri"/>
      <family val="2"/>
      <scheme val="minor"/>
    </font>
    <font>
      <sz val="8"/>
      <name val="Calibri"/>
      <family val="2"/>
      <scheme val="minor"/>
    </font>
    <font>
      <b/>
      <sz val="9"/>
      <color indexed="81"/>
      <name val="Tahoma"/>
      <family val="2"/>
    </font>
    <font>
      <sz val="10"/>
      <color theme="0"/>
      <name val="Arial"/>
      <family val="2"/>
    </font>
    <font>
      <sz val="8"/>
      <color theme="0" tint="-4.9989318521683403E-2"/>
      <name val="Calibri"/>
      <family val="2"/>
      <scheme val="minor"/>
    </font>
    <font>
      <b/>
      <sz val="8"/>
      <color theme="0" tint="-4.9989318521683403E-2"/>
      <name val="Calibri"/>
      <family val="2"/>
      <scheme val="minor"/>
    </font>
    <font>
      <sz val="10"/>
      <color theme="0" tint="-0.14999847407452621"/>
      <name val="Webdings"/>
      <family val="1"/>
      <charset val="2"/>
    </font>
    <font>
      <b/>
      <sz val="10"/>
      <color theme="0" tint="-0.14999847407452621"/>
      <name val="Calibri"/>
      <family val="2"/>
      <scheme val="minor"/>
    </font>
    <font>
      <b/>
      <sz val="10"/>
      <color theme="0"/>
      <name val="Calibri"/>
      <family val="2"/>
      <scheme val="minor"/>
    </font>
    <font>
      <sz val="11"/>
      <color theme="0"/>
      <name val="Calibri"/>
      <family val="2"/>
      <scheme val="minor"/>
    </font>
    <font>
      <sz val="9"/>
      <color indexed="81"/>
      <name val="Tahoma"/>
      <family val="2"/>
    </font>
    <font>
      <sz val="10"/>
      <color rgb="FFE3173E"/>
      <name val="Calibri"/>
      <family val="2"/>
      <scheme val="minor"/>
    </font>
    <font>
      <b/>
      <sz val="10"/>
      <color rgb="FFE3173E"/>
      <name val="Calibri"/>
      <family val="2"/>
      <scheme val="minor"/>
    </font>
    <font>
      <i/>
      <sz val="10"/>
      <color rgb="FFE3173E"/>
      <name val="Calibri"/>
      <family val="2"/>
      <scheme val="minor"/>
    </font>
    <font>
      <sz val="10"/>
      <color theme="1"/>
      <name val="Calibri"/>
      <family val="2"/>
      <scheme val="minor"/>
    </font>
    <font>
      <sz val="8"/>
      <color theme="1"/>
      <name val="Calibri"/>
      <family val="2"/>
      <scheme val="minor"/>
    </font>
    <font>
      <b/>
      <sz val="14"/>
      <name val="Calibri"/>
      <family val="2"/>
      <scheme val="minor"/>
    </font>
    <font>
      <sz val="11"/>
      <color rgb="FFFF0000"/>
      <name val="Calibri"/>
      <family val="2"/>
      <scheme val="minor"/>
    </font>
    <font>
      <i/>
      <sz val="10"/>
      <color theme="0" tint="-4.9989318521683403E-2"/>
      <name val="Arial Narrow"/>
      <family val="2"/>
    </font>
    <font>
      <i/>
      <sz val="11"/>
      <color theme="0" tint="-4.9989318521683403E-2"/>
      <name val="Arial Narrow"/>
      <family val="2"/>
    </font>
    <font>
      <i/>
      <sz val="14"/>
      <color theme="0" tint="-4.9989318521683403E-2"/>
      <name val="Arial Narrow"/>
      <family val="2"/>
    </font>
    <font>
      <sz val="11"/>
      <color theme="0" tint="-4.9989318521683403E-2"/>
      <name val="Arial Narrow"/>
      <family val="2"/>
    </font>
    <font>
      <sz val="10"/>
      <color theme="0" tint="-4.9989318521683403E-2"/>
      <name val="Arial Narrow"/>
      <family val="2"/>
    </font>
    <font>
      <i/>
      <sz val="10"/>
      <color theme="0" tint="-0.14999847407452621"/>
      <name val="Arial Narrow"/>
      <family val="2"/>
    </font>
    <font>
      <i/>
      <sz val="11"/>
      <color theme="0" tint="-0.14999847407452621"/>
      <name val="Arial Narrow"/>
      <family val="2"/>
    </font>
    <font>
      <i/>
      <sz val="14"/>
      <color theme="0" tint="-0.14999847407452621"/>
      <name val="Arial Narrow"/>
      <family val="2"/>
    </font>
    <font>
      <sz val="11"/>
      <color theme="0" tint="-0.14999847407452621"/>
      <name val="Arial Narrow"/>
      <family val="2"/>
    </font>
    <font>
      <sz val="10"/>
      <color theme="0" tint="-0.14999847407452621"/>
      <name val="Arial Narrow"/>
      <family val="2"/>
    </font>
    <font>
      <sz val="9"/>
      <color rgb="FFFF0000"/>
      <name val="Calibri"/>
      <family val="2"/>
      <scheme val="minor"/>
    </font>
  </fonts>
  <fills count="4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2"/>
        <bgColor indexed="64"/>
      </patternFill>
    </fill>
    <fill>
      <patternFill patternType="solid">
        <fgColor indexed="26"/>
        <bgColor indexed="64"/>
      </patternFill>
    </fill>
    <fill>
      <patternFill patternType="solid">
        <fgColor indexed="43"/>
      </patternFill>
    </fill>
    <fill>
      <patternFill patternType="solid">
        <fgColor indexed="26"/>
      </patternFill>
    </fill>
    <fill>
      <patternFill patternType="solid">
        <fgColor theme="6" tint="0.59996337778862885"/>
        <bgColor indexed="64"/>
      </patternFill>
    </fill>
    <fill>
      <patternFill patternType="solid">
        <fgColor theme="6" tint="-0.24994659260841701"/>
        <bgColor indexed="64"/>
      </patternFill>
    </fill>
    <fill>
      <patternFill patternType="solid">
        <fgColor theme="6" tint="0.79998168889431442"/>
        <bgColor indexed="64"/>
      </patternFill>
    </fill>
    <fill>
      <patternFill patternType="solid">
        <fgColor theme="6" tint="0.39994506668294322"/>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
      <patternFill patternType="solid">
        <fgColor rgb="FFC8102E"/>
        <bgColor indexed="64"/>
      </patternFill>
    </fill>
    <fill>
      <patternFill patternType="solid">
        <fgColor theme="6" tint="-0.499984740745262"/>
        <bgColor indexed="64"/>
      </patternFill>
    </fill>
    <fill>
      <patternFill patternType="solid">
        <fgColor theme="9" tint="-0.499984740745262"/>
        <bgColor indexed="64"/>
      </patternFill>
    </fill>
    <fill>
      <patternFill patternType="solid">
        <fgColor theme="0" tint="-0.499984740745262"/>
        <bgColor indexed="64"/>
      </patternFill>
    </fill>
    <fill>
      <patternFill patternType="solid">
        <fgColor rgb="FFE3173E"/>
        <bgColor indexed="64"/>
      </patternFill>
    </fill>
    <fill>
      <patternFill patternType="solid">
        <fgColor theme="1" tint="0.34998626667073579"/>
        <bgColor indexed="64"/>
      </patternFill>
    </fill>
    <fill>
      <patternFill patternType="solid">
        <fgColor theme="9" tint="0.59999389629810485"/>
        <bgColor indexed="64"/>
      </patternFill>
    </fill>
    <fill>
      <patternFill patternType="solid">
        <fgColor theme="1" tint="0.499984740745262"/>
        <bgColor indexed="64"/>
      </patternFill>
    </fill>
    <fill>
      <patternFill patternType="solid">
        <fgColor theme="1" tint="0.14999847407452621"/>
        <bgColor indexed="64"/>
      </patternFill>
    </fill>
    <fill>
      <patternFill patternType="solid">
        <fgColor theme="9" tint="0.79998168889431442"/>
        <bgColor indexed="64"/>
      </patternFill>
    </fill>
    <fill>
      <patternFill patternType="solid">
        <fgColor theme="6" tint="-0.249977111117893"/>
        <bgColor indexed="64"/>
      </patternFill>
    </fill>
    <fill>
      <patternFill patternType="solid">
        <fgColor theme="4" tint="-0.249977111117893"/>
        <bgColor indexed="64"/>
      </patternFill>
    </fill>
    <fill>
      <patternFill patternType="solid">
        <fgColor theme="3" tint="0.79998168889431442"/>
        <bgColor indexed="64"/>
      </patternFill>
    </fill>
    <fill>
      <patternFill patternType="solid">
        <fgColor rgb="FF7030A0"/>
        <bgColor indexed="64"/>
      </patternFill>
    </fill>
  </fills>
  <borders count="57">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medium">
        <color indexed="64"/>
      </top>
      <bottom style="medium">
        <color indexed="64"/>
      </bottom>
      <diagonal/>
    </border>
    <border>
      <left/>
      <right/>
      <top style="thin">
        <color indexed="64"/>
      </top>
      <bottom style="thin">
        <color indexed="64"/>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4"/>
      </left>
      <right style="thin">
        <color indexed="64"/>
      </right>
      <top style="thin">
        <color indexed="64"/>
      </top>
      <bottom style="thin">
        <color indexed="6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theme="0"/>
      </left>
      <right/>
      <top style="thin">
        <color theme="0"/>
      </top>
      <bottom style="thin">
        <color theme="0"/>
      </bottom>
      <diagonal/>
    </border>
    <border>
      <left style="thin">
        <color theme="0"/>
      </left>
      <right/>
      <top style="thin">
        <color theme="0"/>
      </top>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indexed="64"/>
      </left>
      <right style="thin">
        <color theme="0"/>
      </right>
      <top style="thin">
        <color theme="0"/>
      </top>
      <bottom style="thin">
        <color theme="0"/>
      </bottom>
      <diagonal/>
    </border>
    <border>
      <left style="thin">
        <color theme="0"/>
      </left>
      <right style="medium">
        <color indexed="64"/>
      </right>
      <top style="thin">
        <color theme="0"/>
      </top>
      <bottom style="thin">
        <color theme="0"/>
      </bottom>
      <diagonal/>
    </border>
    <border>
      <left style="medium">
        <color indexed="64"/>
      </left>
      <right style="thin">
        <color theme="0"/>
      </right>
      <top style="thin">
        <color theme="0"/>
      </top>
      <bottom style="medium">
        <color indexed="64"/>
      </bottom>
      <diagonal/>
    </border>
    <border>
      <left style="thin">
        <color theme="0"/>
      </left>
      <right style="medium">
        <color indexed="64"/>
      </right>
      <top style="thin">
        <color theme="0"/>
      </top>
      <bottom style="medium">
        <color indexed="64"/>
      </bottom>
      <diagonal/>
    </border>
    <border>
      <left/>
      <right style="thin">
        <color theme="0"/>
      </right>
      <top style="thin">
        <color theme="0"/>
      </top>
      <bottom/>
      <diagonal/>
    </border>
    <border>
      <left style="medium">
        <color indexed="64"/>
      </left>
      <right style="thin">
        <color theme="0"/>
      </right>
      <top style="medium">
        <color indexed="64"/>
      </top>
      <bottom style="thin">
        <color theme="0"/>
      </bottom>
      <diagonal/>
    </border>
    <border>
      <left style="medium">
        <color indexed="64"/>
      </left>
      <right style="medium">
        <color indexed="64"/>
      </right>
      <top style="medium">
        <color indexed="64"/>
      </top>
      <bottom style="thin">
        <color theme="0"/>
      </bottom>
      <diagonal/>
    </border>
    <border>
      <left style="medium">
        <color indexed="64"/>
      </left>
      <right style="thin">
        <color theme="0"/>
      </right>
      <top style="medium">
        <color indexed="64"/>
      </top>
      <bottom style="medium">
        <color indexed="64"/>
      </bottom>
      <diagonal/>
    </border>
    <border>
      <left style="thin">
        <color theme="0"/>
      </left>
      <right style="medium">
        <color indexed="64"/>
      </right>
      <top style="medium">
        <color indexed="64"/>
      </top>
      <bottom style="medium">
        <color indexed="64"/>
      </bottom>
      <diagonal/>
    </border>
    <border>
      <left/>
      <right style="thin">
        <color theme="0"/>
      </right>
      <top/>
      <bottom style="thin">
        <color theme="0"/>
      </bottom>
      <diagonal/>
    </border>
    <border>
      <left style="medium">
        <color indexed="64"/>
      </left>
      <right style="medium">
        <color indexed="64"/>
      </right>
      <top style="medium">
        <color indexed="64"/>
      </top>
      <bottom style="medium">
        <color indexed="64"/>
      </bottom>
      <diagonal/>
    </border>
    <border>
      <left style="thin">
        <color theme="0"/>
      </left>
      <right/>
      <top/>
      <bottom style="thin">
        <color theme="0"/>
      </bottom>
      <diagonal/>
    </border>
    <border>
      <left/>
      <right/>
      <top/>
      <bottom style="thin">
        <color theme="0"/>
      </bottom>
      <diagonal/>
    </border>
    <border>
      <left style="thin">
        <color indexed="64"/>
      </left>
      <right style="thin">
        <color indexed="64"/>
      </right>
      <top style="thin">
        <color indexed="64"/>
      </top>
      <bottom/>
      <diagonal/>
    </border>
    <border>
      <left/>
      <right/>
      <top/>
      <bottom style="thin">
        <color indexed="64"/>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indexed="64"/>
      </left>
      <right style="thin">
        <color indexed="64"/>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top/>
      <bottom style="medium">
        <color theme="1" tint="0.499984740745262"/>
      </bottom>
      <diagonal/>
    </border>
    <border>
      <left style="thin">
        <color indexed="64"/>
      </left>
      <right/>
      <top style="thin">
        <color indexed="64"/>
      </top>
      <bottom/>
      <diagonal/>
    </border>
    <border>
      <left/>
      <right style="thin">
        <color indexed="64"/>
      </right>
      <top style="thin">
        <color indexed="64"/>
      </top>
      <bottom/>
      <diagonal/>
    </border>
    <border>
      <left style="thin">
        <color theme="1" tint="0.499984740745262"/>
      </left>
      <right style="thin">
        <color theme="1" tint="0.499984740745262"/>
      </right>
      <top style="thin">
        <color theme="1" tint="0.499984740745262"/>
      </top>
      <bottom/>
      <diagonal/>
    </border>
    <border>
      <left style="thin">
        <color theme="1" tint="0.499984740745262"/>
      </left>
      <right/>
      <top style="thin">
        <color theme="1" tint="0.499984740745262"/>
      </top>
      <bottom/>
      <diagonal/>
    </border>
    <border>
      <left/>
      <right/>
      <top/>
      <bottom style="thin">
        <color theme="1" tint="0.499984740745262"/>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top/>
      <bottom style="thin">
        <color theme="1"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theme="1" tint="0.499984740745262"/>
      </right>
      <top style="thin">
        <color theme="1" tint="0.499984740745262"/>
      </top>
      <bottom/>
      <diagonal/>
    </border>
    <border>
      <left/>
      <right style="thin">
        <color theme="1" tint="0.499984740745262"/>
      </right>
      <top/>
      <bottom style="thin">
        <color theme="1" tint="0.499984740745262"/>
      </bottom>
      <diagonal/>
    </border>
    <border>
      <left style="thin">
        <color theme="0"/>
      </left>
      <right/>
      <top/>
      <bottom/>
      <diagonal/>
    </border>
  </borders>
  <cellStyleXfs count="705">
    <xf numFmtId="0" fontId="0" fillId="0" borderId="0"/>
    <xf numFmtId="0" fontId="46" fillId="2" borderId="0" applyNumberFormat="0" applyBorder="0" applyAlignment="0" applyProtection="0">
      <alignment vertical="center"/>
    </xf>
    <xf numFmtId="0" fontId="46" fillId="3" borderId="0" applyNumberFormat="0" applyBorder="0" applyAlignment="0" applyProtection="0">
      <alignment vertical="center"/>
    </xf>
    <xf numFmtId="0" fontId="46" fillId="4" borderId="0" applyNumberFormat="0" applyBorder="0" applyAlignment="0" applyProtection="0">
      <alignment vertical="center"/>
    </xf>
    <xf numFmtId="0" fontId="46" fillId="5" borderId="0" applyNumberFormat="0" applyBorder="0" applyAlignment="0" applyProtection="0">
      <alignment vertical="center"/>
    </xf>
    <xf numFmtId="0" fontId="46" fillId="6" borderId="0" applyNumberFormat="0" applyBorder="0" applyAlignment="0" applyProtection="0">
      <alignment vertical="center"/>
    </xf>
    <xf numFmtId="0" fontId="46" fillId="7" borderId="0" applyNumberFormat="0" applyBorder="0" applyAlignment="0" applyProtection="0">
      <alignment vertical="center"/>
    </xf>
    <xf numFmtId="0" fontId="46" fillId="8" borderId="0" applyNumberFormat="0" applyBorder="0" applyAlignment="0" applyProtection="0">
      <alignment vertical="center"/>
    </xf>
    <xf numFmtId="0" fontId="46" fillId="9" borderId="0" applyNumberFormat="0" applyBorder="0" applyAlignment="0" applyProtection="0">
      <alignment vertical="center"/>
    </xf>
    <xf numFmtId="0" fontId="46" fillId="10" borderId="0" applyNumberFormat="0" applyBorder="0" applyAlignment="0" applyProtection="0">
      <alignment vertical="center"/>
    </xf>
    <xf numFmtId="0" fontId="46" fillId="5" borderId="0" applyNumberFormat="0" applyBorder="0" applyAlignment="0" applyProtection="0">
      <alignment vertical="center"/>
    </xf>
    <xf numFmtId="0" fontId="46" fillId="8" borderId="0" applyNumberFormat="0" applyBorder="0" applyAlignment="0" applyProtection="0">
      <alignment vertical="center"/>
    </xf>
    <xf numFmtId="0" fontId="46" fillId="11" borderId="0" applyNumberFormat="0" applyBorder="0" applyAlignment="0" applyProtection="0">
      <alignment vertical="center"/>
    </xf>
    <xf numFmtId="0" fontId="47" fillId="12" borderId="0" applyNumberFormat="0" applyBorder="0" applyAlignment="0" applyProtection="0">
      <alignment vertical="center"/>
    </xf>
    <xf numFmtId="0" fontId="47" fillId="9" borderId="0" applyNumberFormat="0" applyBorder="0" applyAlignment="0" applyProtection="0">
      <alignment vertical="center"/>
    </xf>
    <xf numFmtId="0" fontId="47" fillId="10" borderId="0" applyNumberFormat="0" applyBorder="0" applyAlignment="0" applyProtection="0">
      <alignment vertical="center"/>
    </xf>
    <xf numFmtId="0" fontId="47" fillId="13" borderId="0" applyNumberFormat="0" applyBorder="0" applyAlignment="0" applyProtection="0">
      <alignment vertical="center"/>
    </xf>
    <xf numFmtId="0" fontId="47" fillId="14" borderId="0" applyNumberFormat="0" applyBorder="0" applyAlignment="0" applyProtection="0">
      <alignment vertical="center"/>
    </xf>
    <xf numFmtId="0" fontId="47" fillId="15" borderId="0" applyNumberFormat="0" applyBorder="0" applyAlignment="0" applyProtection="0">
      <alignment vertical="center"/>
    </xf>
    <xf numFmtId="4" fontId="39" fillId="0" borderId="0" applyFont="0" applyFill="0" applyBorder="0" applyAlignment="0" applyProtection="0"/>
    <xf numFmtId="43" fontId="35" fillId="0" borderId="0" applyFont="0" applyFill="0" applyBorder="0" applyAlignment="0" applyProtection="0"/>
    <xf numFmtId="43" fontId="35" fillId="0" borderId="0" applyFont="0" applyFill="0" applyBorder="0" applyAlignment="0" applyProtection="0"/>
    <xf numFmtId="43" fontId="43" fillId="0" borderId="0" applyFont="0" applyFill="0" applyBorder="0" applyAlignment="0" applyProtection="0"/>
    <xf numFmtId="43" fontId="71" fillId="0" borderId="0" applyFont="0" applyFill="0" applyBorder="0" applyAlignment="0" applyProtection="0"/>
    <xf numFmtId="43" fontId="71" fillId="0" borderId="0" applyFont="0" applyFill="0" applyBorder="0" applyAlignment="0" applyProtection="0"/>
    <xf numFmtId="43" fontId="35" fillId="0" borderId="0" applyFont="0" applyFill="0" applyBorder="0" applyAlignment="0" applyProtection="0"/>
    <xf numFmtId="43" fontId="35" fillId="0" borderId="0" applyFont="0" applyFill="0" applyBorder="0" applyAlignment="0" applyProtection="0"/>
    <xf numFmtId="4" fontId="39" fillId="0" borderId="0" applyFont="0" applyFill="0" applyBorder="0" applyAlignment="0" applyProtection="0"/>
    <xf numFmtId="40" fontId="38" fillId="0" borderId="0" applyFont="0" applyFill="0" applyBorder="0" applyAlignment="0" applyProtection="0">
      <alignment vertical="center"/>
    </xf>
    <xf numFmtId="4" fontId="39" fillId="0" borderId="0" applyFont="0" applyFill="0" applyBorder="0" applyAlignment="0" applyProtection="0"/>
    <xf numFmtId="43" fontId="35" fillId="0" borderId="0" applyFont="0" applyFill="0" applyBorder="0" applyAlignment="0" applyProtection="0"/>
    <xf numFmtId="43" fontId="71" fillId="0" borderId="0" applyFont="0" applyFill="0" applyBorder="0" applyAlignment="0" applyProtection="0"/>
    <xf numFmtId="43" fontId="71" fillId="0" borderId="0" applyFont="0" applyFill="0" applyBorder="0" applyAlignment="0" applyProtection="0"/>
    <xf numFmtId="43" fontId="71" fillId="0" borderId="0" applyFont="0" applyFill="0" applyBorder="0" applyAlignment="0" applyProtection="0"/>
    <xf numFmtId="43" fontId="71" fillId="0" borderId="0" applyFont="0" applyFill="0" applyBorder="0" applyAlignment="0" applyProtection="0"/>
    <xf numFmtId="43" fontId="35" fillId="0" borderId="0" applyFont="0" applyFill="0" applyBorder="0" applyAlignment="0" applyProtection="0"/>
    <xf numFmtId="44" fontId="35" fillId="0" borderId="0" applyFont="0" applyFill="0" applyBorder="0" applyAlignment="0" applyProtection="0"/>
    <xf numFmtId="44" fontId="35" fillId="0" borderId="0" applyFont="0" applyFill="0" applyBorder="0" applyAlignment="0" applyProtection="0"/>
    <xf numFmtId="44" fontId="35" fillId="0" borderId="0" applyFont="0" applyFill="0" applyBorder="0" applyAlignment="0" applyProtection="0"/>
    <xf numFmtId="8" fontId="38" fillId="0" borderId="0" applyFont="0" applyFill="0" applyBorder="0" applyAlignment="0" applyProtection="0">
      <alignment vertical="center"/>
    </xf>
    <xf numFmtId="44" fontId="35" fillId="0" borderId="0" applyFont="0" applyFill="0" applyBorder="0" applyAlignment="0" applyProtection="0"/>
    <xf numFmtId="44" fontId="35" fillId="0" borderId="0" applyFont="0" applyFill="0" applyBorder="0" applyAlignment="0" applyProtection="0"/>
    <xf numFmtId="44" fontId="44" fillId="0" borderId="0" applyFont="0" applyFill="0" applyBorder="0" applyAlignment="0" applyProtection="0"/>
    <xf numFmtId="44" fontId="35" fillId="0" borderId="0" applyFont="0" applyFill="0" applyBorder="0" applyAlignment="0" applyProtection="0"/>
    <xf numFmtId="44" fontId="35" fillId="0" borderId="0" applyFont="0" applyFill="0" applyBorder="0" applyAlignment="0" applyProtection="0"/>
    <xf numFmtId="44" fontId="35" fillId="0" borderId="0" applyFont="0" applyFill="0" applyBorder="0" applyAlignment="0" applyProtection="0"/>
    <xf numFmtId="44" fontId="35" fillId="0" borderId="0" applyFont="0" applyFill="0" applyBorder="0" applyAlignment="0" applyProtection="0"/>
    <xf numFmtId="44" fontId="35" fillId="0" borderId="0" applyFont="0" applyFill="0" applyBorder="0" applyAlignment="0" applyProtection="0"/>
    <xf numFmtId="44" fontId="70" fillId="0" borderId="0" applyFont="0" applyFill="0" applyBorder="0" applyAlignment="0" applyProtection="0"/>
    <xf numFmtId="44" fontId="70" fillId="0" borderId="0" applyFont="0" applyFill="0" applyBorder="0" applyAlignment="0" applyProtection="0"/>
    <xf numFmtId="168" fontId="35" fillId="0" borderId="0" applyFont="0" applyFill="0" applyBorder="0" applyAlignment="0" applyProtection="0"/>
    <xf numFmtId="168" fontId="35" fillId="0" borderId="0" applyFont="0" applyFill="0" applyBorder="0" applyAlignment="0" applyProtection="0"/>
    <xf numFmtId="168" fontId="35" fillId="0" borderId="0" applyFont="0" applyFill="0" applyBorder="0" applyAlignment="0" applyProtection="0"/>
    <xf numFmtId="168" fontId="35" fillId="0" borderId="0" applyFont="0" applyFill="0" applyBorder="0" applyAlignment="0" applyProtection="0"/>
    <xf numFmtId="168" fontId="35" fillId="0" borderId="0" applyFont="0" applyFill="0" applyBorder="0" applyAlignment="0" applyProtection="0"/>
    <xf numFmtId="0" fontId="48" fillId="0" borderId="0" applyNumberFormat="0" applyFill="0" applyBorder="0" applyAlignment="0" applyProtection="0">
      <alignment vertical="center"/>
      <protection locked="0"/>
    </xf>
    <xf numFmtId="38" fontId="45" fillId="22" borderId="0" applyNumberFormat="0" applyBorder="0" applyAlignment="0" applyProtection="0"/>
    <xf numFmtId="0" fontId="36" fillId="0" borderId="3" applyNumberFormat="0" applyAlignment="0" applyProtection="0">
      <alignment horizontal="left" vertical="center"/>
    </xf>
    <xf numFmtId="0" fontId="36" fillId="0" borderId="4">
      <alignment horizontal="left" vertical="center"/>
    </xf>
    <xf numFmtId="10" fontId="45" fillId="23" borderId="8" applyNumberFormat="0" applyBorder="0" applyAlignment="0" applyProtection="0"/>
    <xf numFmtId="170" fontId="35" fillId="0" borderId="0" applyFont="0" applyFill="0" applyBorder="0" applyAlignment="0" applyProtection="0"/>
    <xf numFmtId="169" fontId="35" fillId="0" borderId="0" applyFont="0" applyFill="0" applyBorder="0" applyAlignment="0" applyProtection="0"/>
    <xf numFmtId="38" fontId="49" fillId="0" borderId="0" applyFont="0" applyFill="0" applyBorder="0" applyAlignment="0" applyProtection="0"/>
    <xf numFmtId="40" fontId="49" fillId="0" borderId="0" applyFont="0" applyFill="0" applyBorder="0" applyAlignment="0" applyProtection="0"/>
    <xf numFmtId="42" fontId="35" fillId="0" borderId="0" applyFont="0" applyFill="0" applyBorder="0" applyAlignment="0" applyProtection="0"/>
    <xf numFmtId="44" fontId="35" fillId="0" borderId="0" applyFont="0" applyFill="0" applyBorder="0" applyAlignment="0" applyProtection="0"/>
    <xf numFmtId="6" fontId="49" fillId="0" borderId="0" applyFont="0" applyFill="0" applyBorder="0" applyAlignment="0" applyProtection="0"/>
    <xf numFmtId="8" fontId="49" fillId="0" borderId="0" applyFont="0" applyFill="0" applyBorder="0" applyAlignment="0" applyProtection="0"/>
    <xf numFmtId="0" fontId="37" fillId="0" borderId="0">
      <alignment horizontal="left" indent="1"/>
    </xf>
    <xf numFmtId="37" fontId="50" fillId="0" borderId="0"/>
    <xf numFmtId="172" fontId="51" fillId="0" borderId="0"/>
    <xf numFmtId="0" fontId="70" fillId="0" borderId="0"/>
    <xf numFmtId="0" fontId="70" fillId="0" borderId="0"/>
    <xf numFmtId="0" fontId="38" fillId="0" borderId="0">
      <alignment vertical="center"/>
    </xf>
    <xf numFmtId="0" fontId="35" fillId="0" borderId="0"/>
    <xf numFmtId="0" fontId="35" fillId="0" borderId="0"/>
    <xf numFmtId="0" fontId="35" fillId="0" borderId="0"/>
    <xf numFmtId="0" fontId="35" fillId="0" borderId="0"/>
    <xf numFmtId="0" fontId="35" fillId="0" borderId="0"/>
    <xf numFmtId="0" fontId="68" fillId="0" borderId="0"/>
    <xf numFmtId="0" fontId="35" fillId="0" borderId="0"/>
    <xf numFmtId="0" fontId="35" fillId="0" borderId="0"/>
    <xf numFmtId="0" fontId="35" fillId="0" borderId="0"/>
    <xf numFmtId="0" fontId="70" fillId="0" borderId="0"/>
    <xf numFmtId="0" fontId="35" fillId="0" borderId="0"/>
    <xf numFmtId="0" fontId="70" fillId="0" borderId="0"/>
    <xf numFmtId="0" fontId="38" fillId="0" borderId="0">
      <alignment vertical="center"/>
    </xf>
    <xf numFmtId="0" fontId="70" fillId="0" borderId="0"/>
    <xf numFmtId="0" fontId="70" fillId="0" borderId="0"/>
    <xf numFmtId="0" fontId="38" fillId="0" borderId="0">
      <alignment vertical="center"/>
    </xf>
    <xf numFmtId="0" fontId="70" fillId="0" borderId="0"/>
    <xf numFmtId="0" fontId="38" fillId="0" borderId="0">
      <alignment vertical="center"/>
    </xf>
    <xf numFmtId="0" fontId="40" fillId="0" borderId="0"/>
    <xf numFmtId="0" fontId="38" fillId="0" borderId="0">
      <alignment vertical="center"/>
    </xf>
    <xf numFmtId="0" fontId="70" fillId="0" borderId="0"/>
    <xf numFmtId="0" fontId="38" fillId="0" borderId="0">
      <alignment vertical="center"/>
    </xf>
    <xf numFmtId="0" fontId="35" fillId="0" borderId="0"/>
    <xf numFmtId="0" fontId="35" fillId="0" borderId="0"/>
    <xf numFmtId="0" fontId="70" fillId="0" borderId="0"/>
    <xf numFmtId="0" fontId="38" fillId="0" borderId="0">
      <alignment vertical="center"/>
    </xf>
    <xf numFmtId="0" fontId="70" fillId="0" borderId="0"/>
    <xf numFmtId="0" fontId="38" fillId="0" borderId="0">
      <alignment vertical="center"/>
    </xf>
    <xf numFmtId="0" fontId="70" fillId="0" borderId="0"/>
    <xf numFmtId="0" fontId="38" fillId="0" borderId="0">
      <alignment vertical="center"/>
    </xf>
    <xf numFmtId="0" fontId="70" fillId="0" borderId="0"/>
    <xf numFmtId="0" fontId="38" fillId="0" borderId="0">
      <alignment vertical="center"/>
    </xf>
    <xf numFmtId="0" fontId="35" fillId="0" borderId="0"/>
    <xf numFmtId="0" fontId="40" fillId="0" borderId="0"/>
    <xf numFmtId="0" fontId="35" fillId="0" borderId="0"/>
    <xf numFmtId="0" fontId="40" fillId="0" borderId="0"/>
    <xf numFmtId="0" fontId="40" fillId="0" borderId="0"/>
    <xf numFmtId="0" fontId="40" fillId="0" borderId="0"/>
    <xf numFmtId="0" fontId="35" fillId="0" borderId="0"/>
    <xf numFmtId="0" fontId="40" fillId="0" borderId="0"/>
    <xf numFmtId="0" fontId="40" fillId="0" borderId="0"/>
    <xf numFmtId="0" fontId="40" fillId="0" borderId="0"/>
    <xf numFmtId="0" fontId="35" fillId="0" borderId="0"/>
    <xf numFmtId="0" fontId="40" fillId="0" borderId="0"/>
    <xf numFmtId="0" fontId="40"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70" fillId="0" borderId="0"/>
    <xf numFmtId="0" fontId="70" fillId="0" borderId="0"/>
    <xf numFmtId="0" fontId="70" fillId="0" borderId="0"/>
    <xf numFmtId="0" fontId="69" fillId="0" borderId="0"/>
    <xf numFmtId="0" fontId="35" fillId="0" borderId="0"/>
    <xf numFmtId="0" fontId="4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4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4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40" fillId="0" borderId="0"/>
    <xf numFmtId="0" fontId="70" fillId="0" borderId="0"/>
    <xf numFmtId="0" fontId="70" fillId="0" borderId="0"/>
    <xf numFmtId="0" fontId="70" fillId="0" borderId="0"/>
    <xf numFmtId="0" fontId="35" fillId="0" borderId="0"/>
    <xf numFmtId="0" fontId="4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4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35" fillId="0" borderId="0"/>
    <xf numFmtId="0" fontId="35" fillId="0" borderId="0"/>
    <xf numFmtId="0" fontId="71" fillId="0" borderId="0"/>
    <xf numFmtId="0" fontId="40" fillId="0" borderId="0"/>
    <xf numFmtId="0" fontId="35" fillId="0" borderId="0"/>
    <xf numFmtId="0" fontId="40" fillId="0" borderId="0"/>
    <xf numFmtId="0" fontId="70" fillId="0" borderId="0"/>
    <xf numFmtId="0" fontId="70" fillId="0" borderId="0"/>
    <xf numFmtId="0" fontId="40" fillId="0" borderId="0"/>
    <xf numFmtId="0" fontId="70" fillId="0" borderId="0"/>
    <xf numFmtId="0" fontId="70" fillId="0" borderId="0"/>
    <xf numFmtId="0" fontId="70" fillId="0" borderId="0"/>
    <xf numFmtId="0" fontId="70" fillId="0" borderId="0"/>
    <xf numFmtId="0" fontId="70" fillId="0" borderId="0"/>
    <xf numFmtId="0" fontId="70" fillId="0" borderId="0"/>
    <xf numFmtId="0" fontId="40" fillId="0" borderId="0"/>
    <xf numFmtId="0" fontId="35" fillId="0" borderId="0"/>
    <xf numFmtId="0" fontId="40" fillId="0" borderId="0"/>
    <xf numFmtId="0" fontId="70" fillId="0" borderId="0"/>
    <xf numFmtId="0" fontId="70" fillId="0" borderId="0"/>
    <xf numFmtId="0" fontId="40" fillId="0" borderId="0"/>
    <xf numFmtId="0" fontId="70" fillId="0" borderId="0"/>
    <xf numFmtId="0" fontId="70" fillId="0" borderId="0"/>
    <xf numFmtId="0" fontId="70" fillId="0" borderId="0"/>
    <xf numFmtId="0" fontId="70" fillId="0" borderId="0"/>
    <xf numFmtId="0" fontId="70" fillId="0" borderId="0"/>
    <xf numFmtId="0" fontId="70" fillId="0" borderId="0"/>
    <xf numFmtId="0" fontId="40" fillId="0" borderId="0"/>
    <xf numFmtId="0" fontId="35" fillId="0" borderId="0"/>
    <xf numFmtId="0" fontId="40" fillId="0" borderId="0"/>
    <xf numFmtId="0" fontId="40" fillId="0" borderId="0"/>
    <xf numFmtId="0" fontId="40" fillId="0" borderId="0"/>
    <xf numFmtId="0" fontId="35" fillId="0" borderId="0"/>
    <xf numFmtId="0" fontId="40" fillId="0" borderId="0"/>
    <xf numFmtId="0" fontId="40" fillId="0" borderId="0"/>
    <xf numFmtId="0" fontId="70" fillId="0" borderId="0"/>
    <xf numFmtId="0" fontId="40" fillId="0" borderId="0"/>
    <xf numFmtId="0" fontId="35" fillId="0" borderId="0"/>
    <xf numFmtId="0" fontId="40" fillId="0" borderId="0"/>
    <xf numFmtId="0" fontId="40" fillId="0" borderId="0"/>
    <xf numFmtId="0" fontId="40" fillId="0" borderId="0"/>
    <xf numFmtId="0" fontId="35" fillId="0" borderId="0"/>
    <xf numFmtId="0" fontId="40" fillId="0" borderId="0"/>
    <xf numFmtId="0" fontId="40" fillId="0" borderId="0"/>
    <xf numFmtId="0" fontId="70" fillId="0" borderId="0"/>
    <xf numFmtId="0" fontId="38" fillId="0" borderId="0">
      <alignment vertical="center"/>
    </xf>
    <xf numFmtId="0" fontId="70" fillId="0" borderId="0"/>
    <xf numFmtId="0" fontId="38" fillId="0" borderId="0">
      <alignment vertical="center"/>
    </xf>
    <xf numFmtId="0" fontId="70" fillId="0" borderId="0"/>
    <xf numFmtId="0" fontId="38" fillId="0" borderId="0">
      <alignment vertical="center"/>
    </xf>
    <xf numFmtId="0" fontId="70" fillId="0" borderId="0"/>
    <xf numFmtId="0" fontId="38" fillId="0" borderId="0">
      <alignment vertical="center"/>
    </xf>
    <xf numFmtId="0" fontId="70" fillId="0" borderId="0"/>
    <xf numFmtId="0" fontId="38" fillId="0" borderId="0">
      <alignment vertical="center"/>
    </xf>
    <xf numFmtId="0" fontId="35" fillId="0" borderId="0"/>
    <xf numFmtId="0" fontId="35" fillId="0" borderId="0"/>
    <xf numFmtId="0" fontId="70" fillId="0" borderId="0"/>
    <xf numFmtId="0" fontId="38" fillId="0" borderId="0">
      <alignment vertical="center"/>
    </xf>
    <xf numFmtId="0" fontId="70" fillId="0" borderId="0"/>
    <xf numFmtId="0" fontId="38" fillId="0" borderId="0">
      <alignment vertical="center"/>
    </xf>
    <xf numFmtId="0" fontId="35" fillId="0" borderId="0"/>
    <xf numFmtId="0" fontId="35" fillId="0" borderId="0"/>
    <xf numFmtId="0" fontId="70" fillId="0" borderId="0"/>
    <xf numFmtId="0" fontId="38" fillId="0" borderId="0">
      <alignment vertical="center"/>
    </xf>
    <xf numFmtId="0" fontId="35" fillId="0" borderId="0"/>
    <xf numFmtId="0" fontId="35" fillId="0" borderId="0"/>
    <xf numFmtId="0" fontId="70" fillId="0" borderId="0"/>
    <xf numFmtId="0" fontId="38" fillId="0" borderId="0">
      <alignment vertical="center"/>
    </xf>
    <xf numFmtId="0" fontId="70" fillId="0" borderId="0"/>
    <xf numFmtId="0" fontId="38" fillId="0" borderId="0">
      <alignment vertical="center"/>
    </xf>
    <xf numFmtId="0" fontId="35" fillId="0" borderId="0"/>
    <xf numFmtId="0" fontId="35" fillId="0" borderId="0"/>
    <xf numFmtId="0" fontId="40" fillId="0" borderId="0"/>
    <xf numFmtId="0" fontId="40" fillId="0" borderId="0"/>
    <xf numFmtId="0" fontId="71" fillId="0" borderId="0"/>
    <xf numFmtId="0" fontId="70" fillId="0" borderId="0"/>
    <xf numFmtId="0" fontId="38" fillId="0" borderId="0">
      <alignment vertical="center"/>
    </xf>
    <xf numFmtId="0" fontId="40" fillId="0" borderId="0"/>
    <xf numFmtId="0" fontId="38" fillId="0" borderId="0">
      <alignment vertical="center"/>
    </xf>
    <xf numFmtId="0" fontId="35" fillId="0" borderId="0"/>
    <xf numFmtId="0" fontId="38" fillId="0" borderId="0">
      <alignment vertical="center"/>
    </xf>
    <xf numFmtId="0" fontId="35" fillId="0" borderId="0"/>
    <xf numFmtId="0" fontId="38" fillId="0" borderId="0">
      <alignment vertical="center"/>
    </xf>
    <xf numFmtId="0" fontId="70" fillId="0" borderId="0"/>
    <xf numFmtId="0" fontId="38" fillId="0" borderId="0">
      <alignment vertical="center"/>
    </xf>
    <xf numFmtId="0" fontId="38" fillId="0" borderId="0">
      <alignment vertical="center"/>
    </xf>
    <xf numFmtId="0" fontId="38" fillId="0" borderId="0">
      <alignment vertical="center"/>
    </xf>
    <xf numFmtId="0" fontId="35" fillId="0" borderId="0"/>
    <xf numFmtId="0" fontId="38" fillId="0" borderId="0">
      <alignment vertical="center"/>
    </xf>
    <xf numFmtId="0" fontId="38" fillId="0" borderId="0">
      <alignment vertical="center"/>
    </xf>
    <xf numFmtId="0" fontId="35" fillId="0" borderId="0"/>
    <xf numFmtId="0" fontId="38" fillId="0" borderId="0">
      <alignment vertical="center"/>
    </xf>
    <xf numFmtId="0" fontId="35" fillId="0" borderId="0"/>
    <xf numFmtId="0" fontId="35" fillId="0" borderId="0"/>
    <xf numFmtId="0" fontId="40" fillId="0" borderId="0"/>
    <xf numFmtId="0" fontId="40" fillId="0" borderId="0"/>
    <xf numFmtId="0" fontId="38" fillId="0" borderId="0">
      <alignment vertical="center"/>
    </xf>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70" fillId="0" borderId="0"/>
    <xf numFmtId="0" fontId="38" fillId="0" borderId="0">
      <alignment vertical="center"/>
    </xf>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40" fillId="0" borderId="0"/>
    <xf numFmtId="0" fontId="40" fillId="0" borderId="0"/>
    <xf numFmtId="0" fontId="70" fillId="0" borderId="0"/>
    <xf numFmtId="0" fontId="70" fillId="0" borderId="0"/>
    <xf numFmtId="0" fontId="70" fillId="0" borderId="0"/>
    <xf numFmtId="0" fontId="70" fillId="0" borderId="0"/>
    <xf numFmtId="0" fontId="70" fillId="0" borderId="0"/>
    <xf numFmtId="0" fontId="70" fillId="0" borderId="0"/>
    <xf numFmtId="0" fontId="35" fillId="0" borderId="0"/>
    <xf numFmtId="0" fontId="70" fillId="0" borderId="0"/>
    <xf numFmtId="0" fontId="35"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40" fillId="0" borderId="0"/>
    <xf numFmtId="0" fontId="4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40" fillId="0" borderId="0"/>
    <xf numFmtId="0" fontId="70" fillId="0" borderId="0"/>
    <xf numFmtId="0" fontId="70"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8" fillId="0" borderId="0">
      <alignment vertical="center"/>
    </xf>
    <xf numFmtId="0" fontId="35" fillId="0" borderId="0"/>
    <xf numFmtId="0" fontId="35" fillId="0" borderId="0"/>
    <xf numFmtId="0" fontId="35" fillId="0" borderId="0"/>
    <xf numFmtId="0" fontId="71" fillId="0" borderId="0"/>
    <xf numFmtId="0" fontId="71" fillId="0" borderId="0"/>
    <xf numFmtId="0" fontId="71" fillId="0" borderId="0"/>
    <xf numFmtId="0" fontId="71" fillId="0" borderId="0"/>
    <xf numFmtId="0" fontId="71" fillId="0" borderId="0"/>
    <xf numFmtId="0" fontId="71" fillId="0" borderId="0"/>
    <xf numFmtId="0" fontId="44" fillId="0" borderId="0">
      <alignment vertical="center"/>
    </xf>
    <xf numFmtId="0" fontId="35" fillId="0" borderId="0"/>
    <xf numFmtId="0" fontId="35" fillId="0" borderId="0"/>
    <xf numFmtId="0" fontId="35" fillId="0" borderId="0"/>
    <xf numFmtId="0" fontId="70" fillId="0" borderId="0"/>
    <xf numFmtId="0" fontId="35" fillId="0" borderId="0"/>
    <xf numFmtId="0" fontId="70" fillId="0" borderId="0"/>
    <xf numFmtId="0" fontId="38" fillId="0" borderId="0">
      <alignment vertical="center"/>
    </xf>
    <xf numFmtId="0" fontId="44" fillId="0" borderId="0">
      <alignment vertical="center"/>
    </xf>
    <xf numFmtId="0" fontId="7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2" fillId="0" borderId="0">
      <alignment vertical="center"/>
    </xf>
    <xf numFmtId="0" fontId="72" fillId="0" borderId="0">
      <alignment vertical="center"/>
    </xf>
    <xf numFmtId="0" fontId="72" fillId="0" borderId="0">
      <alignment vertical="center"/>
    </xf>
    <xf numFmtId="0" fontId="72" fillId="0" borderId="0">
      <alignment vertical="center"/>
    </xf>
    <xf numFmtId="0" fontId="72" fillId="0" borderId="0">
      <alignment vertical="center"/>
    </xf>
    <xf numFmtId="0" fontId="72" fillId="0" borderId="0">
      <alignment vertical="center"/>
    </xf>
    <xf numFmtId="0" fontId="35" fillId="0" borderId="0"/>
    <xf numFmtId="0" fontId="40" fillId="0" borderId="0"/>
    <xf numFmtId="0" fontId="40" fillId="0" borderId="0"/>
    <xf numFmtId="0" fontId="40" fillId="0" borderId="0"/>
    <xf numFmtId="0" fontId="35" fillId="0" borderId="0"/>
    <xf numFmtId="0" fontId="40" fillId="0" borderId="0"/>
    <xf numFmtId="0" fontId="38" fillId="0" borderId="0">
      <alignment vertical="center"/>
    </xf>
    <xf numFmtId="0" fontId="72" fillId="0" borderId="0">
      <alignment vertical="center"/>
    </xf>
    <xf numFmtId="0" fontId="72" fillId="0" borderId="0">
      <alignment vertical="center"/>
    </xf>
    <xf numFmtId="0" fontId="72" fillId="0" borderId="0">
      <alignment vertical="center"/>
    </xf>
    <xf numFmtId="0" fontId="72" fillId="0" borderId="0">
      <alignment vertical="center"/>
    </xf>
    <xf numFmtId="0" fontId="72" fillId="0" borderId="0">
      <alignment vertical="center"/>
    </xf>
    <xf numFmtId="0" fontId="72" fillId="0" borderId="0">
      <alignment vertical="center"/>
    </xf>
    <xf numFmtId="0" fontId="72" fillId="0" borderId="0">
      <alignment vertical="center"/>
    </xf>
    <xf numFmtId="0" fontId="72" fillId="0" borderId="0">
      <alignment vertical="center"/>
    </xf>
    <xf numFmtId="0" fontId="71" fillId="0" borderId="0"/>
    <xf numFmtId="0" fontId="71" fillId="0" borderId="0"/>
    <xf numFmtId="0" fontId="70" fillId="0" borderId="0"/>
    <xf numFmtId="0" fontId="70" fillId="0" borderId="0"/>
    <xf numFmtId="0" fontId="38" fillId="0" borderId="0">
      <alignment vertical="center"/>
    </xf>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10" fontId="35" fillId="0" borderId="0" applyFont="0" applyFill="0" applyBorder="0" applyAlignment="0" applyProtection="0"/>
    <xf numFmtId="9" fontId="38" fillId="0" borderId="0" applyFont="0" applyFill="0" applyBorder="0" applyAlignment="0" applyProtection="0">
      <alignment vertical="center"/>
    </xf>
    <xf numFmtId="9" fontId="38" fillId="0" borderId="0" applyFont="0" applyFill="0" applyBorder="0" applyAlignment="0" applyProtection="0">
      <alignment vertical="center"/>
    </xf>
    <xf numFmtId="9" fontId="38" fillId="0" borderId="0" applyFont="0" applyFill="0" applyBorder="0" applyAlignment="0" applyProtection="0">
      <alignment vertical="center"/>
    </xf>
    <xf numFmtId="9" fontId="38" fillId="0" borderId="0" applyFont="0" applyFill="0" applyBorder="0" applyAlignment="0" applyProtection="0">
      <alignment vertical="center"/>
    </xf>
    <xf numFmtId="9" fontId="38" fillId="0" borderId="0" applyFont="0" applyFill="0" applyBorder="0" applyAlignment="0" applyProtection="0">
      <alignment vertical="center"/>
    </xf>
    <xf numFmtId="9" fontId="38" fillId="0" borderId="0" applyFont="0" applyFill="0" applyBorder="0" applyAlignment="0" applyProtection="0">
      <alignment vertical="center"/>
    </xf>
    <xf numFmtId="9" fontId="38" fillId="0" borderId="0" applyFont="0" applyFill="0" applyBorder="0" applyAlignment="0" applyProtection="0">
      <alignment vertical="center"/>
    </xf>
    <xf numFmtId="9" fontId="38" fillId="0" borderId="0" applyFont="0" applyFill="0" applyBorder="0" applyAlignment="0" applyProtection="0">
      <alignment vertical="center"/>
    </xf>
    <xf numFmtId="9" fontId="38" fillId="0" borderId="0" applyFont="0" applyFill="0" applyBorder="0" applyAlignment="0" applyProtection="0">
      <alignment vertical="center"/>
    </xf>
    <xf numFmtId="9" fontId="38" fillId="0" borderId="0" applyFont="0" applyFill="0" applyBorder="0" applyAlignment="0" applyProtection="0">
      <alignment vertical="center"/>
    </xf>
    <xf numFmtId="9" fontId="35" fillId="0" borderId="0" applyFont="0" applyFill="0" applyBorder="0" applyAlignment="0" applyProtection="0"/>
    <xf numFmtId="9" fontId="35" fillId="0" borderId="0" applyFont="0" applyFill="0" applyBorder="0" applyAlignment="0" applyProtection="0"/>
    <xf numFmtId="9" fontId="35" fillId="0" borderId="0" applyFont="0" applyFill="0" applyBorder="0" applyAlignment="0" applyProtection="0"/>
    <xf numFmtId="9" fontId="70" fillId="0" borderId="0" applyFont="0" applyFill="0" applyBorder="0" applyAlignment="0" applyProtection="0"/>
    <xf numFmtId="9" fontId="70" fillId="0" borderId="0" applyFont="0" applyFill="0" applyBorder="0" applyAlignment="0" applyProtection="0"/>
    <xf numFmtId="9" fontId="38" fillId="0" borderId="0" applyFont="0" applyFill="0" applyBorder="0" applyAlignment="0" applyProtection="0">
      <alignment vertical="center"/>
    </xf>
    <xf numFmtId="9" fontId="35" fillId="0" borderId="0" applyFont="0" applyFill="0" applyBorder="0" applyAlignment="0" applyProtection="0"/>
    <xf numFmtId="9" fontId="35" fillId="0" borderId="0" applyFont="0" applyFill="0" applyBorder="0" applyAlignment="0" applyProtection="0"/>
    <xf numFmtId="9" fontId="43" fillId="0" borderId="0" applyFont="0" applyFill="0" applyBorder="0" applyAlignment="0" applyProtection="0"/>
    <xf numFmtId="9" fontId="39" fillId="0" borderId="0" applyFont="0" applyFill="0" applyBorder="0" applyAlignment="0" applyProtection="0"/>
    <xf numFmtId="9" fontId="71" fillId="0" borderId="0" applyFont="0" applyFill="0" applyBorder="0" applyAlignment="0" applyProtection="0"/>
    <xf numFmtId="9" fontId="71" fillId="0" borderId="0" applyFont="0" applyFill="0" applyBorder="0" applyAlignment="0" applyProtection="0"/>
    <xf numFmtId="9" fontId="38" fillId="0" borderId="0" applyFont="0" applyFill="0" applyBorder="0" applyAlignment="0" applyProtection="0">
      <alignment vertical="center"/>
    </xf>
    <xf numFmtId="9" fontId="38" fillId="0" borderId="0" applyFont="0" applyFill="0" applyBorder="0" applyAlignment="0" applyProtection="0">
      <alignment vertical="center"/>
    </xf>
    <xf numFmtId="9" fontId="38" fillId="0" borderId="0" applyFont="0" applyFill="0" applyBorder="0" applyAlignment="0" applyProtection="0">
      <alignment vertical="center"/>
    </xf>
    <xf numFmtId="9" fontId="38" fillId="0" borderId="0" applyFont="0" applyFill="0" applyBorder="0" applyAlignment="0" applyProtection="0">
      <alignment vertical="center"/>
    </xf>
    <xf numFmtId="9" fontId="38" fillId="0" borderId="0" applyFont="0" applyFill="0" applyBorder="0" applyAlignment="0" applyProtection="0">
      <alignment vertical="center"/>
    </xf>
    <xf numFmtId="9" fontId="38" fillId="0" borderId="0" applyFont="0" applyFill="0" applyBorder="0" applyAlignment="0" applyProtection="0">
      <alignment vertical="center"/>
    </xf>
    <xf numFmtId="9" fontId="38" fillId="0" borderId="0" applyFont="0" applyFill="0" applyBorder="0" applyAlignment="0" applyProtection="0">
      <alignment vertical="center"/>
    </xf>
    <xf numFmtId="9" fontId="38" fillId="0" borderId="0" applyFont="0" applyFill="0" applyBorder="0" applyAlignment="0" applyProtection="0">
      <alignment vertical="center"/>
    </xf>
    <xf numFmtId="9" fontId="38" fillId="0" borderId="0" applyFont="0" applyFill="0" applyBorder="0" applyAlignment="0" applyProtection="0">
      <alignment vertical="center"/>
    </xf>
    <xf numFmtId="9" fontId="38" fillId="0" borderId="0" applyFont="0" applyFill="0" applyBorder="0" applyAlignment="0" applyProtection="0">
      <alignment vertical="center"/>
    </xf>
    <xf numFmtId="9" fontId="35" fillId="0" borderId="0" applyFont="0" applyFill="0" applyBorder="0" applyAlignment="0" applyProtection="0"/>
    <xf numFmtId="9" fontId="35" fillId="0" borderId="0" applyFont="0" applyFill="0" applyBorder="0" applyAlignment="0" applyProtection="0"/>
    <xf numFmtId="9" fontId="39" fillId="0" borderId="0" applyFont="0" applyFill="0" applyBorder="0" applyAlignment="0" applyProtection="0"/>
    <xf numFmtId="9" fontId="71" fillId="0" borderId="0" applyFont="0" applyFill="0" applyBorder="0" applyAlignment="0" applyProtection="0"/>
    <xf numFmtId="9" fontId="71" fillId="0" borderId="0" applyFont="0" applyFill="0" applyBorder="0" applyAlignment="0" applyProtection="0"/>
    <xf numFmtId="9" fontId="38" fillId="0" borderId="0" applyFont="0" applyFill="0" applyBorder="0" applyAlignment="0" applyProtection="0">
      <alignment vertical="center"/>
    </xf>
    <xf numFmtId="9" fontId="38" fillId="0" borderId="0" applyFont="0" applyFill="0" applyBorder="0" applyAlignment="0" applyProtection="0">
      <alignment vertical="center"/>
    </xf>
    <xf numFmtId="9" fontId="38" fillId="0" borderId="0" applyFont="0" applyFill="0" applyBorder="0" applyAlignment="0" applyProtection="0">
      <alignment vertical="center"/>
    </xf>
    <xf numFmtId="9" fontId="38" fillId="0" borderId="0" applyFont="0" applyFill="0" applyBorder="0" applyAlignment="0" applyProtection="0">
      <alignment vertical="center"/>
    </xf>
    <xf numFmtId="9" fontId="38" fillId="0" borderId="0" applyFont="0" applyFill="0" applyBorder="0" applyAlignment="0" applyProtection="0">
      <alignment vertical="center"/>
    </xf>
    <xf numFmtId="9" fontId="38" fillId="0" borderId="0" applyFont="0" applyFill="0" applyBorder="0" applyAlignment="0" applyProtection="0">
      <alignment vertical="center"/>
    </xf>
    <xf numFmtId="9" fontId="38" fillId="0" borderId="0" applyFont="0" applyFill="0" applyBorder="0" applyAlignment="0" applyProtection="0">
      <alignment vertical="center"/>
    </xf>
    <xf numFmtId="9" fontId="38" fillId="0" borderId="0" applyFont="0" applyFill="0" applyBorder="0" applyAlignment="0" applyProtection="0">
      <alignment vertical="center"/>
    </xf>
    <xf numFmtId="9" fontId="38" fillId="0" borderId="0" applyFont="0" applyFill="0" applyBorder="0" applyAlignment="0" applyProtection="0">
      <alignment vertical="center"/>
    </xf>
    <xf numFmtId="9" fontId="38" fillId="0" borderId="0" applyFont="0" applyFill="0" applyBorder="0" applyAlignment="0" applyProtection="0">
      <alignment vertical="center"/>
    </xf>
    <xf numFmtId="9" fontId="39" fillId="0" borderId="0" applyFont="0" applyFill="0" applyBorder="0" applyAlignment="0" applyProtection="0"/>
    <xf numFmtId="9" fontId="35" fillId="0" borderId="0" applyFont="0" applyFill="0" applyBorder="0" applyAlignment="0" applyProtection="0"/>
    <xf numFmtId="9" fontId="38" fillId="0" borderId="0" applyFont="0" applyFill="0" applyBorder="0" applyAlignment="0" applyProtection="0">
      <alignment vertical="center"/>
    </xf>
    <xf numFmtId="9" fontId="71" fillId="0" borderId="0" applyFont="0" applyFill="0" applyBorder="0" applyAlignment="0" applyProtection="0"/>
    <xf numFmtId="9" fontId="71" fillId="0" borderId="0" applyFont="0" applyFill="0" applyBorder="0" applyAlignment="0" applyProtection="0"/>
    <xf numFmtId="9" fontId="71" fillId="0" borderId="0" applyFont="0" applyFill="0" applyBorder="0" applyAlignment="0" applyProtection="0"/>
    <xf numFmtId="9" fontId="71" fillId="0" borderId="0" applyFont="0" applyFill="0" applyBorder="0" applyAlignment="0" applyProtection="0"/>
    <xf numFmtId="9" fontId="71" fillId="0" borderId="0" applyFont="0" applyFill="0" applyBorder="0" applyAlignment="0" applyProtection="0"/>
    <xf numFmtId="9" fontId="71" fillId="0" borderId="0" applyFont="0" applyFill="0" applyBorder="0" applyAlignment="0" applyProtection="0"/>
    <xf numFmtId="9" fontId="71" fillId="0" borderId="0" applyFont="0" applyFill="0" applyBorder="0" applyAlignment="0" applyProtection="0"/>
    <xf numFmtId="9" fontId="71" fillId="0" borderId="0" applyFont="0" applyFill="0" applyBorder="0" applyAlignment="0" applyProtection="0"/>
    <xf numFmtId="9" fontId="71" fillId="0" borderId="0" applyFont="0" applyFill="0" applyBorder="0" applyAlignment="0" applyProtection="0"/>
    <xf numFmtId="9" fontId="71" fillId="0" borderId="0" applyFont="0" applyFill="0" applyBorder="0" applyAlignment="0" applyProtection="0"/>
    <xf numFmtId="9" fontId="71" fillId="0" borderId="0" applyFont="0" applyFill="0" applyBorder="0" applyAlignment="0" applyProtection="0"/>
    <xf numFmtId="9" fontId="71" fillId="0" borderId="0" applyFont="0" applyFill="0" applyBorder="0" applyAlignment="0" applyProtection="0"/>
    <xf numFmtId="9" fontId="71" fillId="0" borderId="0" applyFont="0" applyFill="0" applyBorder="0" applyAlignment="0" applyProtection="0"/>
    <xf numFmtId="9" fontId="71" fillId="0" borderId="0" applyFont="0" applyFill="0" applyBorder="0" applyAlignment="0" applyProtection="0"/>
    <xf numFmtId="9" fontId="71" fillId="0" borderId="0" applyFont="0" applyFill="0" applyBorder="0" applyAlignment="0" applyProtection="0"/>
    <xf numFmtId="9" fontId="71" fillId="0" borderId="0" applyFont="0" applyFill="0" applyBorder="0" applyAlignment="0" applyProtection="0"/>
    <xf numFmtId="9" fontId="71" fillId="0" borderId="0" applyFont="0" applyFill="0" applyBorder="0" applyAlignment="0" applyProtection="0"/>
    <xf numFmtId="9" fontId="71" fillId="0" borderId="0" applyFont="0" applyFill="0" applyBorder="0" applyAlignment="0" applyProtection="0"/>
    <xf numFmtId="9" fontId="41" fillId="0" borderId="0" applyFont="0" applyFill="0" applyBorder="0" applyAlignment="0" applyProtection="0"/>
    <xf numFmtId="9" fontId="38" fillId="0" borderId="0" applyFont="0" applyFill="0" applyBorder="0" applyAlignment="0" applyProtection="0">
      <alignment vertical="center"/>
    </xf>
    <xf numFmtId="9" fontId="35" fillId="0" borderId="0" applyFont="0" applyFill="0" applyBorder="0" applyAlignment="0" applyProtection="0"/>
    <xf numFmtId="9" fontId="38" fillId="0" borderId="0" applyFont="0" applyFill="0" applyBorder="0" applyAlignment="0" applyProtection="0">
      <alignment vertical="center"/>
    </xf>
    <xf numFmtId="9" fontId="70" fillId="0" borderId="0" applyFont="0" applyFill="0" applyBorder="0" applyAlignment="0" applyProtection="0"/>
    <xf numFmtId="9" fontId="38" fillId="0" borderId="0" applyFont="0" applyFill="0" applyBorder="0" applyAlignment="0" applyProtection="0">
      <alignment vertical="center"/>
    </xf>
    <xf numFmtId="9" fontId="70" fillId="0" borderId="0" applyFont="0" applyFill="0" applyBorder="0" applyAlignment="0" applyProtection="0"/>
    <xf numFmtId="9" fontId="71" fillId="0" borderId="0" applyFont="0" applyFill="0" applyBorder="0" applyAlignment="0" applyProtection="0"/>
    <xf numFmtId="9" fontId="38" fillId="0" borderId="0" applyFont="0" applyFill="0" applyBorder="0" applyAlignment="0" applyProtection="0">
      <alignment vertical="center"/>
    </xf>
    <xf numFmtId="9" fontId="71" fillId="0" borderId="0" applyFont="0" applyFill="0" applyBorder="0" applyAlignment="0" applyProtection="0"/>
    <xf numFmtId="9" fontId="38" fillId="0" borderId="0" applyFont="0" applyFill="0" applyBorder="0" applyAlignment="0" applyProtection="0">
      <alignment vertical="center"/>
    </xf>
    <xf numFmtId="0" fontId="73" fillId="26" borderId="13">
      <alignment horizontal="left" vertical="center" indent="1"/>
    </xf>
    <xf numFmtId="0" fontId="74" fillId="27" borderId="14" applyBorder="0">
      <alignment horizontal="center" vertical="center"/>
    </xf>
    <xf numFmtId="0" fontId="74" fillId="27" borderId="14" applyBorder="0">
      <alignment horizontal="center" vertical="center"/>
    </xf>
    <xf numFmtId="0" fontId="75" fillId="28" borderId="15" applyNumberFormat="0">
      <alignment horizontal="center" vertical="center"/>
    </xf>
    <xf numFmtId="0" fontId="73" fillId="29" borderId="16">
      <alignment horizontal="center" vertical="center"/>
    </xf>
    <xf numFmtId="0" fontId="47" fillId="16" borderId="0" applyNumberFormat="0" applyBorder="0" applyAlignment="0" applyProtection="0">
      <alignment vertical="center"/>
    </xf>
    <xf numFmtId="0" fontId="47" fillId="17" borderId="0" applyNumberFormat="0" applyBorder="0" applyAlignment="0" applyProtection="0">
      <alignment vertical="center"/>
    </xf>
    <xf numFmtId="0" fontId="47" fillId="18" borderId="0" applyNumberFormat="0" applyBorder="0" applyAlignment="0" applyProtection="0">
      <alignment vertical="center"/>
    </xf>
    <xf numFmtId="0" fontId="47" fillId="13" borderId="0" applyNumberFormat="0" applyBorder="0" applyAlignment="0" applyProtection="0">
      <alignment vertical="center"/>
    </xf>
    <xf numFmtId="0" fontId="47" fillId="14" borderId="0" applyNumberFormat="0" applyBorder="0" applyAlignment="0" applyProtection="0">
      <alignment vertical="center"/>
    </xf>
    <xf numFmtId="0" fontId="47" fillId="19" borderId="0" applyNumberFormat="0" applyBorder="0" applyAlignment="0" applyProtection="0">
      <alignment vertical="center"/>
    </xf>
    <xf numFmtId="0" fontId="53" fillId="0" borderId="0" applyNumberFormat="0" applyFill="0" applyBorder="0" applyAlignment="0" applyProtection="0">
      <alignment vertical="center"/>
    </xf>
    <xf numFmtId="0" fontId="54" fillId="21" borderId="2" applyNumberFormat="0" applyAlignment="0" applyProtection="0">
      <alignment vertical="center"/>
    </xf>
    <xf numFmtId="0" fontId="55" fillId="24" borderId="0" applyNumberFormat="0" applyBorder="0" applyAlignment="0" applyProtection="0">
      <alignment vertical="center"/>
    </xf>
    <xf numFmtId="0" fontId="48" fillId="25" borderId="10" applyNumberFormat="0" applyFont="0" applyAlignment="0" applyProtection="0">
      <alignment vertical="center"/>
    </xf>
    <xf numFmtId="0" fontId="56" fillId="0" borderId="9" applyNumberFormat="0" applyFill="0" applyAlignment="0" applyProtection="0">
      <alignment vertical="center"/>
    </xf>
    <xf numFmtId="42" fontId="52" fillId="0" borderId="0" applyFont="0" applyFill="0" applyBorder="0" applyAlignment="0" applyProtection="0"/>
    <xf numFmtId="44" fontId="52" fillId="0" borderId="0" applyFont="0" applyFill="0" applyBorder="0" applyAlignment="0" applyProtection="0"/>
    <xf numFmtId="0" fontId="52" fillId="0" borderId="0"/>
    <xf numFmtId="0" fontId="57" fillId="7" borderId="1" applyNumberFormat="0" applyAlignment="0" applyProtection="0">
      <alignment vertical="center"/>
    </xf>
    <xf numFmtId="0" fontId="58" fillId="20" borderId="11" applyNumberFormat="0" applyAlignment="0" applyProtection="0">
      <alignment vertical="center"/>
    </xf>
    <xf numFmtId="0" fontId="59" fillId="3" borderId="0" applyNumberFormat="0" applyBorder="0" applyAlignment="0" applyProtection="0">
      <alignment vertical="center"/>
    </xf>
    <xf numFmtId="169" fontId="35" fillId="0" borderId="0" applyFont="0" applyFill="0" applyBorder="0" applyAlignment="0" applyProtection="0"/>
    <xf numFmtId="170" fontId="35" fillId="0" borderId="0" applyFont="0" applyFill="0" applyBorder="0" applyAlignment="0" applyProtection="0"/>
    <xf numFmtId="0" fontId="35" fillId="0" borderId="0"/>
    <xf numFmtId="0" fontId="60" fillId="4" borderId="0" applyNumberFormat="0" applyBorder="0" applyAlignment="0" applyProtection="0">
      <alignment vertical="center"/>
    </xf>
    <xf numFmtId="0" fontId="61" fillId="0" borderId="5" applyNumberFormat="0" applyFill="0" applyAlignment="0" applyProtection="0">
      <alignment vertical="center"/>
    </xf>
    <xf numFmtId="0" fontId="62" fillId="0" borderId="6" applyNumberFormat="0" applyFill="0" applyAlignment="0" applyProtection="0">
      <alignment vertical="center"/>
    </xf>
    <xf numFmtId="0" fontId="63" fillId="0" borderId="7" applyNumberFormat="0" applyFill="0" applyAlignment="0" applyProtection="0">
      <alignment vertical="center"/>
    </xf>
    <xf numFmtId="0" fontId="63" fillId="0" borderId="0" applyNumberFormat="0" applyFill="0" applyBorder="0" applyAlignment="0" applyProtection="0">
      <alignment vertical="center"/>
    </xf>
    <xf numFmtId="0" fontId="64" fillId="20" borderId="1" applyNumberFormat="0" applyAlignment="0" applyProtection="0">
      <alignment vertical="center"/>
    </xf>
    <xf numFmtId="0" fontId="65" fillId="0" borderId="0" applyNumberFormat="0" applyFill="0" applyBorder="0" applyAlignment="0" applyProtection="0">
      <alignment vertical="center"/>
    </xf>
    <xf numFmtId="0" fontId="66" fillId="0" borderId="0" applyNumberFormat="0" applyFill="0" applyBorder="0" applyAlignment="0" applyProtection="0">
      <alignment vertical="center"/>
    </xf>
    <xf numFmtId="44" fontId="35" fillId="0" borderId="0" applyFont="0" applyFill="0" applyBorder="0" applyAlignment="0" applyProtection="0"/>
    <xf numFmtId="42" fontId="35" fillId="0" borderId="0" applyFont="0" applyFill="0" applyBorder="0" applyAlignment="0" applyProtection="0"/>
    <xf numFmtId="0" fontId="67" fillId="0" borderId="12" applyNumberFormat="0" applyFill="0" applyAlignment="0" applyProtection="0">
      <alignment vertical="center"/>
    </xf>
    <xf numFmtId="0" fontId="34" fillId="0" borderId="0"/>
    <xf numFmtId="0" fontId="33" fillId="0" borderId="0"/>
    <xf numFmtId="0" fontId="33" fillId="0" borderId="0"/>
    <xf numFmtId="0" fontId="32" fillId="0" borderId="0"/>
    <xf numFmtId="0" fontId="32" fillId="0" borderId="0"/>
    <xf numFmtId="0" fontId="31" fillId="0" borderId="0"/>
    <xf numFmtId="0" fontId="30" fillId="0" borderId="0"/>
    <xf numFmtId="0" fontId="30" fillId="0" borderId="0"/>
    <xf numFmtId="0" fontId="29" fillId="0" borderId="0"/>
    <xf numFmtId="0" fontId="29" fillId="0" borderId="0"/>
    <xf numFmtId="0" fontId="28" fillId="0" borderId="0"/>
    <xf numFmtId="0" fontId="28" fillId="0" borderId="0"/>
    <xf numFmtId="0" fontId="27" fillId="0" borderId="0"/>
    <xf numFmtId="0" fontId="27" fillId="0" borderId="0"/>
    <xf numFmtId="0" fontId="26" fillId="0" borderId="0"/>
    <xf numFmtId="0" fontId="26" fillId="0" borderId="0"/>
    <xf numFmtId="0" fontId="25" fillId="0" borderId="0"/>
    <xf numFmtId="0" fontId="25" fillId="0" borderId="0"/>
    <xf numFmtId="0" fontId="25" fillId="0" borderId="0"/>
    <xf numFmtId="0" fontId="24" fillId="0" borderId="0"/>
    <xf numFmtId="0" fontId="24" fillId="0" borderId="0"/>
    <xf numFmtId="0" fontId="23" fillId="0" borderId="0"/>
    <xf numFmtId="0" fontId="23" fillId="0" borderId="0"/>
    <xf numFmtId="0" fontId="22" fillId="0" borderId="0"/>
    <xf numFmtId="0" fontId="22" fillId="0" borderId="0"/>
    <xf numFmtId="0" fontId="91" fillId="0" borderId="0" applyNumberFormat="0" applyFill="0" applyBorder="0" applyAlignment="0" applyProtection="0"/>
    <xf numFmtId="0" fontId="21" fillId="0" borderId="0"/>
    <xf numFmtId="0" fontId="21" fillId="0" borderId="0"/>
    <xf numFmtId="0" fontId="21" fillId="0" borderId="0"/>
    <xf numFmtId="0" fontId="21" fillId="0" borderId="0"/>
    <xf numFmtId="0" fontId="20" fillId="0" borderId="0"/>
    <xf numFmtId="0" fontId="20" fillId="0" borderId="0"/>
    <xf numFmtId="0" fontId="20" fillId="0" borderId="0"/>
    <xf numFmtId="0" fontId="19" fillId="0" borderId="0"/>
    <xf numFmtId="0" fontId="19" fillId="0" borderId="0"/>
    <xf numFmtId="0" fontId="18" fillId="0" borderId="0"/>
    <xf numFmtId="0" fontId="18" fillId="0" borderId="0"/>
    <xf numFmtId="0" fontId="17" fillId="0" borderId="0"/>
    <xf numFmtId="0" fontId="17" fillId="0" borderId="0"/>
    <xf numFmtId="0" fontId="16" fillId="0" borderId="0"/>
    <xf numFmtId="0" fontId="16" fillId="0" borderId="0"/>
    <xf numFmtId="0" fontId="15" fillId="0" borderId="0"/>
    <xf numFmtId="0" fontId="15" fillId="0" borderId="0"/>
    <xf numFmtId="0" fontId="14" fillId="0" borderId="0"/>
    <xf numFmtId="0" fontId="14" fillId="0" borderId="0"/>
    <xf numFmtId="0" fontId="89" fillId="35" borderId="0" applyNumberFormat="0" applyBorder="0" applyAlignment="0" applyProtection="0"/>
    <xf numFmtId="0" fontId="13" fillId="0" borderId="0"/>
    <xf numFmtId="0" fontId="13" fillId="0" borderId="0"/>
    <xf numFmtId="0" fontId="12" fillId="0" borderId="0"/>
    <xf numFmtId="0" fontId="12" fillId="0" borderId="0"/>
    <xf numFmtId="0" fontId="12" fillId="0" borderId="0"/>
    <xf numFmtId="0" fontId="11" fillId="0" borderId="0"/>
    <xf numFmtId="0" fontId="11" fillId="0" borderId="0"/>
    <xf numFmtId="0" fontId="10" fillId="0" borderId="0"/>
    <xf numFmtId="0" fontId="10" fillId="0" borderId="0"/>
    <xf numFmtId="0" fontId="9" fillId="0" borderId="0"/>
    <xf numFmtId="0" fontId="9" fillId="0" borderId="0"/>
    <xf numFmtId="0" fontId="9" fillId="0" borderId="0"/>
    <xf numFmtId="0" fontId="8" fillId="0" borderId="0"/>
    <xf numFmtId="0" fontId="8" fillId="0" borderId="0"/>
    <xf numFmtId="0" fontId="7" fillId="0" borderId="0"/>
    <xf numFmtId="0" fontId="7" fillId="0" borderId="0"/>
    <xf numFmtId="0" fontId="6" fillId="0" borderId="0"/>
    <xf numFmtId="0" fontId="6" fillId="0" borderId="0"/>
    <xf numFmtId="0" fontId="6" fillId="0" borderId="0"/>
    <xf numFmtId="0" fontId="5" fillId="0" borderId="0"/>
    <xf numFmtId="0" fontId="5" fillId="0" borderId="0"/>
    <xf numFmtId="0" fontId="4" fillId="0" borderId="0"/>
    <xf numFmtId="0" fontId="4" fillId="0" borderId="0"/>
    <xf numFmtId="0" fontId="4" fillId="0" borderId="0"/>
    <xf numFmtId="0" fontId="3" fillId="0" borderId="0"/>
    <xf numFmtId="0" fontId="3" fillId="0" borderId="0"/>
    <xf numFmtId="0" fontId="3" fillId="0" borderId="0"/>
    <xf numFmtId="0" fontId="2" fillId="0" borderId="0"/>
    <xf numFmtId="0" fontId="2" fillId="0" borderId="0"/>
    <xf numFmtId="0" fontId="2" fillId="0" borderId="0"/>
    <xf numFmtId="165" fontId="35" fillId="0" borderId="0" applyFont="0" applyFill="0" applyBorder="0" applyAlignment="0" applyProtection="0"/>
    <xf numFmtId="0" fontId="1" fillId="0" borderId="0"/>
  </cellStyleXfs>
  <cellXfs count="445">
    <xf numFmtId="0" fontId="0" fillId="0" borderId="0" xfId="0"/>
    <xf numFmtId="0" fontId="42" fillId="33" borderId="0" xfId="74" applyFont="1" applyFill="1"/>
    <xf numFmtId="0" fontId="79" fillId="33" borderId="15" xfId="594" applyNumberFormat="1" applyFont="1" applyFill="1" applyAlignment="1">
      <alignment vertical="center"/>
    </xf>
    <xf numFmtId="0" fontId="35" fillId="0" borderId="0" xfId="74"/>
    <xf numFmtId="0" fontId="35" fillId="33" borderId="0" xfId="74" applyFill="1"/>
    <xf numFmtId="44" fontId="42" fillId="33" borderId="8" xfId="36" applyFont="1" applyFill="1" applyBorder="1"/>
    <xf numFmtId="49" fontId="42" fillId="33" borderId="8" xfId="74" applyNumberFormat="1" applyFont="1" applyFill="1" applyBorder="1"/>
    <xf numFmtId="8" fontId="35" fillId="33" borderId="0" xfId="74" applyNumberFormat="1" applyFill="1"/>
    <xf numFmtId="0" fontId="91" fillId="0" borderId="0" xfId="652"/>
    <xf numFmtId="0" fontId="92" fillId="0" borderId="0" xfId="74" applyFont="1"/>
    <xf numFmtId="10" fontId="42" fillId="34" borderId="8" xfId="74" applyNumberFormat="1" applyFont="1" applyFill="1" applyBorder="1"/>
    <xf numFmtId="1" fontId="42" fillId="34" borderId="8" xfId="74" applyNumberFormat="1" applyFont="1" applyFill="1" applyBorder="1"/>
    <xf numFmtId="0" fontId="42" fillId="34" borderId="8" xfId="74" applyFont="1" applyFill="1" applyBorder="1"/>
    <xf numFmtId="0" fontId="93" fillId="33" borderId="0" xfId="74" applyFont="1" applyFill="1"/>
    <xf numFmtId="0" fontId="45" fillId="33" borderId="0" xfId="74" applyFont="1" applyFill="1"/>
    <xf numFmtId="0" fontId="81" fillId="33" borderId="15" xfId="592" applyFont="1" applyFill="1" applyBorder="1" applyAlignment="1">
      <alignment vertical="center"/>
    </xf>
    <xf numFmtId="0" fontId="86" fillId="33" borderId="18" xfId="594" applyNumberFormat="1" applyFont="1" applyFill="1" applyBorder="1">
      <alignment horizontal="center" vertical="center"/>
    </xf>
    <xf numFmtId="166" fontId="83" fillId="33" borderId="18" xfId="595" applyNumberFormat="1" applyFont="1" applyFill="1" applyBorder="1">
      <alignment horizontal="center" vertical="center"/>
    </xf>
    <xf numFmtId="166" fontId="86" fillId="33" borderId="18" xfId="594" applyNumberFormat="1" applyFont="1" applyFill="1" applyBorder="1">
      <alignment horizontal="center" vertical="center"/>
    </xf>
    <xf numFmtId="0" fontId="83" fillId="0" borderId="18" xfId="591" applyFont="1" applyFill="1" applyBorder="1" applyAlignment="1">
      <alignment horizontal="left" vertical="center"/>
    </xf>
    <xf numFmtId="0" fontId="83" fillId="33" borderId="18" xfId="591" applyFont="1" applyFill="1" applyBorder="1" applyAlignment="1">
      <alignment horizontal="left" vertical="center"/>
    </xf>
    <xf numFmtId="166" fontId="83" fillId="0" borderId="18" xfId="594" applyNumberFormat="1" applyFont="1" applyFill="1" applyBorder="1">
      <alignment horizontal="center" vertical="center"/>
    </xf>
    <xf numFmtId="0" fontId="83" fillId="0" borderId="18" xfId="594" applyNumberFormat="1" applyFont="1" applyFill="1" applyBorder="1">
      <alignment horizontal="center" vertical="center"/>
    </xf>
    <xf numFmtId="166" fontId="83" fillId="0" borderId="18" xfId="595" applyNumberFormat="1" applyFont="1" applyFill="1" applyBorder="1">
      <alignment horizontal="center" vertical="center"/>
    </xf>
    <xf numFmtId="0" fontId="86" fillId="0" borderId="18" xfId="594" applyNumberFormat="1" applyFont="1" applyFill="1" applyBorder="1">
      <alignment horizontal="center" vertical="center"/>
    </xf>
    <xf numFmtId="0" fontId="83" fillId="0" borderId="18" xfId="595" applyFont="1" applyFill="1" applyBorder="1" applyAlignment="1">
      <alignment horizontal="left" vertical="center" wrapText="1"/>
    </xf>
    <xf numFmtId="1" fontId="86" fillId="33" borderId="18" xfId="594" applyNumberFormat="1" applyFont="1" applyFill="1" applyBorder="1" applyAlignment="1">
      <alignment horizontal="left" vertical="center"/>
    </xf>
    <xf numFmtId="171" fontId="86" fillId="0" borderId="18" xfId="594" applyNumberFormat="1" applyFont="1" applyFill="1" applyBorder="1" applyAlignment="1">
      <alignment horizontal="left" vertical="center"/>
    </xf>
    <xf numFmtId="0" fontId="35" fillId="0" borderId="15" xfId="80" applyBorder="1" applyAlignment="1">
      <alignment vertical="center"/>
    </xf>
    <xf numFmtId="0" fontId="35" fillId="0" borderId="16" xfId="80" applyBorder="1" applyAlignment="1">
      <alignment vertical="center"/>
    </xf>
    <xf numFmtId="0" fontId="35" fillId="0" borderId="13" xfId="80" applyBorder="1" applyAlignment="1">
      <alignment vertical="center"/>
    </xf>
    <xf numFmtId="0" fontId="35" fillId="0" borderId="20" xfId="80" applyBorder="1" applyAlignment="1">
      <alignment vertical="center"/>
    </xf>
    <xf numFmtId="0" fontId="90" fillId="0" borderId="15" xfId="80" applyFont="1" applyBorder="1" applyAlignment="1">
      <alignment vertical="center"/>
    </xf>
    <xf numFmtId="0" fontId="35" fillId="0" borderId="33" xfId="80" applyBorder="1" applyAlignment="1">
      <alignment vertical="center"/>
    </xf>
    <xf numFmtId="0" fontId="35" fillId="0" borderId="0" xfId="80" applyAlignment="1">
      <alignment vertical="center"/>
    </xf>
    <xf numFmtId="0" fontId="35" fillId="0" borderId="18" xfId="80" applyBorder="1" applyAlignment="1">
      <alignment vertical="center"/>
    </xf>
    <xf numFmtId="0" fontId="80" fillId="32" borderId="22" xfId="80" applyFont="1" applyFill="1" applyBorder="1" applyAlignment="1">
      <alignment horizontal="center"/>
    </xf>
    <xf numFmtId="0" fontId="80" fillId="32" borderId="24" xfId="80" applyFont="1" applyFill="1" applyBorder="1" applyAlignment="1">
      <alignment horizontal="center"/>
    </xf>
    <xf numFmtId="0" fontId="89" fillId="35" borderId="27" xfId="80" applyFont="1" applyFill="1" applyBorder="1" applyAlignment="1">
      <alignment horizontal="centerContinuous"/>
    </xf>
    <xf numFmtId="0" fontId="35" fillId="0" borderId="26" xfId="80" applyBorder="1" applyAlignment="1">
      <alignment vertical="center"/>
    </xf>
    <xf numFmtId="0" fontId="89" fillId="35" borderId="28" xfId="80" applyFont="1" applyFill="1" applyBorder="1" applyAlignment="1">
      <alignment horizontal="centerContinuous"/>
    </xf>
    <xf numFmtId="173" fontId="80" fillId="31" borderId="23" xfId="80" applyNumberFormat="1" applyFont="1" applyFill="1" applyBorder="1"/>
    <xf numFmtId="173" fontId="80" fillId="31" borderId="25" xfId="80" applyNumberFormat="1" applyFont="1" applyFill="1" applyBorder="1"/>
    <xf numFmtId="0" fontId="82" fillId="33" borderId="15" xfId="689" applyFont="1" applyFill="1" applyBorder="1" applyAlignment="1">
      <alignment vertical="center"/>
    </xf>
    <xf numFmtId="0" fontId="76" fillId="33" borderId="15" xfId="690" applyFont="1" applyFill="1" applyBorder="1" applyAlignment="1">
      <alignment horizontal="left" vertical="center"/>
    </xf>
    <xf numFmtId="0" fontId="35" fillId="34" borderId="32" xfId="80" applyFill="1" applyBorder="1" applyAlignment="1">
      <alignment horizontal="center" vertical="center"/>
    </xf>
    <xf numFmtId="0" fontId="80" fillId="0" borderId="0" xfId="74" applyFont="1" applyAlignment="1">
      <alignment vertical="center"/>
    </xf>
    <xf numFmtId="0" fontId="80" fillId="30" borderId="0" xfId="74" applyFont="1" applyFill="1" applyAlignment="1">
      <alignment vertical="center"/>
    </xf>
    <xf numFmtId="0" fontId="85" fillId="33" borderId="26" xfId="691" applyFont="1" applyFill="1" applyBorder="1" applyAlignment="1">
      <alignment horizontal="left" vertical="center"/>
    </xf>
    <xf numFmtId="0" fontId="85" fillId="33" borderId="16" xfId="691" applyFont="1" applyFill="1" applyBorder="1" applyAlignment="1">
      <alignment horizontal="left" vertical="center"/>
    </xf>
    <xf numFmtId="0" fontId="99" fillId="33" borderId="0" xfId="74" applyFont="1" applyFill="1" applyAlignment="1">
      <alignment vertical="center"/>
    </xf>
    <xf numFmtId="0" fontId="80" fillId="33" borderId="0" xfId="74" applyFont="1" applyFill="1" applyAlignment="1">
      <alignment vertical="center"/>
    </xf>
    <xf numFmtId="0" fontId="103" fillId="33" borderId="0" xfId="74" applyFont="1" applyFill="1" applyAlignment="1">
      <alignment horizontal="center" vertical="center"/>
    </xf>
    <xf numFmtId="0" fontId="100" fillId="33" borderId="0" xfId="74" applyFont="1" applyFill="1" applyAlignment="1">
      <alignment horizontal="center" vertical="center"/>
    </xf>
    <xf numFmtId="164" fontId="80" fillId="0" borderId="0" xfId="74" applyNumberFormat="1" applyFont="1" applyAlignment="1">
      <alignment vertical="center"/>
    </xf>
    <xf numFmtId="0" fontId="77" fillId="33" borderId="0" xfId="74" applyFont="1" applyFill="1" applyAlignment="1">
      <alignment vertical="center"/>
    </xf>
    <xf numFmtId="0" fontId="103" fillId="33" borderId="0" xfId="74" applyFont="1" applyFill="1" applyAlignment="1">
      <alignment horizontal="center" vertical="top"/>
    </xf>
    <xf numFmtId="8" fontId="78" fillId="33" borderId="0" xfId="74" applyNumberFormat="1" applyFont="1" applyFill="1" applyAlignment="1">
      <alignment horizontal="right" vertical="top"/>
    </xf>
    <xf numFmtId="44" fontId="78" fillId="33" borderId="0" xfId="74" applyNumberFormat="1" applyFont="1" applyFill="1" applyAlignment="1">
      <alignment horizontal="left" vertical="top"/>
    </xf>
    <xf numFmtId="49" fontId="107" fillId="0" borderId="0" xfId="74" applyNumberFormat="1" applyFont="1" applyAlignment="1">
      <alignment vertical="top"/>
    </xf>
    <xf numFmtId="0" fontId="77" fillId="33" borderId="0" xfId="74" applyFont="1" applyFill="1" applyAlignment="1">
      <alignment vertical="top"/>
    </xf>
    <xf numFmtId="0" fontId="80" fillId="33" borderId="0" xfId="74" applyFont="1" applyFill="1" applyAlignment="1">
      <alignment vertical="top"/>
    </xf>
    <xf numFmtId="0" fontId="80" fillId="30" borderId="0" xfId="74" applyFont="1" applyFill="1" applyAlignment="1">
      <alignment vertical="top"/>
    </xf>
    <xf numFmtId="0" fontId="80" fillId="0" borderId="0" xfId="74" applyFont="1" applyAlignment="1">
      <alignment vertical="top"/>
    </xf>
    <xf numFmtId="0" fontId="78" fillId="33" borderId="0" xfId="74" applyFont="1" applyFill="1" applyAlignment="1">
      <alignment vertical="center"/>
    </xf>
    <xf numFmtId="0" fontId="100" fillId="33" borderId="0" xfId="74" applyFont="1" applyFill="1" applyAlignment="1">
      <alignment vertical="center"/>
    </xf>
    <xf numFmtId="0" fontId="106" fillId="33" borderId="0" xfId="74" applyFont="1" applyFill="1" applyAlignment="1">
      <alignment horizontal="left" vertical="center"/>
    </xf>
    <xf numFmtId="0" fontId="105" fillId="33" borderId="0" xfId="74" applyFont="1" applyFill="1" applyAlignment="1">
      <alignment vertical="center"/>
    </xf>
    <xf numFmtId="0" fontId="102" fillId="0" borderId="0" xfId="74" applyFont="1" applyAlignment="1">
      <alignment vertical="center"/>
    </xf>
    <xf numFmtId="0" fontId="102" fillId="33" borderId="0" xfId="74" applyFont="1" applyFill="1" applyAlignment="1">
      <alignment vertical="center"/>
    </xf>
    <xf numFmtId="0" fontId="99" fillId="0" borderId="0" xfId="74" applyFont="1" applyAlignment="1">
      <alignment vertical="center"/>
    </xf>
    <xf numFmtId="174" fontId="78" fillId="33" borderId="0" xfId="74" applyNumberFormat="1" applyFont="1" applyFill="1" applyAlignment="1">
      <alignment horizontal="right" vertical="top"/>
    </xf>
    <xf numFmtId="175" fontId="77" fillId="33" borderId="0" xfId="74" applyNumberFormat="1" applyFont="1" applyFill="1" applyAlignment="1">
      <alignment vertical="top"/>
    </xf>
    <xf numFmtId="176" fontId="77" fillId="33" borderId="0" xfId="74" applyNumberFormat="1" applyFont="1" applyFill="1" applyAlignment="1">
      <alignment vertical="top"/>
    </xf>
    <xf numFmtId="9" fontId="107" fillId="33" borderId="0" xfId="74" applyNumberFormat="1" applyFont="1" applyFill="1" applyAlignment="1">
      <alignment vertical="center"/>
    </xf>
    <xf numFmtId="9" fontId="107" fillId="33" borderId="0" xfId="74" applyNumberFormat="1" applyFont="1" applyFill="1" applyAlignment="1">
      <alignment vertical="top"/>
    </xf>
    <xf numFmtId="0" fontId="104" fillId="33" borderId="0" xfId="74" applyFont="1" applyFill="1" applyAlignment="1">
      <alignment vertical="center"/>
    </xf>
    <xf numFmtId="171" fontId="86" fillId="31" borderId="15" xfId="594" applyNumberFormat="1" applyFont="1" applyFill="1" applyAlignment="1">
      <alignment horizontal="left" vertical="center"/>
    </xf>
    <xf numFmtId="171" fontId="86" fillId="31" borderId="18" xfId="594" applyNumberFormat="1" applyFont="1" applyFill="1" applyBorder="1" applyAlignment="1">
      <alignment horizontal="left" vertical="center"/>
    </xf>
    <xf numFmtId="0" fontId="80" fillId="33" borderId="0" xfId="74" applyFont="1" applyFill="1" applyAlignment="1">
      <alignment horizontal="center" vertical="center"/>
    </xf>
    <xf numFmtId="0" fontId="105" fillId="0" borderId="0" xfId="74" applyFont="1" applyAlignment="1">
      <alignment vertical="center"/>
    </xf>
    <xf numFmtId="0" fontId="77" fillId="0" borderId="0" xfId="591" applyFont="1" applyFill="1" applyBorder="1" applyAlignment="1">
      <alignment horizontal="center" vertical="center" wrapText="1"/>
    </xf>
    <xf numFmtId="0" fontId="95" fillId="0" borderId="0" xfId="594" applyNumberFormat="1" applyFont="1" applyFill="1" applyBorder="1">
      <alignment horizontal="center" vertical="center"/>
    </xf>
    <xf numFmtId="0" fontId="112" fillId="33" borderId="0" xfId="74" applyFont="1" applyFill="1"/>
    <xf numFmtId="0" fontId="35" fillId="34" borderId="0" xfId="74" applyFill="1"/>
    <xf numFmtId="178" fontId="111" fillId="33" borderId="0" xfId="74" applyNumberFormat="1" applyFont="1" applyFill="1" applyAlignment="1">
      <alignment horizontal="left" vertical="center"/>
    </xf>
    <xf numFmtId="0" fontId="96" fillId="32" borderId="30" xfId="80" applyFont="1" applyFill="1" applyBorder="1" applyAlignment="1" applyProtection="1">
      <alignment horizontal="center" vertical="center"/>
      <protection locked="0"/>
    </xf>
    <xf numFmtId="0" fontId="87" fillId="30" borderId="29" xfId="80" applyFont="1" applyFill="1" applyBorder="1" applyAlignment="1">
      <alignment horizontal="center" wrapText="1"/>
    </xf>
    <xf numFmtId="0" fontId="79" fillId="33" borderId="0" xfId="594" applyNumberFormat="1" applyFont="1" applyFill="1" applyBorder="1">
      <alignment horizontal="center" vertical="center"/>
    </xf>
    <xf numFmtId="0" fontId="79" fillId="33" borderId="0" xfId="594" applyNumberFormat="1" applyFont="1" applyFill="1" applyBorder="1" applyAlignment="1">
      <alignment vertical="center"/>
    </xf>
    <xf numFmtId="0" fontId="86" fillId="33" borderId="0" xfId="594" applyNumberFormat="1" applyFont="1" applyFill="1" applyBorder="1">
      <alignment horizontal="center" vertical="center"/>
    </xf>
    <xf numFmtId="0" fontId="83" fillId="33" borderId="0" xfId="591" applyFont="1" applyFill="1" applyBorder="1" applyAlignment="1">
      <alignment horizontal="left" vertical="center" wrapText="1"/>
    </xf>
    <xf numFmtId="0" fontId="114" fillId="33" borderId="0" xfId="74" applyFont="1" applyFill="1" applyAlignment="1">
      <alignment horizontal="left" vertical="center"/>
    </xf>
    <xf numFmtId="0" fontId="115" fillId="33" borderId="0" xfId="672" applyFont="1" applyFill="1" applyBorder="1" applyAlignment="1">
      <alignment vertical="center"/>
    </xf>
    <xf numFmtId="0" fontId="83" fillId="33" borderId="0" xfId="74" applyFont="1" applyFill="1" applyAlignment="1">
      <alignment vertical="center"/>
    </xf>
    <xf numFmtId="0" fontId="89" fillId="36" borderId="8" xfId="595" applyFont="1" applyFill="1" applyBorder="1" applyAlignment="1">
      <alignment horizontal="center" vertical="center" wrapText="1"/>
    </xf>
    <xf numFmtId="0" fontId="83" fillId="33" borderId="0" xfId="74" applyFont="1" applyFill="1" applyAlignment="1">
      <alignment horizontal="center" vertical="center"/>
    </xf>
    <xf numFmtId="0" fontId="83" fillId="33" borderId="0" xfId="74" applyFont="1" applyFill="1" applyAlignment="1">
      <alignment vertical="center" wrapText="1"/>
    </xf>
    <xf numFmtId="0" fontId="89" fillId="36" borderId="35" xfId="595" applyFont="1" applyFill="1" applyBorder="1" applyAlignment="1">
      <alignment horizontal="center" vertical="center" wrapText="1"/>
    </xf>
    <xf numFmtId="0" fontId="89" fillId="37" borderId="35" xfId="595" applyFont="1" applyFill="1" applyBorder="1" applyAlignment="1">
      <alignment vertical="center" wrapText="1"/>
    </xf>
    <xf numFmtId="0" fontId="80" fillId="33" borderId="37" xfId="74" applyFont="1" applyFill="1" applyBorder="1" applyAlignment="1">
      <alignment vertical="center"/>
    </xf>
    <xf numFmtId="0" fontId="89" fillId="36" borderId="37" xfId="591" applyFont="1" applyFill="1" applyBorder="1" applyAlignment="1">
      <alignment horizontal="left" vertical="center"/>
    </xf>
    <xf numFmtId="0" fontId="80" fillId="33" borderId="37" xfId="74" applyFont="1" applyFill="1" applyBorder="1" applyAlignment="1">
      <alignment horizontal="center" vertical="center"/>
    </xf>
    <xf numFmtId="0" fontId="79" fillId="33" borderId="0" xfId="594" applyNumberFormat="1" applyFont="1" applyFill="1" applyBorder="1" applyAlignment="1">
      <alignment horizontal="center" vertical="center" wrapText="1"/>
    </xf>
    <xf numFmtId="0" fontId="115" fillId="33" borderId="0" xfId="672" applyFont="1" applyFill="1" applyBorder="1" applyAlignment="1">
      <alignment vertical="center" wrapText="1"/>
    </xf>
    <xf numFmtId="0" fontId="80" fillId="33" borderId="37" xfId="74" applyFont="1" applyFill="1" applyBorder="1" applyAlignment="1">
      <alignment vertical="center" wrapText="1"/>
    </xf>
    <xf numFmtId="0" fontId="80" fillId="33" borderId="0" xfId="74" applyFont="1" applyFill="1" applyAlignment="1">
      <alignment vertical="center" wrapText="1"/>
    </xf>
    <xf numFmtId="0" fontId="114" fillId="33" borderId="0" xfId="74" applyFont="1" applyFill="1" applyAlignment="1">
      <alignment horizontal="left" vertical="center" wrapText="1"/>
    </xf>
    <xf numFmtId="0" fontId="109" fillId="33" borderId="0" xfId="594" applyNumberFormat="1" applyFont="1" applyFill="1" applyBorder="1" applyAlignment="1">
      <alignment horizontal="center" vertical="center" wrapText="1"/>
    </xf>
    <xf numFmtId="0" fontId="117" fillId="33" borderId="0" xfId="672" applyFont="1" applyFill="1" applyBorder="1" applyAlignment="1">
      <alignment vertical="center" wrapText="1"/>
    </xf>
    <xf numFmtId="0" fontId="118" fillId="33" borderId="0" xfId="74" applyFont="1" applyFill="1" applyAlignment="1">
      <alignment vertical="center" wrapText="1"/>
    </xf>
    <xf numFmtId="0" fontId="117" fillId="37" borderId="35" xfId="595" applyFont="1" applyFill="1" applyBorder="1" applyAlignment="1">
      <alignment horizontal="center" vertical="center" wrapText="1"/>
    </xf>
    <xf numFmtId="0" fontId="118" fillId="33" borderId="37" xfId="74" applyFont="1" applyFill="1" applyBorder="1" applyAlignment="1">
      <alignment vertical="center" wrapText="1"/>
    </xf>
    <xf numFmtId="0" fontId="115" fillId="33" borderId="0" xfId="672" applyFont="1" applyFill="1" applyBorder="1" applyAlignment="1">
      <alignment horizontal="center" vertical="center"/>
    </xf>
    <xf numFmtId="0" fontId="83" fillId="33" borderId="0" xfId="672" applyFont="1" applyFill="1" applyBorder="1" applyAlignment="1">
      <alignment vertical="center"/>
    </xf>
    <xf numFmtId="0" fontId="84" fillId="33" borderId="15" xfId="591" applyFont="1" applyFill="1" applyBorder="1" applyAlignment="1">
      <alignment horizontal="left" vertical="center"/>
    </xf>
    <xf numFmtId="0" fontId="120" fillId="0" borderId="15" xfId="80" applyFont="1" applyBorder="1" applyAlignment="1">
      <alignment vertical="center"/>
    </xf>
    <xf numFmtId="0" fontId="121" fillId="33" borderId="0" xfId="594" applyNumberFormat="1" applyFont="1" applyFill="1" applyBorder="1" applyAlignment="1">
      <alignment horizontal="center" vertical="center" wrapText="1"/>
    </xf>
    <xf numFmtId="0" fontId="123" fillId="33" borderId="0" xfId="689" applyFont="1" applyFill="1" applyAlignment="1">
      <alignment horizontal="center" vertical="center"/>
    </xf>
    <xf numFmtId="0" fontId="124" fillId="33" borderId="0" xfId="594" applyNumberFormat="1" applyFont="1" applyFill="1" applyBorder="1">
      <alignment horizontal="center" vertical="center"/>
    </xf>
    <xf numFmtId="0" fontId="118" fillId="33" borderId="0" xfId="74" applyFont="1" applyFill="1" applyAlignment="1">
      <alignment horizontal="center" vertical="center" wrapText="1"/>
    </xf>
    <xf numFmtId="0" fontId="122" fillId="33" borderId="0" xfId="672" applyFont="1" applyFill="1" applyBorder="1" applyAlignment="1">
      <alignment horizontal="center" vertical="center" wrapText="1"/>
    </xf>
    <xf numFmtId="0" fontId="80" fillId="38" borderId="37" xfId="74" applyFont="1" applyFill="1" applyBorder="1" applyAlignment="1">
      <alignment horizontal="center" vertical="center"/>
    </xf>
    <xf numFmtId="0" fontId="80" fillId="38" borderId="37" xfId="74" applyFont="1" applyFill="1" applyBorder="1" applyAlignment="1">
      <alignment vertical="center"/>
    </xf>
    <xf numFmtId="0" fontId="114" fillId="0" borderId="0" xfId="74" applyFont="1" applyAlignment="1">
      <alignment horizontal="left" vertical="center"/>
    </xf>
    <xf numFmtId="0" fontId="83" fillId="30" borderId="0" xfId="74" applyFont="1" applyFill="1" applyAlignment="1">
      <alignment vertical="center"/>
    </xf>
    <xf numFmtId="0" fontId="83" fillId="0" borderId="0" xfId="74" applyFont="1" applyAlignment="1">
      <alignment vertical="center"/>
    </xf>
    <xf numFmtId="178" fontId="97" fillId="33" borderId="0" xfId="74" applyNumberFormat="1" applyFont="1" applyFill="1" applyAlignment="1">
      <alignment horizontal="left" vertical="center"/>
    </xf>
    <xf numFmtId="0" fontId="84" fillId="33" borderId="15" xfId="591" applyFont="1" applyFill="1" applyBorder="1" applyAlignment="1">
      <alignment vertical="center"/>
    </xf>
    <xf numFmtId="0" fontId="84" fillId="33" borderId="16" xfId="591" applyFont="1" applyFill="1" applyBorder="1" applyAlignment="1">
      <alignment vertical="center"/>
    </xf>
    <xf numFmtId="0" fontId="84" fillId="33" borderId="0" xfId="591" applyFont="1" applyFill="1" applyBorder="1" applyAlignment="1">
      <alignment vertical="center"/>
    </xf>
    <xf numFmtId="0" fontId="84" fillId="33" borderId="0" xfId="591" applyFont="1" applyFill="1" applyBorder="1" applyAlignment="1">
      <alignment horizontal="left" vertical="center"/>
    </xf>
    <xf numFmtId="0" fontId="85" fillId="33" borderId="0" xfId="691" applyFont="1" applyFill="1" applyAlignment="1">
      <alignment horizontal="left" vertical="center"/>
    </xf>
    <xf numFmtId="0" fontId="83" fillId="33" borderId="15" xfId="689" applyFont="1" applyFill="1" applyBorder="1" applyAlignment="1">
      <alignment vertical="center"/>
    </xf>
    <xf numFmtId="0" fontId="83" fillId="33" borderId="16" xfId="689" applyFont="1" applyFill="1" applyBorder="1" applyAlignment="1">
      <alignment vertical="center"/>
    </xf>
    <xf numFmtId="0" fontId="83" fillId="33" borderId="13" xfId="689" applyFont="1" applyFill="1" applyBorder="1" applyAlignment="1">
      <alignment vertical="center"/>
    </xf>
    <xf numFmtId="0" fontId="83" fillId="33" borderId="20" xfId="689" applyFont="1" applyFill="1" applyBorder="1" applyAlignment="1">
      <alignment vertical="center"/>
    </xf>
    <xf numFmtId="0" fontId="83" fillId="33" borderId="18" xfId="689" applyFont="1" applyFill="1" applyBorder="1" applyAlignment="1">
      <alignment vertical="center"/>
    </xf>
    <xf numFmtId="0" fontId="84" fillId="33" borderId="15" xfId="689" applyFont="1" applyFill="1" applyBorder="1" applyAlignment="1">
      <alignment vertical="center"/>
    </xf>
    <xf numFmtId="0" fontId="83" fillId="33" borderId="26" xfId="689" applyFont="1" applyFill="1" applyBorder="1" applyAlignment="1">
      <alignment vertical="center"/>
    </xf>
    <xf numFmtId="0" fontId="80" fillId="33" borderId="0" xfId="591" applyFont="1" applyFill="1" applyBorder="1" applyAlignment="1">
      <alignment horizontal="center" wrapText="1"/>
    </xf>
    <xf numFmtId="0" fontId="115" fillId="39" borderId="0" xfId="672" applyFont="1" applyFill="1" applyBorder="1" applyAlignment="1"/>
    <xf numFmtId="0" fontId="126" fillId="39" borderId="0" xfId="689" applyFont="1" applyFill="1" applyAlignment="1">
      <alignment vertical="center"/>
    </xf>
    <xf numFmtId="0" fontId="81" fillId="33" borderId="20" xfId="592" applyFont="1" applyFill="1" applyBorder="1" applyAlignment="1">
      <alignment vertical="center"/>
    </xf>
    <xf numFmtId="0" fontId="79" fillId="33" borderId="20" xfId="594" applyNumberFormat="1" applyFont="1" applyFill="1" applyBorder="1" applyAlignment="1">
      <alignment vertical="center"/>
    </xf>
    <xf numFmtId="0" fontId="84" fillId="33" borderId="18" xfId="591" applyFont="1" applyFill="1" applyBorder="1" applyAlignment="1">
      <alignment horizontal="left" vertical="center"/>
    </xf>
    <xf numFmtId="0" fontId="81" fillId="39" borderId="0" xfId="672" applyFont="1" applyFill="1" applyBorder="1" applyAlignment="1">
      <alignment vertical="center"/>
    </xf>
    <xf numFmtId="0" fontId="83" fillId="30" borderId="15" xfId="591" applyFont="1" applyFill="1" applyBorder="1" applyAlignment="1">
      <alignment horizontal="left" vertical="center"/>
    </xf>
    <xf numFmtId="0" fontId="84" fillId="33" borderId="26" xfId="689" applyFont="1" applyFill="1" applyBorder="1" applyAlignment="1">
      <alignment vertical="center"/>
    </xf>
    <xf numFmtId="0" fontId="116" fillId="36" borderId="38" xfId="595" applyFont="1" applyFill="1" applyBorder="1" applyAlignment="1">
      <alignment horizontal="center" vertical="center" wrapText="1"/>
    </xf>
    <xf numFmtId="2" fontId="80" fillId="33" borderId="37" xfId="74" applyNumberFormat="1" applyFont="1" applyFill="1" applyBorder="1" applyAlignment="1">
      <alignment vertical="center"/>
    </xf>
    <xf numFmtId="167" fontId="80" fillId="33" borderId="37" xfId="74" applyNumberFormat="1" applyFont="1" applyFill="1" applyBorder="1" applyAlignment="1">
      <alignment horizontal="center" vertical="center"/>
    </xf>
    <xf numFmtId="2" fontId="80" fillId="41" borderId="37" xfId="74" applyNumberFormat="1" applyFont="1" applyFill="1" applyBorder="1" applyAlignment="1">
      <alignment vertical="center"/>
    </xf>
    <xf numFmtId="167" fontId="80" fillId="41" borderId="37" xfId="74" applyNumberFormat="1" applyFont="1" applyFill="1" applyBorder="1" applyAlignment="1">
      <alignment horizontal="center" vertical="center"/>
    </xf>
    <xf numFmtId="0" fontId="125" fillId="37" borderId="37" xfId="595" applyFont="1" applyFill="1" applyBorder="1" applyAlignment="1">
      <alignment horizontal="center" vertical="center" wrapText="1"/>
    </xf>
    <xf numFmtId="0" fontId="113" fillId="30" borderId="37" xfId="595" applyFont="1" applyFill="1" applyBorder="1">
      <alignment horizontal="center" vertical="center"/>
    </xf>
    <xf numFmtId="0" fontId="80" fillId="28" borderId="37" xfId="74" applyFont="1" applyFill="1" applyBorder="1" applyAlignment="1">
      <alignment horizontal="center" vertical="center"/>
    </xf>
    <xf numFmtId="0" fontId="86" fillId="30" borderId="15" xfId="595" applyFont="1" applyFill="1" applyBorder="1" applyAlignment="1">
      <alignment horizontal="center" vertical="center" wrapText="1"/>
    </xf>
    <xf numFmtId="0" fontId="83" fillId="32" borderId="18" xfId="591" applyFont="1" applyFill="1" applyBorder="1" applyAlignment="1">
      <alignment horizontal="left" vertical="center"/>
    </xf>
    <xf numFmtId="44" fontId="83" fillId="31" borderId="18" xfId="36" applyFont="1" applyFill="1" applyBorder="1" applyAlignment="1">
      <alignment horizontal="center" vertical="center"/>
    </xf>
    <xf numFmtId="0" fontId="83" fillId="31" borderId="18" xfId="594" applyNumberFormat="1" applyFont="1" applyFill="1" applyBorder="1">
      <alignment horizontal="center" vertical="center"/>
    </xf>
    <xf numFmtId="44" fontId="86" fillId="32" borderId="18" xfId="36" applyFont="1" applyFill="1" applyBorder="1" applyAlignment="1">
      <alignment horizontal="center" vertical="center"/>
    </xf>
    <xf numFmtId="0" fontId="83" fillId="32" borderId="18" xfId="595" applyFont="1" applyFill="1" applyBorder="1" applyAlignment="1">
      <alignment horizontal="left" vertical="center" wrapText="1"/>
    </xf>
    <xf numFmtId="0" fontId="80" fillId="33" borderId="34" xfId="74" applyFont="1" applyFill="1" applyBorder="1" applyAlignment="1">
      <alignment vertical="center"/>
    </xf>
    <xf numFmtId="0" fontId="86" fillId="33" borderId="34" xfId="594" applyNumberFormat="1" applyFont="1" applyFill="1" applyBorder="1">
      <alignment horizontal="center" vertical="center"/>
    </xf>
    <xf numFmtId="171" fontId="86" fillId="33" borderId="33" xfId="594" applyNumberFormat="1" applyFont="1" applyFill="1" applyBorder="1" applyAlignment="1">
      <alignment horizontal="left" vertical="center"/>
    </xf>
    <xf numFmtId="166" fontId="83" fillId="33" borderId="0" xfId="594" applyNumberFormat="1" applyFont="1" applyFill="1" applyBorder="1">
      <alignment horizontal="center" vertical="center"/>
    </xf>
    <xf numFmtId="0" fontId="83" fillId="33" borderId="0" xfId="594" applyNumberFormat="1" applyFont="1" applyFill="1" applyBorder="1">
      <alignment horizontal="center" vertical="center"/>
    </xf>
    <xf numFmtId="166" fontId="83" fillId="33" borderId="0" xfId="595" applyNumberFormat="1" applyFont="1" applyFill="1" applyBorder="1">
      <alignment horizontal="center" vertical="center"/>
    </xf>
    <xf numFmtId="0" fontId="83" fillId="33" borderId="0" xfId="595" applyFont="1" applyFill="1" applyBorder="1" applyAlignment="1">
      <alignment horizontal="left" vertical="center" wrapText="1"/>
    </xf>
    <xf numFmtId="0" fontId="77" fillId="28" borderId="37" xfId="74" applyFont="1" applyFill="1" applyBorder="1" applyAlignment="1">
      <alignment horizontal="center" vertical="center"/>
    </xf>
    <xf numFmtId="0" fontId="86" fillId="32" borderId="19" xfId="591" applyFont="1" applyFill="1" applyBorder="1" applyAlignment="1">
      <alignment vertical="center"/>
    </xf>
    <xf numFmtId="0" fontId="80" fillId="41" borderId="37" xfId="74" applyFont="1" applyFill="1" applyBorder="1" applyAlignment="1">
      <alignment horizontal="left" vertical="center"/>
    </xf>
    <xf numFmtId="0" fontId="80" fillId="33" borderId="37" xfId="74" applyFont="1" applyFill="1" applyBorder="1" applyAlignment="1">
      <alignment horizontal="left" vertical="center"/>
    </xf>
    <xf numFmtId="0" fontId="88" fillId="33" borderId="17" xfId="689" applyFont="1" applyFill="1" applyBorder="1" applyAlignment="1">
      <alignment horizontal="center" vertical="center"/>
    </xf>
    <xf numFmtId="0" fontId="85" fillId="33" borderId="15" xfId="691" applyFont="1" applyFill="1" applyBorder="1" applyAlignment="1">
      <alignment horizontal="left" vertical="center"/>
    </xf>
    <xf numFmtId="0" fontId="83" fillId="32" borderId="20" xfId="595" applyFont="1" applyFill="1" applyBorder="1" applyAlignment="1">
      <alignment horizontal="left" vertical="center" wrapText="1"/>
    </xf>
    <xf numFmtId="0" fontId="86" fillId="32" borderId="15" xfId="591" applyFont="1" applyFill="1" applyBorder="1" applyAlignment="1">
      <alignment horizontal="left" vertical="center"/>
    </xf>
    <xf numFmtId="0" fontId="118" fillId="33" borderId="0" xfId="74" applyFont="1" applyFill="1" applyAlignment="1">
      <alignment vertical="center"/>
    </xf>
    <xf numFmtId="0" fontId="86" fillId="32" borderId="18" xfId="591" applyFont="1" applyFill="1" applyBorder="1" applyAlignment="1">
      <alignment horizontal="left" vertical="center"/>
    </xf>
    <xf numFmtId="0" fontId="88" fillId="33" borderId="0" xfId="689" applyFont="1" applyFill="1" applyAlignment="1">
      <alignment horizontal="center" vertical="center"/>
    </xf>
    <xf numFmtId="1" fontId="83" fillId="31" borderId="15" xfId="594" applyNumberFormat="1" applyFont="1" applyFill="1" applyAlignment="1">
      <alignment horizontal="left" vertical="center" indent="1"/>
    </xf>
    <xf numFmtId="0" fontId="83" fillId="30" borderId="13" xfId="74" applyFont="1" applyFill="1" applyBorder="1" applyAlignment="1">
      <alignment vertical="center"/>
    </xf>
    <xf numFmtId="0" fontId="83" fillId="30" borderId="19" xfId="74" applyFont="1" applyFill="1" applyBorder="1" applyAlignment="1">
      <alignment vertical="center"/>
    </xf>
    <xf numFmtId="0" fontId="83" fillId="30" borderId="20" xfId="74" applyFont="1" applyFill="1" applyBorder="1" applyAlignment="1">
      <alignment vertical="center"/>
    </xf>
    <xf numFmtId="0" fontId="80" fillId="42" borderId="0" xfId="74" applyFont="1" applyFill="1" applyAlignment="1">
      <alignment vertical="center"/>
    </xf>
    <xf numFmtId="0" fontId="80" fillId="42" borderId="37" xfId="74" applyFont="1" applyFill="1" applyBorder="1" applyAlignment="1">
      <alignment vertical="center"/>
    </xf>
    <xf numFmtId="0" fontId="80" fillId="42" borderId="37" xfId="74" applyFont="1" applyFill="1" applyBorder="1" applyAlignment="1">
      <alignment vertical="center" wrapText="1"/>
    </xf>
    <xf numFmtId="0" fontId="118" fillId="42" borderId="37" xfId="74" applyFont="1" applyFill="1" applyBorder="1" applyAlignment="1">
      <alignment vertical="center" wrapText="1"/>
    </xf>
    <xf numFmtId="0" fontId="80" fillId="42" borderId="37" xfId="74" applyFont="1" applyFill="1" applyBorder="1" applyAlignment="1">
      <alignment horizontal="center" vertical="center"/>
    </xf>
    <xf numFmtId="2" fontId="80" fillId="42" borderId="37" xfId="74" applyNumberFormat="1" applyFont="1" applyFill="1" applyBorder="1" applyAlignment="1">
      <alignment vertical="center"/>
    </xf>
    <xf numFmtId="0" fontId="86" fillId="33" borderId="37" xfId="591" applyFont="1" applyFill="1" applyBorder="1" applyAlignment="1">
      <alignment horizontal="left" vertical="center"/>
    </xf>
    <xf numFmtId="0" fontId="120" fillId="43" borderId="35" xfId="74" applyFont="1" applyFill="1" applyBorder="1"/>
    <xf numFmtId="0" fontId="120" fillId="43" borderId="8" xfId="74" applyFont="1" applyFill="1" applyBorder="1"/>
    <xf numFmtId="0" fontId="116" fillId="36" borderId="38" xfId="595" applyFont="1" applyFill="1" applyBorder="1" applyAlignment="1">
      <alignment horizontal="center" vertical="center" textRotation="90" wrapText="1"/>
    </xf>
    <xf numFmtId="0" fontId="120" fillId="43" borderId="4" xfId="74" applyFont="1" applyFill="1" applyBorder="1"/>
    <xf numFmtId="0" fontId="120" fillId="43" borderId="39" xfId="74" applyFont="1" applyFill="1" applyBorder="1"/>
    <xf numFmtId="0" fontId="120" fillId="43" borderId="35" xfId="74" applyFont="1" applyFill="1" applyBorder="1" applyAlignment="1">
      <alignment wrapText="1"/>
    </xf>
    <xf numFmtId="178" fontId="86" fillId="33" borderId="37" xfId="591" applyNumberFormat="1" applyFont="1" applyFill="1" applyBorder="1" applyAlignment="1">
      <alignment horizontal="left" vertical="center"/>
    </xf>
    <xf numFmtId="1" fontId="83" fillId="31" borderId="15" xfId="594" applyNumberFormat="1" applyFont="1" applyFill="1" applyAlignment="1">
      <alignment horizontal="left" vertical="center" wrapText="1" indent="1"/>
    </xf>
    <xf numFmtId="0" fontId="118" fillId="33" borderId="0" xfId="74" applyFont="1" applyFill="1" applyAlignment="1">
      <alignment vertical="top"/>
    </xf>
    <xf numFmtId="0" fontId="83" fillId="32" borderId="15" xfId="591" applyFont="1" applyFill="1" applyBorder="1" applyAlignment="1">
      <alignment horizontal="left" vertical="center"/>
    </xf>
    <xf numFmtId="0" fontId="101" fillId="33" borderId="0" xfId="74" applyFont="1" applyFill="1" applyAlignment="1">
      <alignment vertical="center"/>
    </xf>
    <xf numFmtId="0" fontId="129" fillId="33" borderId="0" xfId="74" applyFont="1" applyFill="1" applyAlignment="1">
      <alignment horizontal="center" vertical="center"/>
    </xf>
    <xf numFmtId="0" fontId="80" fillId="33" borderId="0" xfId="74" applyFont="1" applyFill="1" applyAlignment="1">
      <alignment horizontal="right" vertical="center"/>
    </xf>
    <xf numFmtId="178" fontId="80" fillId="33" borderId="0" xfId="522" applyNumberFormat="1" applyFont="1" applyFill="1" applyBorder="1" applyAlignment="1">
      <alignment horizontal="left" vertical="center"/>
    </xf>
    <xf numFmtId="49" fontId="128" fillId="39" borderId="0" xfId="522" applyNumberFormat="1" applyFont="1" applyFill="1" applyBorder="1" applyAlignment="1">
      <alignment vertical="center"/>
    </xf>
    <xf numFmtId="0" fontId="128" fillId="39" borderId="0" xfId="74" applyFont="1" applyFill="1" applyAlignment="1">
      <alignment horizontal="left" vertical="center"/>
    </xf>
    <xf numFmtId="0" fontId="128" fillId="39" borderId="0" xfId="74" applyFont="1" applyFill="1" applyAlignment="1">
      <alignment vertical="center"/>
    </xf>
    <xf numFmtId="0" fontId="130" fillId="39" borderId="0" xfId="74" applyFont="1" applyFill="1" applyAlignment="1">
      <alignment horizontal="left" vertical="center"/>
    </xf>
    <xf numFmtId="0" fontId="130" fillId="39" borderId="0" xfId="74" applyFont="1" applyFill="1" applyAlignment="1">
      <alignment vertical="center"/>
    </xf>
    <xf numFmtId="0" fontId="130" fillId="39" borderId="0" xfId="74" applyFont="1" applyFill="1" applyAlignment="1">
      <alignment horizontal="center" vertical="center"/>
    </xf>
    <xf numFmtId="0" fontId="111" fillId="33" borderId="0" xfId="74" applyFont="1" applyFill="1" applyAlignment="1">
      <alignment horizontal="right" vertical="center" wrapText="1"/>
    </xf>
    <xf numFmtId="0" fontId="100" fillId="33" borderId="43" xfId="74" applyFont="1" applyFill="1" applyBorder="1" applyAlignment="1">
      <alignment horizontal="center" vertical="center"/>
    </xf>
    <xf numFmtId="0" fontId="105" fillId="33" borderId="43" xfId="74" applyFont="1" applyFill="1" applyBorder="1" applyAlignment="1">
      <alignment horizontal="left" vertical="center"/>
    </xf>
    <xf numFmtId="0" fontId="80" fillId="33" borderId="43" xfId="74" applyFont="1" applyFill="1" applyBorder="1" applyAlignment="1">
      <alignment vertical="center"/>
    </xf>
    <xf numFmtId="0" fontId="80" fillId="33" borderId="43" xfId="74" applyFont="1" applyFill="1" applyBorder="1" applyAlignment="1">
      <alignment horizontal="left" vertical="center"/>
    </xf>
    <xf numFmtId="0" fontId="104" fillId="33" borderId="43" xfId="74" applyFont="1" applyFill="1" applyBorder="1" applyAlignment="1">
      <alignment horizontal="left" vertical="center"/>
    </xf>
    <xf numFmtId="0" fontId="104" fillId="33" borderId="43" xfId="74" applyFont="1" applyFill="1" applyBorder="1" applyAlignment="1">
      <alignment vertical="center"/>
    </xf>
    <xf numFmtId="0" fontId="80" fillId="0" borderId="43" xfId="74" applyFont="1" applyBorder="1" applyAlignment="1">
      <alignment vertical="center"/>
    </xf>
    <xf numFmtId="14" fontId="104" fillId="33" borderId="43" xfId="74" applyNumberFormat="1" applyFont="1" applyFill="1" applyBorder="1" applyAlignment="1">
      <alignment horizontal="left" vertical="center"/>
    </xf>
    <xf numFmtId="0" fontId="83" fillId="33" borderId="0" xfId="672" applyFont="1" applyFill="1" applyBorder="1" applyAlignment="1">
      <alignment horizontal="center" vertical="center"/>
    </xf>
    <xf numFmtId="0" fontId="89" fillId="37" borderId="44" xfId="595" applyFont="1" applyFill="1" applyBorder="1" applyAlignment="1">
      <alignment horizontal="center" vertical="center" wrapText="1"/>
    </xf>
    <xf numFmtId="0" fontId="80" fillId="33" borderId="40" xfId="74" applyFont="1" applyFill="1" applyBorder="1" applyAlignment="1">
      <alignment horizontal="center" vertical="center"/>
    </xf>
    <xf numFmtId="0" fontId="80" fillId="42" borderId="40" xfId="74" applyFont="1" applyFill="1" applyBorder="1" applyAlignment="1">
      <alignment horizontal="center" vertical="center"/>
    </xf>
    <xf numFmtId="0" fontId="116" fillId="40" borderId="45" xfId="595" applyFont="1" applyFill="1" applyBorder="1" applyAlignment="1">
      <alignment horizontal="center" vertical="center" wrapText="1"/>
    </xf>
    <xf numFmtId="0" fontId="80" fillId="33" borderId="46" xfId="74" applyFont="1" applyFill="1" applyBorder="1" applyAlignment="1">
      <alignment vertical="center"/>
    </xf>
    <xf numFmtId="0" fontId="80" fillId="33" borderId="46" xfId="74" applyFont="1" applyFill="1" applyBorder="1" applyAlignment="1">
      <alignment vertical="center" wrapText="1"/>
    </xf>
    <xf numFmtId="0" fontId="80" fillId="33" borderId="47" xfId="74" applyFont="1" applyFill="1" applyBorder="1" applyAlignment="1">
      <alignment horizontal="center" vertical="center"/>
    </xf>
    <xf numFmtId="0" fontId="77" fillId="28" borderId="46" xfId="74" applyFont="1" applyFill="1" applyBorder="1" applyAlignment="1">
      <alignment horizontal="center" vertical="center"/>
    </xf>
    <xf numFmtId="167" fontId="80" fillId="33" borderId="46" xfId="74" applyNumberFormat="1" applyFont="1" applyFill="1" applyBorder="1" applyAlignment="1">
      <alignment horizontal="center" vertical="center"/>
    </xf>
    <xf numFmtId="2" fontId="80" fillId="33" borderId="46" xfId="74" applyNumberFormat="1" applyFont="1" applyFill="1" applyBorder="1" applyAlignment="1">
      <alignment vertical="center"/>
    </xf>
    <xf numFmtId="0" fontId="118" fillId="33" borderId="46" xfId="74" applyFont="1" applyFill="1" applyBorder="1" applyAlignment="1">
      <alignment vertical="center" wrapText="1"/>
    </xf>
    <xf numFmtId="0" fontId="80" fillId="33" borderId="8" xfId="74" applyFont="1" applyFill="1" applyBorder="1" applyAlignment="1">
      <alignment vertical="center"/>
    </xf>
    <xf numFmtId="0" fontId="80" fillId="33" borderId="8" xfId="74" applyFont="1" applyFill="1" applyBorder="1" applyAlignment="1">
      <alignment vertical="center" wrapText="1"/>
    </xf>
    <xf numFmtId="0" fontId="80" fillId="33" borderId="8" xfId="74" applyFont="1" applyFill="1" applyBorder="1" applyAlignment="1">
      <alignment horizontal="center" vertical="center"/>
    </xf>
    <xf numFmtId="0" fontId="77" fillId="28" borderId="8" xfId="74" applyFont="1" applyFill="1" applyBorder="1" applyAlignment="1">
      <alignment horizontal="center" vertical="center"/>
    </xf>
    <xf numFmtId="167" fontId="80" fillId="33" borderId="8" xfId="74" applyNumberFormat="1" applyFont="1" applyFill="1" applyBorder="1" applyAlignment="1">
      <alignment horizontal="center" vertical="center"/>
    </xf>
    <xf numFmtId="2" fontId="80" fillId="33" borderId="8" xfId="74" applyNumberFormat="1" applyFont="1" applyFill="1" applyBorder="1" applyAlignment="1">
      <alignment vertical="center"/>
    </xf>
    <xf numFmtId="0" fontId="79" fillId="32" borderId="15" xfId="594" applyNumberFormat="1" applyFont="1" applyFill="1" applyAlignment="1">
      <alignment horizontal="left" vertical="center" wrapText="1"/>
    </xf>
    <xf numFmtId="0" fontId="83" fillId="32" borderId="15" xfId="591" applyFont="1" applyFill="1" applyBorder="1" applyAlignment="1">
      <alignment horizontal="left" vertical="center" wrapText="1"/>
    </xf>
    <xf numFmtId="0" fontId="80" fillId="44" borderId="37" xfId="74" applyFont="1" applyFill="1" applyBorder="1" applyAlignment="1">
      <alignment vertical="center"/>
    </xf>
    <xf numFmtId="0" fontId="79" fillId="32" borderId="15" xfId="594" applyNumberFormat="1" applyFont="1" applyFill="1" applyAlignment="1">
      <alignment horizontal="left" vertical="center"/>
    </xf>
    <xf numFmtId="0" fontId="80" fillId="44" borderId="37" xfId="74" applyFont="1" applyFill="1" applyBorder="1" applyAlignment="1">
      <alignment vertical="center" wrapText="1"/>
    </xf>
    <xf numFmtId="0" fontId="118" fillId="44" borderId="37" xfId="74" applyFont="1" applyFill="1" applyBorder="1" applyAlignment="1">
      <alignment vertical="center" wrapText="1"/>
    </xf>
    <xf numFmtId="0" fontId="80" fillId="44" borderId="40" xfId="74" applyFont="1" applyFill="1" applyBorder="1" applyAlignment="1">
      <alignment horizontal="center" vertical="center"/>
    </xf>
    <xf numFmtId="0" fontId="77" fillId="44" borderId="37" xfId="74" applyFont="1" applyFill="1" applyBorder="1" applyAlignment="1">
      <alignment horizontal="center" vertical="center"/>
    </xf>
    <xf numFmtId="0" fontId="80" fillId="44" borderId="37" xfId="74" applyFont="1" applyFill="1" applyBorder="1" applyAlignment="1">
      <alignment horizontal="center" vertical="center"/>
    </xf>
    <xf numFmtId="2" fontId="80" fillId="44" borderId="37" xfId="74" applyNumberFormat="1" applyFont="1" applyFill="1" applyBorder="1" applyAlignment="1">
      <alignment vertical="center"/>
    </xf>
    <xf numFmtId="167" fontId="80" fillId="44" borderId="37" xfId="74" applyNumberFormat="1" applyFont="1" applyFill="1" applyBorder="1" applyAlignment="1">
      <alignment horizontal="center" vertical="center"/>
    </xf>
    <xf numFmtId="0" fontId="131" fillId="33" borderId="37" xfId="689" applyFont="1" applyFill="1" applyBorder="1" applyAlignment="1">
      <alignment vertical="center"/>
    </xf>
    <xf numFmtId="0" fontId="132" fillId="33" borderId="37" xfId="689" applyFont="1" applyFill="1" applyBorder="1" applyAlignment="1">
      <alignment vertical="center" wrapText="1"/>
    </xf>
    <xf numFmtId="0" fontId="80" fillId="33" borderId="37" xfId="74" applyFont="1" applyFill="1" applyBorder="1" applyAlignment="1">
      <alignment horizontal="left" vertical="center" wrapText="1"/>
    </xf>
    <xf numFmtId="171" fontId="86" fillId="31" borderId="15" xfId="594" applyNumberFormat="1" applyFont="1" applyFill="1" applyAlignment="1">
      <alignment horizontal="left" vertical="center" wrapText="1"/>
    </xf>
    <xf numFmtId="0" fontId="133" fillId="33" borderId="0" xfId="672" applyFont="1" applyFill="1" applyBorder="1" applyAlignment="1">
      <alignment horizontal="center" vertical="center"/>
    </xf>
    <xf numFmtId="0" fontId="84" fillId="33" borderId="0" xfId="672" applyFont="1" applyFill="1" applyBorder="1" applyAlignment="1">
      <alignment vertical="center"/>
    </xf>
    <xf numFmtId="0" fontId="77" fillId="28" borderId="49" xfId="74" applyFont="1" applyFill="1" applyBorder="1" applyAlignment="1">
      <alignment horizontal="center" vertical="center"/>
    </xf>
    <xf numFmtId="0" fontId="116" fillId="45" borderId="8" xfId="595" applyFont="1" applyFill="1" applyBorder="1" applyAlignment="1">
      <alignment horizontal="center" vertical="center" wrapText="1"/>
    </xf>
    <xf numFmtId="49" fontId="86" fillId="31" borderId="18" xfId="594" applyNumberFormat="1" applyFont="1" applyFill="1" applyBorder="1" applyAlignment="1">
      <alignment horizontal="left" vertical="center"/>
    </xf>
    <xf numFmtId="0" fontId="83" fillId="32" borderId="15" xfId="591" applyFont="1" applyFill="1" applyBorder="1" applyAlignment="1">
      <alignment horizontal="left" vertical="center" wrapText="1" indent="1"/>
    </xf>
    <xf numFmtId="174" fontId="86" fillId="33" borderId="0" xfId="74" applyNumberFormat="1" applyFont="1" applyFill="1" applyAlignment="1">
      <alignment horizontal="right" vertical="top"/>
    </xf>
    <xf numFmtId="0" fontId="135" fillId="0" borderId="0" xfId="74" applyFont="1" applyAlignment="1">
      <alignment vertical="center"/>
    </xf>
    <xf numFmtId="0" fontId="135" fillId="0" borderId="0" xfId="74" applyFont="1" applyAlignment="1">
      <alignment horizontal="left" vertical="center"/>
    </xf>
    <xf numFmtId="0" fontId="136" fillId="0" borderId="0" xfId="74" applyFont="1" applyAlignment="1">
      <alignment vertical="center"/>
    </xf>
    <xf numFmtId="0" fontId="136" fillId="30" borderId="0" xfId="74" applyFont="1" applyFill="1" applyAlignment="1">
      <alignment vertical="center"/>
    </xf>
    <xf numFmtId="0" fontId="137" fillId="0" borderId="0" xfId="74" applyFont="1" applyAlignment="1">
      <alignment horizontal="left" vertical="center"/>
    </xf>
    <xf numFmtId="0" fontId="138" fillId="0" borderId="0" xfId="74" applyFont="1" applyAlignment="1">
      <alignment vertical="center"/>
    </xf>
    <xf numFmtId="0" fontId="139" fillId="0" borderId="0" xfId="74" applyFont="1" applyAlignment="1">
      <alignment vertical="center"/>
    </xf>
    <xf numFmtId="0" fontId="134" fillId="34" borderId="0" xfId="74" applyFont="1" applyFill="1" applyAlignment="1">
      <alignment vertical="center"/>
    </xf>
    <xf numFmtId="0" fontId="80" fillId="34" borderId="37" xfId="74" applyFont="1" applyFill="1" applyBorder="1" applyAlignment="1">
      <alignment vertical="center"/>
    </xf>
    <xf numFmtId="0" fontId="80" fillId="0" borderId="37" xfId="74" applyFont="1" applyBorder="1" applyAlignment="1">
      <alignment vertical="center" wrapText="1"/>
    </xf>
    <xf numFmtId="0" fontId="132" fillId="0" borderId="37" xfId="689" applyFont="1" applyBorder="1" applyAlignment="1">
      <alignment vertical="center" wrapText="1"/>
    </xf>
    <xf numFmtId="0" fontId="80" fillId="41" borderId="37" xfId="74" applyFont="1" applyFill="1" applyBorder="1" applyAlignment="1">
      <alignment vertical="center"/>
    </xf>
    <xf numFmtId="0" fontId="80" fillId="41" borderId="37" xfId="74" applyFont="1" applyFill="1" applyBorder="1" applyAlignment="1">
      <alignment vertical="center" wrapText="1"/>
    </xf>
    <xf numFmtId="0" fontId="118" fillId="41" borderId="37" xfId="74" applyFont="1" applyFill="1" applyBorder="1" applyAlignment="1">
      <alignment vertical="center" wrapText="1"/>
    </xf>
    <xf numFmtId="0" fontId="77" fillId="28" borderId="50" xfId="74" applyFont="1" applyFill="1" applyBorder="1" applyAlignment="1">
      <alignment horizontal="center" vertical="center"/>
    </xf>
    <xf numFmtId="0" fontId="80" fillId="28" borderId="50" xfId="74" applyFont="1" applyFill="1" applyBorder="1" applyAlignment="1">
      <alignment horizontal="center" vertical="center"/>
    </xf>
    <xf numFmtId="0" fontId="77" fillId="28" borderId="40" xfId="74" applyFont="1" applyFill="1" applyBorder="1" applyAlignment="1">
      <alignment horizontal="center" vertical="center"/>
    </xf>
    <xf numFmtId="0" fontId="80" fillId="28" borderId="40" xfId="74" applyFont="1" applyFill="1" applyBorder="1" applyAlignment="1">
      <alignment horizontal="center" vertical="center"/>
    </xf>
    <xf numFmtId="0" fontId="117" fillId="46" borderId="35" xfId="595" applyFont="1" applyFill="1" applyBorder="1" applyAlignment="1">
      <alignment horizontal="center" vertical="center" wrapText="1"/>
    </xf>
    <xf numFmtId="44" fontId="86" fillId="32" borderId="15" xfId="36" applyFont="1" applyFill="1" applyBorder="1" applyAlignment="1">
      <alignment horizontal="center" vertical="center"/>
    </xf>
    <xf numFmtId="0" fontId="83" fillId="31" borderId="15" xfId="594" applyNumberFormat="1" applyFont="1" applyFill="1">
      <alignment horizontal="center" vertical="center"/>
    </xf>
    <xf numFmtId="0" fontId="83" fillId="33" borderId="0" xfId="591" applyFont="1" applyFill="1" applyBorder="1" applyAlignment="1">
      <alignment horizontal="left" vertical="center"/>
    </xf>
    <xf numFmtId="171" fontId="86" fillId="33" borderId="0" xfId="594" applyNumberFormat="1" applyFont="1" applyFill="1" applyBorder="1" applyAlignment="1">
      <alignment horizontal="left" vertical="center"/>
    </xf>
    <xf numFmtId="0" fontId="118" fillId="41" borderId="37" xfId="74" applyFont="1" applyFill="1" applyBorder="1" applyAlignment="1">
      <alignment horizontal="left" vertical="center"/>
    </xf>
    <xf numFmtId="0" fontId="80" fillId="47" borderId="37" xfId="74" applyFont="1" applyFill="1" applyBorder="1" applyAlignment="1">
      <alignment vertical="center"/>
    </xf>
    <xf numFmtId="0" fontId="77" fillId="41" borderId="37" xfId="74" applyFont="1" applyFill="1" applyBorder="1" applyAlignment="1">
      <alignment horizontal="center" vertical="center"/>
    </xf>
    <xf numFmtId="0" fontId="80" fillId="41" borderId="37" xfId="74" applyFont="1" applyFill="1" applyBorder="1" applyAlignment="1">
      <alignment horizontal="center" vertical="center"/>
    </xf>
    <xf numFmtId="0" fontId="140" fillId="0" borderId="0" xfId="74" applyFont="1" applyAlignment="1">
      <alignment vertical="center"/>
    </xf>
    <xf numFmtId="0" fontId="140" fillId="0" borderId="0" xfId="74" applyFont="1" applyAlignment="1">
      <alignment horizontal="left" vertical="center"/>
    </xf>
    <xf numFmtId="0" fontId="141" fillId="0" borderId="0" xfId="74" applyFont="1" applyAlignment="1">
      <alignment vertical="center"/>
    </xf>
    <xf numFmtId="0" fontId="142" fillId="0" borderId="0" xfId="74" applyFont="1" applyAlignment="1">
      <alignment horizontal="left" vertical="center"/>
    </xf>
    <xf numFmtId="0" fontId="143" fillId="0" borderId="0" xfId="74" applyFont="1" applyAlignment="1">
      <alignment vertical="center"/>
    </xf>
    <xf numFmtId="0" fontId="144" fillId="0" borderId="0" xfId="74" applyFont="1" applyAlignment="1">
      <alignment vertical="center"/>
    </xf>
    <xf numFmtId="0" fontId="83" fillId="32" borderId="23" xfId="595" applyFont="1" applyFill="1" applyBorder="1" applyAlignment="1">
      <alignment horizontal="left" vertical="center" indent="1"/>
    </xf>
    <xf numFmtId="0" fontId="83" fillId="31" borderId="13" xfId="594" applyNumberFormat="1" applyFont="1" applyFill="1" applyBorder="1">
      <alignment horizontal="center" vertical="center"/>
    </xf>
    <xf numFmtId="0" fontId="83" fillId="31" borderId="20" xfId="594" applyNumberFormat="1" applyFont="1" applyFill="1" applyBorder="1">
      <alignment horizontal="center" vertical="center"/>
    </xf>
    <xf numFmtId="0" fontId="83" fillId="31" borderId="19" xfId="594" applyNumberFormat="1" applyFont="1" applyFill="1" applyBorder="1">
      <alignment horizontal="center" vertical="center"/>
    </xf>
    <xf numFmtId="167" fontId="83" fillId="31" borderId="20" xfId="594" applyNumberFormat="1" applyFont="1" applyFill="1" applyBorder="1">
      <alignment horizontal="center" vertical="center"/>
    </xf>
    <xf numFmtId="44" fontId="83" fillId="31" borderId="19" xfId="36" applyFont="1" applyFill="1" applyBorder="1" applyAlignment="1">
      <alignment horizontal="center" vertical="center"/>
    </xf>
    <xf numFmtId="171" fontId="86" fillId="31" borderId="13" xfId="594" applyNumberFormat="1" applyFont="1" applyFill="1" applyBorder="1" applyAlignment="1">
      <alignment horizontal="left" vertical="center" indent="1"/>
    </xf>
    <xf numFmtId="0" fontId="83" fillId="32" borderId="15" xfId="591" applyFont="1" applyFill="1" applyBorder="1" applyAlignment="1">
      <alignment horizontal="left" vertical="center" indent="2"/>
    </xf>
    <xf numFmtId="0" fontId="118" fillId="33" borderId="41" xfId="74" applyFont="1" applyFill="1" applyBorder="1" applyAlignment="1">
      <alignment vertical="center" wrapText="1"/>
    </xf>
    <xf numFmtId="0" fontId="118" fillId="0" borderId="8" xfId="0" applyFont="1" applyBorder="1" applyAlignment="1">
      <alignment vertical="center" wrapText="1"/>
    </xf>
    <xf numFmtId="0" fontId="80" fillId="0" borderId="40" xfId="74" applyFont="1" applyBorder="1" applyAlignment="1">
      <alignment horizontal="center" vertical="center"/>
    </xf>
    <xf numFmtId="0" fontId="118" fillId="33" borderId="42" xfId="74" applyFont="1" applyFill="1" applyBorder="1" applyAlignment="1">
      <alignment vertical="center" wrapText="1"/>
    </xf>
    <xf numFmtId="0" fontId="118" fillId="0" borderId="37" xfId="74" applyFont="1" applyBorder="1" applyAlignment="1">
      <alignment vertical="center" wrapText="1"/>
    </xf>
    <xf numFmtId="0" fontId="80" fillId="33" borderId="42" xfId="74" applyFont="1" applyFill="1" applyBorder="1" applyAlignment="1">
      <alignment horizontal="center" vertical="center"/>
    </xf>
    <xf numFmtId="2" fontId="131" fillId="33" borderId="37" xfId="689" applyNumberFormat="1" applyFont="1" applyFill="1" applyBorder="1" applyAlignment="1">
      <alignment vertical="center"/>
    </xf>
    <xf numFmtId="0" fontId="131" fillId="42" borderId="37" xfId="689" applyFont="1" applyFill="1" applyBorder="1" applyAlignment="1">
      <alignment vertical="center"/>
    </xf>
    <xf numFmtId="2" fontId="131" fillId="41" borderId="37" xfId="689" applyNumberFormat="1" applyFont="1" applyFill="1" applyBorder="1" applyAlignment="1">
      <alignment vertical="center"/>
    </xf>
    <xf numFmtId="2" fontId="131" fillId="33" borderId="46" xfId="689" applyNumberFormat="1" applyFont="1" applyFill="1" applyBorder="1" applyAlignment="1">
      <alignment vertical="center"/>
    </xf>
    <xf numFmtId="2" fontId="131" fillId="33" borderId="8" xfId="689" applyNumberFormat="1" applyFont="1" applyFill="1" applyBorder="1" applyAlignment="1">
      <alignment vertical="center"/>
    </xf>
    <xf numFmtId="0" fontId="84" fillId="33" borderId="31" xfId="591" applyFont="1" applyFill="1" applyBorder="1" applyAlignment="1">
      <alignment horizontal="left" vertical="center"/>
    </xf>
    <xf numFmtId="0" fontId="84" fillId="33" borderId="20" xfId="591" applyFont="1" applyFill="1" applyBorder="1" applyAlignment="1">
      <alignment horizontal="left" vertical="center"/>
    </xf>
    <xf numFmtId="0" fontId="84" fillId="33" borderId="26" xfId="591" applyFont="1" applyFill="1" applyBorder="1" applyAlignment="1">
      <alignment horizontal="left" vertical="center"/>
    </xf>
    <xf numFmtId="0" fontId="80" fillId="31" borderId="15" xfId="594" applyNumberFormat="1" applyFont="1" applyFill="1">
      <alignment horizontal="center" vertical="center"/>
    </xf>
    <xf numFmtId="0" fontId="116" fillId="45" borderId="51" xfId="595" applyFont="1" applyFill="1" applyBorder="1" applyAlignment="1">
      <alignment horizontal="center" vertical="center" wrapText="1"/>
    </xf>
    <xf numFmtId="0" fontId="77" fillId="44" borderId="40" xfId="74" applyFont="1" applyFill="1" applyBorder="1" applyAlignment="1">
      <alignment horizontal="center" vertical="center"/>
    </xf>
    <xf numFmtId="0" fontId="118" fillId="41" borderId="40" xfId="74" applyFont="1" applyFill="1" applyBorder="1" applyAlignment="1">
      <alignment horizontal="left" vertical="center"/>
    </xf>
    <xf numFmtId="0" fontId="77" fillId="41" borderId="40" xfId="74" applyFont="1" applyFill="1" applyBorder="1" applyAlignment="1">
      <alignment horizontal="center" vertical="center"/>
    </xf>
    <xf numFmtId="0" fontId="80" fillId="38" borderId="40" xfId="74" applyFont="1" applyFill="1" applyBorder="1" applyAlignment="1">
      <alignment horizontal="center" vertical="center"/>
    </xf>
    <xf numFmtId="0" fontId="77" fillId="28" borderId="47" xfId="74" applyFont="1" applyFill="1" applyBorder="1" applyAlignment="1">
      <alignment horizontal="center" vertical="center"/>
    </xf>
    <xf numFmtId="0" fontId="77" fillId="28" borderId="51" xfId="74" applyFont="1" applyFill="1" applyBorder="1" applyAlignment="1">
      <alignment horizontal="center" vertical="center"/>
    </xf>
    <xf numFmtId="0" fontId="118" fillId="28" borderId="42" xfId="74" applyFont="1" applyFill="1" applyBorder="1" applyAlignment="1">
      <alignment horizontal="left" vertical="center"/>
    </xf>
    <xf numFmtId="0" fontId="118" fillId="42" borderId="42" xfId="74" applyFont="1" applyFill="1" applyBorder="1" applyAlignment="1">
      <alignment horizontal="left" vertical="center"/>
    </xf>
    <xf numFmtId="0" fontId="118" fillId="44" borderId="42" xfId="74" applyFont="1" applyFill="1" applyBorder="1" applyAlignment="1">
      <alignment horizontal="left" vertical="center"/>
    </xf>
    <xf numFmtId="0" fontId="118" fillId="41" borderId="42" xfId="74" applyFont="1" applyFill="1" applyBorder="1" applyAlignment="1">
      <alignment horizontal="left" vertical="center"/>
    </xf>
    <xf numFmtId="0" fontId="118" fillId="38" borderId="42" xfId="74" applyFont="1" applyFill="1" applyBorder="1" applyAlignment="1">
      <alignment horizontal="left" vertical="center"/>
    </xf>
    <xf numFmtId="0" fontId="118" fillId="28" borderId="54" xfId="74" applyFont="1" applyFill="1" applyBorder="1" applyAlignment="1">
      <alignment horizontal="left" vertical="center"/>
    </xf>
    <xf numFmtId="0" fontId="118" fillId="28" borderId="52" xfId="74" applyFont="1" applyFill="1" applyBorder="1" applyAlignment="1">
      <alignment horizontal="left" vertical="center"/>
    </xf>
    <xf numFmtId="0" fontId="118" fillId="28" borderId="42" xfId="74" applyFont="1" applyFill="1" applyBorder="1" applyAlignment="1">
      <alignment horizontal="left" vertical="center" wrapText="1"/>
    </xf>
    <xf numFmtId="0" fontId="118" fillId="44" borderId="54" xfId="74" applyFont="1" applyFill="1" applyBorder="1" applyAlignment="1">
      <alignment horizontal="left" vertical="center"/>
    </xf>
    <xf numFmtId="0" fontId="118" fillId="28" borderId="55" xfId="74" applyFont="1" applyFill="1" applyBorder="1" applyAlignment="1">
      <alignment horizontal="left" vertical="center"/>
    </xf>
    <xf numFmtId="0" fontId="116" fillId="40" borderId="39" xfId="595" applyFont="1" applyFill="1" applyBorder="1" applyAlignment="1">
      <alignment horizontal="center" vertical="center" wrapText="1"/>
    </xf>
    <xf numFmtId="0" fontId="118" fillId="28" borderId="39" xfId="74" applyFont="1" applyFill="1" applyBorder="1" applyAlignment="1">
      <alignment horizontal="left" vertical="center"/>
    </xf>
    <xf numFmtId="0" fontId="118" fillId="42" borderId="39" xfId="74" applyFont="1" applyFill="1" applyBorder="1" applyAlignment="1">
      <alignment horizontal="left" vertical="center"/>
    </xf>
    <xf numFmtId="0" fontId="118" fillId="44" borderId="39" xfId="74" applyFont="1" applyFill="1" applyBorder="1" applyAlignment="1">
      <alignment horizontal="left" vertical="center"/>
    </xf>
    <xf numFmtId="0" fontId="118" fillId="41" borderId="39" xfId="74" applyFont="1" applyFill="1" applyBorder="1" applyAlignment="1">
      <alignment horizontal="left" vertical="center"/>
    </xf>
    <xf numFmtId="0" fontId="118" fillId="38" borderId="39" xfId="74" applyFont="1" applyFill="1" applyBorder="1" applyAlignment="1">
      <alignment horizontal="left" vertical="center"/>
    </xf>
    <xf numFmtId="0" fontId="118" fillId="33" borderId="39" xfId="74" applyFont="1" applyFill="1" applyBorder="1" applyAlignment="1">
      <alignment horizontal="center" vertical="center" wrapText="1"/>
    </xf>
    <xf numFmtId="0" fontId="118" fillId="33" borderId="39" xfId="74" applyFont="1" applyFill="1" applyBorder="1" applyAlignment="1">
      <alignment vertical="center" wrapText="1"/>
    </xf>
    <xf numFmtId="0" fontId="118" fillId="33" borderId="51" xfId="74" applyFont="1" applyFill="1" applyBorder="1" applyAlignment="1">
      <alignment vertical="center" wrapText="1"/>
    </xf>
    <xf numFmtId="0" fontId="118" fillId="33" borderId="49" xfId="74" applyFont="1" applyFill="1" applyBorder="1" applyAlignment="1">
      <alignment vertical="center" wrapText="1"/>
    </xf>
    <xf numFmtId="0" fontId="116" fillId="48" borderId="37" xfId="595" applyFont="1" applyFill="1" applyBorder="1" applyAlignment="1">
      <alignment horizontal="center" vertical="center" wrapText="1"/>
    </xf>
    <xf numFmtId="0" fontId="89" fillId="48" borderId="37" xfId="595" applyFont="1" applyFill="1" applyBorder="1" applyAlignment="1">
      <alignment horizontal="center" vertical="center" wrapText="1"/>
    </xf>
    <xf numFmtId="0" fontId="89" fillId="48" borderId="37" xfId="595" applyFont="1" applyFill="1" applyBorder="1" applyAlignment="1">
      <alignment vertical="center" wrapText="1"/>
    </xf>
    <xf numFmtId="0" fontId="83" fillId="33" borderId="0" xfId="689" applyFont="1" applyFill="1" applyAlignment="1">
      <alignment vertical="center"/>
    </xf>
    <xf numFmtId="0" fontId="80" fillId="31" borderId="16" xfId="594" applyNumberFormat="1" applyFont="1" applyFill="1" applyBorder="1">
      <alignment horizontal="center" vertical="center"/>
    </xf>
    <xf numFmtId="0" fontId="83" fillId="32" borderId="15" xfId="595" applyFont="1" applyFill="1" applyBorder="1" applyAlignment="1">
      <alignment vertical="center" wrapText="1"/>
    </xf>
    <xf numFmtId="0" fontId="83" fillId="32" borderId="15" xfId="591" applyFont="1" applyFill="1" applyBorder="1" applyAlignment="1">
      <alignment horizontal="left" vertical="center" wrapText="1" indent="2"/>
    </xf>
    <xf numFmtId="177" fontId="83" fillId="31" borderId="15" xfId="36" applyNumberFormat="1" applyFont="1" applyFill="1" applyBorder="1" applyAlignment="1">
      <alignment vertical="center"/>
    </xf>
    <xf numFmtId="0" fontId="83" fillId="31" borderId="15" xfId="594" applyNumberFormat="1" applyFont="1" applyFill="1" applyAlignment="1">
      <alignment vertical="center"/>
    </xf>
    <xf numFmtId="177" fontId="86" fillId="32" borderId="15" xfId="36" applyNumberFormat="1" applyFont="1" applyFill="1" applyBorder="1" applyAlignment="1">
      <alignment vertical="center"/>
    </xf>
    <xf numFmtId="0" fontId="83" fillId="32" borderId="15" xfId="591" applyFont="1" applyFill="1" applyBorder="1">
      <alignment horizontal="left" vertical="center" indent="1"/>
    </xf>
    <xf numFmtId="0" fontId="0" fillId="0" borderId="0" xfId="0" applyAlignment="1">
      <alignment horizontal="right"/>
    </xf>
    <xf numFmtId="0" fontId="80" fillId="0" borderId="37" xfId="74" applyFont="1" applyBorder="1" applyAlignment="1">
      <alignment vertical="center"/>
    </xf>
    <xf numFmtId="44" fontId="83" fillId="31" borderId="16" xfId="36" applyFont="1" applyFill="1" applyBorder="1" applyAlignment="1">
      <alignment horizontal="center" vertical="center"/>
    </xf>
    <xf numFmtId="44" fontId="83" fillId="31" borderId="17" xfId="36" applyFont="1" applyFill="1" applyBorder="1" applyAlignment="1">
      <alignment horizontal="center" vertical="center"/>
    </xf>
    <xf numFmtId="44" fontId="86" fillId="32" borderId="16" xfId="36" applyFont="1" applyFill="1" applyBorder="1" applyAlignment="1">
      <alignment horizontal="center" vertical="center"/>
    </xf>
    <xf numFmtId="44" fontId="86" fillId="32" borderId="17" xfId="36" applyFont="1" applyFill="1" applyBorder="1" applyAlignment="1">
      <alignment horizontal="center" vertical="center"/>
    </xf>
    <xf numFmtId="44" fontId="83" fillId="31" borderId="15" xfId="36" applyFont="1" applyFill="1" applyBorder="1" applyAlignment="1">
      <alignment horizontal="center" vertical="center"/>
    </xf>
    <xf numFmtId="44" fontId="86" fillId="32" borderId="15" xfId="36" applyFont="1" applyFill="1" applyBorder="1" applyAlignment="1">
      <alignment horizontal="center" vertical="center"/>
    </xf>
    <xf numFmtId="44" fontId="83" fillId="31" borderId="18" xfId="36" applyFont="1" applyFill="1" applyBorder="1" applyAlignment="1">
      <alignment horizontal="center" vertical="center"/>
    </xf>
    <xf numFmtId="44" fontId="86" fillId="32" borderId="18" xfId="36" applyFont="1" applyFill="1" applyBorder="1" applyAlignment="1">
      <alignment horizontal="center" vertical="center"/>
    </xf>
    <xf numFmtId="0" fontId="86" fillId="30" borderId="15" xfId="595" applyFont="1" applyFill="1" applyBorder="1" applyAlignment="1">
      <alignment horizontal="center" vertical="center" wrapText="1"/>
    </xf>
    <xf numFmtId="0" fontId="83" fillId="32" borderId="15" xfId="595" applyFont="1" applyFill="1" applyBorder="1" applyAlignment="1">
      <alignment horizontal="left" vertical="center" wrapText="1"/>
    </xf>
    <xf numFmtId="0" fontId="83" fillId="32" borderId="17" xfId="595" applyFont="1" applyFill="1" applyBorder="1" applyAlignment="1">
      <alignment horizontal="left" vertical="center" wrapText="1"/>
    </xf>
    <xf numFmtId="0" fontId="83" fillId="32" borderId="18" xfId="595" applyFont="1" applyFill="1" applyBorder="1" applyAlignment="1">
      <alignment horizontal="left" vertical="center" wrapText="1"/>
    </xf>
    <xf numFmtId="0" fontId="83" fillId="32" borderId="16" xfId="595" applyFont="1" applyFill="1" applyAlignment="1">
      <alignment horizontal="left" vertical="center" wrapText="1"/>
    </xf>
    <xf numFmtId="0" fontId="83" fillId="32" borderId="14" xfId="595" applyFont="1" applyFill="1" applyBorder="1" applyAlignment="1">
      <alignment horizontal="center" vertical="center" wrapText="1"/>
    </xf>
    <xf numFmtId="0" fontId="83" fillId="32" borderId="56" xfId="595" applyFont="1" applyFill="1" applyBorder="1" applyAlignment="1">
      <alignment horizontal="center" vertical="center" wrapText="1"/>
    </xf>
    <xf numFmtId="0" fontId="92" fillId="0" borderId="0" xfId="74" applyFont="1" applyAlignment="1">
      <alignment horizontal="left" vertical="center" wrapText="1"/>
    </xf>
    <xf numFmtId="0" fontId="92" fillId="0" borderId="0" xfId="74" applyFont="1" applyAlignment="1">
      <alignment horizontal="left" vertical="top" wrapText="1"/>
    </xf>
    <xf numFmtId="0" fontId="120" fillId="43" borderId="16" xfId="74" applyFont="1" applyFill="1" applyBorder="1" applyAlignment="1">
      <alignment horizontal="center" vertical="center" wrapText="1"/>
    </xf>
    <xf numFmtId="0" fontId="120" fillId="43" borderId="17" xfId="74" applyFont="1" applyFill="1" applyBorder="1" applyAlignment="1">
      <alignment horizontal="center" vertical="center" wrapText="1"/>
    </xf>
    <xf numFmtId="0" fontId="120" fillId="43" borderId="15" xfId="74" applyFont="1" applyFill="1" applyBorder="1" applyAlignment="1">
      <alignment horizontal="center" vertical="center"/>
    </xf>
    <xf numFmtId="0" fontId="120" fillId="43" borderId="15" xfId="74" applyFont="1" applyFill="1" applyBorder="1" applyAlignment="1">
      <alignment horizontal="center" vertical="center" wrapText="1"/>
    </xf>
    <xf numFmtId="0" fontId="120" fillId="43" borderId="16" xfId="74" applyFont="1" applyFill="1" applyBorder="1" applyAlignment="1">
      <alignment horizontal="center" vertical="center"/>
    </xf>
    <xf numFmtId="0" fontId="120" fillId="43" borderId="17" xfId="74" applyFont="1" applyFill="1" applyBorder="1" applyAlignment="1">
      <alignment horizontal="center" vertical="center"/>
    </xf>
    <xf numFmtId="0" fontId="120" fillId="43" borderId="18" xfId="74" applyFont="1" applyFill="1" applyBorder="1" applyAlignment="1">
      <alignment horizontal="center" vertical="center"/>
    </xf>
    <xf numFmtId="0" fontId="89" fillId="36" borderId="51" xfId="74" applyFont="1" applyFill="1" applyBorder="1" applyAlignment="1">
      <alignment horizontal="center" vertical="center"/>
    </xf>
    <xf numFmtId="0" fontId="89" fillId="36" borderId="4" xfId="74" applyFont="1" applyFill="1" applyBorder="1" applyAlignment="1">
      <alignment horizontal="center" vertical="center"/>
    </xf>
    <xf numFmtId="0" fontId="117" fillId="46" borderId="36" xfId="74" applyFont="1" applyFill="1" applyBorder="1" applyAlignment="1">
      <alignment horizontal="center" vertical="center" wrapText="1"/>
    </xf>
    <xf numFmtId="0" fontId="145" fillId="33" borderId="48" xfId="672" applyFont="1" applyFill="1" applyBorder="1" applyAlignment="1">
      <alignment horizontal="center" vertical="center"/>
    </xf>
    <xf numFmtId="0" fontId="125" fillId="36" borderId="8" xfId="74" applyFont="1" applyFill="1" applyBorder="1" applyAlignment="1">
      <alignment horizontal="center" vertical="center"/>
    </xf>
    <xf numFmtId="0" fontId="125" fillId="36" borderId="35" xfId="74" applyFont="1" applyFill="1" applyBorder="1" applyAlignment="1">
      <alignment horizontal="center" vertical="center"/>
    </xf>
    <xf numFmtId="0" fontId="125" fillId="36" borderId="53" xfId="74" applyFont="1" applyFill="1" applyBorder="1" applyAlignment="1">
      <alignment horizontal="center" vertical="center"/>
    </xf>
    <xf numFmtId="0" fontId="125" fillId="36" borderId="35" xfId="595" applyFont="1" applyFill="1" applyBorder="1" applyAlignment="1">
      <alignment horizontal="center" vertical="center" wrapText="1"/>
    </xf>
    <xf numFmtId="0" fontId="125" fillId="36" borderId="53" xfId="595" applyFont="1" applyFill="1" applyBorder="1" applyAlignment="1">
      <alignment horizontal="center" vertical="center" wrapText="1"/>
    </xf>
    <xf numFmtId="0" fontId="78" fillId="32" borderId="40" xfId="74" applyFont="1" applyFill="1" applyBorder="1" applyAlignment="1">
      <alignment horizontal="center" vertical="center"/>
    </xf>
    <xf numFmtId="0" fontId="78" fillId="32" borderId="41" xfId="74" applyFont="1" applyFill="1" applyBorder="1" applyAlignment="1">
      <alignment horizontal="center" vertical="center"/>
    </xf>
    <xf numFmtId="0" fontId="78" fillId="32" borderId="42" xfId="74" applyFont="1" applyFill="1" applyBorder="1" applyAlignment="1">
      <alignment horizontal="center" vertical="center"/>
    </xf>
    <xf numFmtId="0" fontId="108" fillId="33" borderId="0" xfId="74" applyFont="1" applyFill="1" applyAlignment="1">
      <alignment horizontal="center" vertical="center"/>
    </xf>
    <xf numFmtId="0" fontId="81" fillId="39" borderId="0" xfId="74" applyFont="1" applyFill="1" applyAlignment="1">
      <alignment horizontal="center" vertical="center"/>
    </xf>
    <xf numFmtId="0" fontId="80" fillId="33" borderId="0" xfId="74" applyFont="1" applyFill="1" applyAlignment="1">
      <alignment horizontal="center" vertical="center"/>
    </xf>
    <xf numFmtId="0" fontId="105" fillId="33" borderId="0" xfId="74" applyFont="1" applyFill="1" applyAlignment="1">
      <alignment horizontal="left" vertical="center" wrapText="1"/>
    </xf>
    <xf numFmtId="0" fontId="104" fillId="33" borderId="43" xfId="74" applyFont="1" applyFill="1" applyBorder="1" applyAlignment="1">
      <alignment horizontal="right" vertical="center"/>
    </xf>
    <xf numFmtId="2" fontId="78" fillId="32" borderId="40" xfId="74" applyNumberFormat="1" applyFont="1" applyFill="1" applyBorder="1" applyAlignment="1">
      <alignment horizontal="center" vertical="center"/>
    </xf>
    <xf numFmtId="0" fontId="86" fillId="32" borderId="40" xfId="74" applyFont="1" applyFill="1" applyBorder="1" applyAlignment="1">
      <alignment horizontal="center" vertical="center" wrapText="1"/>
    </xf>
    <xf numFmtId="0" fontId="86" fillId="32" borderId="41" xfId="74" applyFont="1" applyFill="1" applyBorder="1" applyAlignment="1">
      <alignment horizontal="center" vertical="center" wrapText="1"/>
    </xf>
    <xf numFmtId="0" fontId="86" fillId="32" borderId="42" xfId="74" applyFont="1" applyFill="1" applyBorder="1" applyAlignment="1">
      <alignment horizontal="center" vertical="center" wrapText="1"/>
    </xf>
    <xf numFmtId="177" fontId="83" fillId="31" borderId="16" xfId="36" applyNumberFormat="1" applyFont="1" applyFill="1" applyBorder="1" applyAlignment="1">
      <alignment horizontal="center" vertical="center"/>
    </xf>
    <xf numFmtId="177" fontId="83" fillId="31" borderId="17" xfId="36" applyNumberFormat="1" applyFont="1" applyFill="1" applyBorder="1" applyAlignment="1">
      <alignment horizontal="center" vertical="center"/>
    </xf>
    <xf numFmtId="177" fontId="83" fillId="31" borderId="18" xfId="36" applyNumberFormat="1" applyFont="1" applyFill="1" applyBorder="1" applyAlignment="1">
      <alignment horizontal="center" vertical="center"/>
    </xf>
    <xf numFmtId="177" fontId="86" fillId="32" borderId="16" xfId="36" applyNumberFormat="1" applyFont="1" applyFill="1" applyBorder="1" applyAlignment="1">
      <alignment horizontal="center" vertical="center"/>
    </xf>
    <xf numFmtId="177" fontId="86" fillId="32" borderId="17" xfId="36" applyNumberFormat="1" applyFont="1" applyFill="1" applyBorder="1" applyAlignment="1">
      <alignment horizontal="center" vertical="center"/>
    </xf>
    <xf numFmtId="177" fontId="86" fillId="32" borderId="18" xfId="36" applyNumberFormat="1" applyFont="1" applyFill="1" applyBorder="1" applyAlignment="1">
      <alignment horizontal="center" vertical="center"/>
    </xf>
    <xf numFmtId="0" fontId="84" fillId="33" borderId="33" xfId="591" applyFont="1" applyFill="1" applyBorder="1" applyAlignment="1">
      <alignment horizontal="left" vertical="center"/>
    </xf>
    <xf numFmtId="0" fontId="84" fillId="33" borderId="34" xfId="591" applyFont="1" applyFill="1" applyBorder="1" applyAlignment="1">
      <alignment horizontal="left" vertical="center"/>
    </xf>
    <xf numFmtId="0" fontId="84" fillId="33" borderId="31" xfId="591" applyFont="1" applyFill="1" applyBorder="1" applyAlignment="1">
      <alignment horizontal="left" vertical="center"/>
    </xf>
    <xf numFmtId="0" fontId="84" fillId="33" borderId="13" xfId="591" applyFont="1" applyFill="1" applyAlignment="1">
      <alignment horizontal="left" vertical="center"/>
    </xf>
    <xf numFmtId="0" fontId="84" fillId="33" borderId="19" xfId="591" applyFont="1" applyFill="1" applyBorder="1" applyAlignment="1">
      <alignment horizontal="left" vertical="center"/>
    </xf>
    <xf numFmtId="0" fontId="84" fillId="33" borderId="20" xfId="591" applyFont="1" applyFill="1" applyBorder="1" applyAlignment="1">
      <alignment horizontal="left" vertical="center"/>
    </xf>
    <xf numFmtId="0" fontId="84" fillId="33" borderId="14" xfId="591" applyFont="1" applyFill="1" applyBorder="1" applyAlignment="1">
      <alignment horizontal="left" vertical="center"/>
    </xf>
    <xf numFmtId="0" fontId="84" fillId="33" borderId="21" xfId="591" applyFont="1" applyFill="1" applyBorder="1" applyAlignment="1">
      <alignment horizontal="left" vertical="center"/>
    </xf>
    <xf numFmtId="0" fontId="84" fillId="33" borderId="26" xfId="591" applyFont="1" applyFill="1" applyBorder="1" applyAlignment="1">
      <alignment horizontal="left" vertical="center"/>
    </xf>
    <xf numFmtId="0" fontId="83" fillId="32" borderId="16" xfId="595" applyFont="1" applyFill="1" applyAlignment="1">
      <alignment horizontal="center" vertical="center" wrapText="1"/>
    </xf>
    <xf numFmtId="0" fontId="83" fillId="32" borderId="17" xfId="595" applyFont="1" applyFill="1" applyBorder="1" applyAlignment="1">
      <alignment horizontal="center" vertical="center" wrapText="1"/>
    </xf>
    <xf numFmtId="0" fontId="83" fillId="32" borderId="18" xfId="595" applyFont="1" applyFill="1" applyBorder="1" applyAlignment="1">
      <alignment horizontal="center" vertical="center" wrapText="1"/>
    </xf>
    <xf numFmtId="0" fontId="1" fillId="33" borderId="0" xfId="689" applyFont="1" applyFill="1" applyAlignment="1">
      <alignment vertical="center"/>
    </xf>
    <xf numFmtId="0" fontId="1" fillId="33" borderId="0" xfId="689" applyFont="1" applyFill="1" applyAlignment="1">
      <alignment horizontal="center" vertical="center"/>
    </xf>
    <xf numFmtId="0" fontId="89" fillId="48" borderId="37" xfId="595" applyFont="1" applyFill="1" applyBorder="1" applyAlignment="1">
      <alignment horizontal="center" vertical="center"/>
    </xf>
    <xf numFmtId="0" fontId="1" fillId="42" borderId="37" xfId="689" applyFont="1" applyFill="1" applyBorder="1" applyAlignment="1">
      <alignment vertical="center"/>
    </xf>
    <xf numFmtId="2" fontId="1" fillId="33" borderId="37" xfId="689" applyNumberFormat="1" applyFont="1" applyFill="1" applyBorder="1" applyAlignment="1">
      <alignment vertical="center"/>
    </xf>
    <xf numFmtId="2" fontId="1" fillId="44" borderId="37" xfId="689" applyNumberFormat="1" applyFont="1" applyFill="1" applyBorder="1" applyAlignment="1">
      <alignment vertical="center"/>
    </xf>
    <xf numFmtId="0" fontId="1" fillId="33" borderId="15" xfId="689" applyFont="1" applyFill="1" applyBorder="1" applyAlignment="1">
      <alignment horizontal="center" vertical="center"/>
    </xf>
    <xf numFmtId="0" fontId="1" fillId="33" borderId="15" xfId="689" applyFont="1" applyFill="1" applyBorder="1" applyAlignment="1">
      <alignment vertical="center"/>
    </xf>
    <xf numFmtId="0" fontId="86" fillId="30" borderId="15" xfId="595" applyFont="1" applyFill="1" applyBorder="1" applyAlignment="1">
      <alignment horizontal="center" vertical="center"/>
    </xf>
    <xf numFmtId="167" fontId="83" fillId="31" borderId="15" xfId="594" applyNumberFormat="1" applyFont="1" applyFill="1" applyAlignment="1">
      <alignment horizontal="center" vertical="center"/>
    </xf>
    <xf numFmtId="0" fontId="80" fillId="31" borderId="15" xfId="594" applyNumberFormat="1" applyFont="1" applyFill="1" applyAlignment="1">
      <alignment horizontal="center" vertical="center"/>
    </xf>
    <xf numFmtId="0" fontId="80" fillId="31" borderId="16" xfId="594" applyNumberFormat="1" applyFont="1" applyFill="1" applyBorder="1" applyAlignment="1">
      <alignment horizontal="center" vertical="center"/>
    </xf>
    <xf numFmtId="0" fontId="80" fillId="31" borderId="17" xfId="594" applyNumberFormat="1" applyFont="1" applyFill="1" applyBorder="1" applyAlignment="1">
      <alignment horizontal="center" vertical="center"/>
    </xf>
    <xf numFmtId="0" fontId="80" fillId="31" borderId="18" xfId="594" applyNumberFormat="1" applyFont="1" applyFill="1" applyBorder="1" applyAlignment="1">
      <alignment horizontal="center" vertical="center"/>
    </xf>
    <xf numFmtId="167" fontId="83" fillId="31" borderId="16" xfId="594" applyNumberFormat="1" applyFont="1" applyFill="1" applyBorder="1" applyAlignment="1">
      <alignment horizontal="center" vertical="center"/>
    </xf>
    <xf numFmtId="167" fontId="83" fillId="31" borderId="17" xfId="594" applyNumberFormat="1" applyFont="1" applyFill="1" applyBorder="1" applyAlignment="1">
      <alignment horizontal="center" vertical="center"/>
    </xf>
    <xf numFmtId="167" fontId="83" fillId="31" borderId="18" xfId="594" applyNumberFormat="1" applyFont="1" applyFill="1" applyBorder="1" applyAlignment="1">
      <alignment horizontal="center" vertical="center"/>
    </xf>
    <xf numFmtId="0" fontId="1" fillId="33" borderId="17" xfId="689" applyFont="1" applyFill="1" applyBorder="1" applyAlignment="1">
      <alignment vertical="center"/>
    </xf>
    <xf numFmtId="0" fontId="1" fillId="33" borderId="18" xfId="689" applyFont="1" applyFill="1" applyBorder="1" applyAlignment="1">
      <alignment vertical="center"/>
    </xf>
    <xf numFmtId="0" fontId="1" fillId="33" borderId="33" xfId="689" applyFont="1" applyFill="1" applyBorder="1" applyAlignment="1">
      <alignment vertical="center"/>
    </xf>
    <xf numFmtId="0" fontId="83" fillId="31" borderId="16" xfId="594" applyNumberFormat="1" applyFont="1" applyFill="1" applyBorder="1" applyAlignment="1">
      <alignment horizontal="center" vertical="center"/>
    </xf>
    <xf numFmtId="0" fontId="83" fillId="31" borderId="17" xfId="594" applyNumberFormat="1" applyFont="1" applyFill="1" applyBorder="1" applyAlignment="1">
      <alignment horizontal="center" vertical="center"/>
    </xf>
    <xf numFmtId="0" fontId="83" fillId="31" borderId="18" xfId="594" applyNumberFormat="1" applyFont="1" applyFill="1" applyBorder="1" applyAlignment="1">
      <alignment horizontal="center" vertical="center"/>
    </xf>
    <xf numFmtId="10" fontId="1" fillId="0" borderId="0" xfId="522" applyNumberFormat="1" applyFont="1" applyBorder="1" applyAlignment="1">
      <alignment vertical="center"/>
    </xf>
    <xf numFmtId="0" fontId="1" fillId="33" borderId="16" xfId="689" applyFont="1" applyFill="1" applyBorder="1" applyAlignment="1">
      <alignment vertical="center"/>
    </xf>
  </cellXfs>
  <cellStyles count="705">
    <cellStyle name="20% - アクセント 1" xfId="1" xr:uid="{00000000-0005-0000-0000-000000000000}"/>
    <cellStyle name="20% - アクセント 2" xfId="2" xr:uid="{00000000-0005-0000-0000-000001000000}"/>
    <cellStyle name="20% - アクセント 3" xfId="3" xr:uid="{00000000-0005-0000-0000-000002000000}"/>
    <cellStyle name="20% - アクセント 4" xfId="4" xr:uid="{00000000-0005-0000-0000-000003000000}"/>
    <cellStyle name="20% - アクセント 5" xfId="5" xr:uid="{00000000-0005-0000-0000-000004000000}"/>
    <cellStyle name="20% - アクセント 6" xfId="6" xr:uid="{00000000-0005-0000-0000-000005000000}"/>
    <cellStyle name="200, 16, 46 - HONDA Red" xfId="672" xr:uid="{00000000-0005-0000-0000-000006000000}"/>
    <cellStyle name="40% - アクセント 1" xfId="7" xr:uid="{00000000-0005-0000-0000-000007000000}"/>
    <cellStyle name="40% - アクセント 2" xfId="8" xr:uid="{00000000-0005-0000-0000-000008000000}"/>
    <cellStyle name="40% - アクセント 3" xfId="9" xr:uid="{00000000-0005-0000-0000-000009000000}"/>
    <cellStyle name="40% - アクセント 4" xfId="10" xr:uid="{00000000-0005-0000-0000-00000A000000}"/>
    <cellStyle name="40% - アクセント 5" xfId="11" xr:uid="{00000000-0005-0000-0000-00000B000000}"/>
    <cellStyle name="40% - アクセント 6" xfId="12" xr:uid="{00000000-0005-0000-0000-00000C000000}"/>
    <cellStyle name="60% - アクセント 1" xfId="13" xr:uid="{00000000-0005-0000-0000-00000D000000}"/>
    <cellStyle name="60% - アクセント 2" xfId="14" xr:uid="{00000000-0005-0000-0000-00000E000000}"/>
    <cellStyle name="60% - アクセント 3" xfId="15" xr:uid="{00000000-0005-0000-0000-00000F000000}"/>
    <cellStyle name="60% - アクセント 4" xfId="16" xr:uid="{00000000-0005-0000-0000-000010000000}"/>
    <cellStyle name="60% - アクセント 5" xfId="17" xr:uid="{00000000-0005-0000-0000-000011000000}"/>
    <cellStyle name="60% - アクセント 6" xfId="18" xr:uid="{00000000-0005-0000-0000-000012000000}"/>
    <cellStyle name="Comma 2" xfId="19" xr:uid="{00000000-0005-0000-0000-000013000000}"/>
    <cellStyle name="Comma 2 2" xfId="20" xr:uid="{00000000-0005-0000-0000-000014000000}"/>
    <cellStyle name="Comma 2 3" xfId="21" xr:uid="{00000000-0005-0000-0000-000015000000}"/>
    <cellStyle name="Comma 2 4" xfId="22" xr:uid="{00000000-0005-0000-0000-000016000000}"/>
    <cellStyle name="Comma 2 5" xfId="23" xr:uid="{00000000-0005-0000-0000-000017000000}"/>
    <cellStyle name="Comma 2 5 2" xfId="24" xr:uid="{00000000-0005-0000-0000-000018000000}"/>
    <cellStyle name="Comma 3" xfId="25" xr:uid="{00000000-0005-0000-0000-000019000000}"/>
    <cellStyle name="Comma 3 2" xfId="26" xr:uid="{00000000-0005-0000-0000-00001A000000}"/>
    <cellStyle name="Comma 3 3" xfId="27" xr:uid="{00000000-0005-0000-0000-00001B000000}"/>
    <cellStyle name="Comma 3 4" xfId="28" xr:uid="{00000000-0005-0000-0000-00001C000000}"/>
    <cellStyle name="Comma 4" xfId="29" xr:uid="{00000000-0005-0000-0000-00001D000000}"/>
    <cellStyle name="Comma 4 2" xfId="30" xr:uid="{00000000-0005-0000-0000-00001E000000}"/>
    <cellStyle name="Comma 4 3" xfId="31" xr:uid="{00000000-0005-0000-0000-00001F000000}"/>
    <cellStyle name="Comma 4 3 2" xfId="32" xr:uid="{00000000-0005-0000-0000-000020000000}"/>
    <cellStyle name="Comma 5" xfId="33" xr:uid="{00000000-0005-0000-0000-000021000000}"/>
    <cellStyle name="Comma 5 2" xfId="34" xr:uid="{00000000-0005-0000-0000-000022000000}"/>
    <cellStyle name="Comma 6" xfId="35" xr:uid="{00000000-0005-0000-0000-000023000000}"/>
    <cellStyle name="Comma 7" xfId="703" xr:uid="{0DDA3F78-40FB-452F-80C7-751BA6E8E694}"/>
    <cellStyle name="Currency" xfId="36" builtinId="4"/>
    <cellStyle name="Currency 2" xfId="37" xr:uid="{00000000-0005-0000-0000-000025000000}"/>
    <cellStyle name="Currency 2 2" xfId="38" xr:uid="{00000000-0005-0000-0000-000026000000}"/>
    <cellStyle name="Currency 2 3" xfId="39" xr:uid="{00000000-0005-0000-0000-000027000000}"/>
    <cellStyle name="Currency 3" xfId="40" xr:uid="{00000000-0005-0000-0000-000028000000}"/>
    <cellStyle name="Currency 3 2" xfId="41" xr:uid="{00000000-0005-0000-0000-000029000000}"/>
    <cellStyle name="Currency 3 3" xfId="42" xr:uid="{00000000-0005-0000-0000-00002A000000}"/>
    <cellStyle name="Currency 4" xfId="43" xr:uid="{00000000-0005-0000-0000-00002B000000}"/>
    <cellStyle name="Currency 4 2" xfId="44" xr:uid="{00000000-0005-0000-0000-00002C000000}"/>
    <cellStyle name="Currency 5" xfId="45" xr:uid="{00000000-0005-0000-0000-00002D000000}"/>
    <cellStyle name="Currency 6" xfId="46" xr:uid="{00000000-0005-0000-0000-00002E000000}"/>
    <cellStyle name="Currency 6 2" xfId="47" xr:uid="{00000000-0005-0000-0000-00002F000000}"/>
    <cellStyle name="Currency 7" xfId="48" xr:uid="{00000000-0005-0000-0000-000030000000}"/>
    <cellStyle name="Currency 7 2" xfId="49" xr:uid="{00000000-0005-0000-0000-000031000000}"/>
    <cellStyle name="Euro" xfId="50" xr:uid="{00000000-0005-0000-0000-000032000000}"/>
    <cellStyle name="Euro 2" xfId="51" xr:uid="{00000000-0005-0000-0000-000033000000}"/>
    <cellStyle name="Euro 3" xfId="52" xr:uid="{00000000-0005-0000-0000-000034000000}"/>
    <cellStyle name="Euro 4" xfId="53" xr:uid="{00000000-0005-0000-0000-000035000000}"/>
    <cellStyle name="Euro 5" xfId="54" xr:uid="{00000000-0005-0000-0000-000036000000}"/>
    <cellStyle name="FEATURE" xfId="55" xr:uid="{00000000-0005-0000-0000-000037000000}"/>
    <cellStyle name="Grey" xfId="56" xr:uid="{00000000-0005-0000-0000-000038000000}"/>
    <cellStyle name="Header1" xfId="57" xr:uid="{00000000-0005-0000-0000-000039000000}"/>
    <cellStyle name="Header2" xfId="58" xr:uid="{00000000-0005-0000-0000-00003A000000}"/>
    <cellStyle name="Hyperlink" xfId="652" builtinId="8"/>
    <cellStyle name="Input [yellow]" xfId="59" xr:uid="{00000000-0005-0000-0000-00003C000000}"/>
    <cellStyle name="Millares [0]_PERSONAL" xfId="60" xr:uid="{00000000-0005-0000-0000-00003D000000}"/>
    <cellStyle name="Millares_PERSONAL" xfId="61" xr:uid="{00000000-0005-0000-0000-00003E000000}"/>
    <cellStyle name="Milliers [0]_AR1194" xfId="62" xr:uid="{00000000-0005-0000-0000-00003F000000}"/>
    <cellStyle name="Milliers_AR1194" xfId="63" xr:uid="{00000000-0005-0000-0000-000040000000}"/>
    <cellStyle name="Moneda [0]_PERSONAL" xfId="64" xr:uid="{00000000-0005-0000-0000-000041000000}"/>
    <cellStyle name="Moneda_PERSONAL" xfId="65" xr:uid="{00000000-0005-0000-0000-000042000000}"/>
    <cellStyle name="Mon騁aire [0]_AR1194" xfId="66" xr:uid="{00000000-0005-0000-0000-000043000000}"/>
    <cellStyle name="Mon騁aire_AR1194" xfId="67" xr:uid="{00000000-0005-0000-0000-000044000000}"/>
    <cellStyle name="new" xfId="68" xr:uid="{00000000-0005-0000-0000-000045000000}"/>
    <cellStyle name="no dec" xfId="69" xr:uid="{00000000-0005-0000-0000-000046000000}"/>
    <cellStyle name="Normal" xfId="0" builtinId="0"/>
    <cellStyle name="Normal - Style1" xfId="70" xr:uid="{00000000-0005-0000-0000-000048000000}"/>
    <cellStyle name="Normal 10" xfId="71" xr:uid="{00000000-0005-0000-0000-000049000000}"/>
    <cellStyle name="Normal 10 2" xfId="72" xr:uid="{00000000-0005-0000-0000-00004A000000}"/>
    <cellStyle name="Normal 10 3" xfId="73" xr:uid="{00000000-0005-0000-0000-00004B000000}"/>
    <cellStyle name="Normal 100" xfId="74" xr:uid="{00000000-0005-0000-0000-00004C000000}"/>
    <cellStyle name="Normal 101" xfId="75" xr:uid="{00000000-0005-0000-0000-00004D000000}"/>
    <cellStyle name="Normal 102" xfId="76" xr:uid="{00000000-0005-0000-0000-00004E000000}"/>
    <cellStyle name="Normal 103" xfId="77" xr:uid="{00000000-0005-0000-0000-00004F000000}"/>
    <cellStyle name="Normal 104" xfId="78" xr:uid="{00000000-0005-0000-0000-000050000000}"/>
    <cellStyle name="Normal 105" xfId="79" xr:uid="{00000000-0005-0000-0000-000051000000}"/>
    <cellStyle name="Normal 106" xfId="632" xr:uid="{00000000-0005-0000-0000-000052000000}"/>
    <cellStyle name="Normal 11" xfId="80" xr:uid="{00000000-0005-0000-0000-000053000000}"/>
    <cellStyle name="Normal 11 2" xfId="81" xr:uid="{00000000-0005-0000-0000-000054000000}"/>
    <cellStyle name="Normal 11 2 2" xfId="82" xr:uid="{00000000-0005-0000-0000-000055000000}"/>
    <cellStyle name="Normal 11 2 3" xfId="83" xr:uid="{00000000-0005-0000-0000-000056000000}"/>
    <cellStyle name="Normal 11 3" xfId="84" xr:uid="{00000000-0005-0000-0000-000057000000}"/>
    <cellStyle name="Normal 11 4" xfId="85" xr:uid="{00000000-0005-0000-0000-000058000000}"/>
    <cellStyle name="Normal 11 5" xfId="86" xr:uid="{00000000-0005-0000-0000-000059000000}"/>
    <cellStyle name="Normal 12" xfId="87" xr:uid="{00000000-0005-0000-0000-00005A000000}"/>
    <cellStyle name="Normal 12 2" xfId="88" xr:uid="{00000000-0005-0000-0000-00005B000000}"/>
    <cellStyle name="Normal 12 3" xfId="89" xr:uid="{00000000-0005-0000-0000-00005C000000}"/>
    <cellStyle name="Normal 13" xfId="90" xr:uid="{00000000-0005-0000-0000-00005D000000}"/>
    <cellStyle name="Normal 13 2" xfId="91" xr:uid="{00000000-0005-0000-0000-00005E000000}"/>
    <cellStyle name="Normal 14" xfId="92" xr:uid="{00000000-0005-0000-0000-00005F000000}"/>
    <cellStyle name="Normal 14 2" xfId="93" xr:uid="{00000000-0005-0000-0000-000060000000}"/>
    <cellStyle name="Normal 15" xfId="94" xr:uid="{00000000-0005-0000-0000-000061000000}"/>
    <cellStyle name="Normal 15 2" xfId="95" xr:uid="{00000000-0005-0000-0000-000062000000}"/>
    <cellStyle name="Normal 16" xfId="96" xr:uid="{00000000-0005-0000-0000-000063000000}"/>
    <cellStyle name="Normal 16 2" xfId="97" xr:uid="{00000000-0005-0000-0000-000064000000}"/>
    <cellStyle name="Normal 16 3" xfId="98" xr:uid="{00000000-0005-0000-0000-000065000000}"/>
    <cellStyle name="Normal 16 4" xfId="99" xr:uid="{00000000-0005-0000-0000-000066000000}"/>
    <cellStyle name="Normal 17" xfId="100" xr:uid="{00000000-0005-0000-0000-000067000000}"/>
    <cellStyle name="Normal 17 2" xfId="101" xr:uid="{00000000-0005-0000-0000-000068000000}"/>
    <cellStyle name="Normal 18" xfId="102" xr:uid="{00000000-0005-0000-0000-000069000000}"/>
    <cellStyle name="Normal 18 2" xfId="103" xr:uid="{00000000-0005-0000-0000-00006A000000}"/>
    <cellStyle name="Normal 19" xfId="104" xr:uid="{00000000-0005-0000-0000-00006B000000}"/>
    <cellStyle name="Normal 19 2" xfId="105" xr:uid="{00000000-0005-0000-0000-00006C000000}"/>
    <cellStyle name="Normal 2" xfId="106" xr:uid="{00000000-0005-0000-0000-00006D000000}"/>
    <cellStyle name="Normal 2 10" xfId="107" xr:uid="{00000000-0005-0000-0000-00006E000000}"/>
    <cellStyle name="Normal 2 10 2" xfId="108" xr:uid="{00000000-0005-0000-0000-00006F000000}"/>
    <cellStyle name="Normal 2 10 2 2" xfId="109" xr:uid="{00000000-0005-0000-0000-000070000000}"/>
    <cellStyle name="Normal 2 10 3" xfId="110" xr:uid="{00000000-0005-0000-0000-000071000000}"/>
    <cellStyle name="Normal 2 11" xfId="111" xr:uid="{00000000-0005-0000-0000-000072000000}"/>
    <cellStyle name="Normal 2 11 2" xfId="112" xr:uid="{00000000-0005-0000-0000-000073000000}"/>
    <cellStyle name="Normal 2 11 2 2" xfId="113" xr:uid="{00000000-0005-0000-0000-000074000000}"/>
    <cellStyle name="Normal 2 11 3" xfId="114" xr:uid="{00000000-0005-0000-0000-000075000000}"/>
    <cellStyle name="Normal 2 12" xfId="115" xr:uid="{00000000-0005-0000-0000-000076000000}"/>
    <cellStyle name="Normal 2 12 2" xfId="116" xr:uid="{00000000-0005-0000-0000-000077000000}"/>
    <cellStyle name="Normal 2 12 2 2" xfId="117" xr:uid="{00000000-0005-0000-0000-000078000000}"/>
    <cellStyle name="Normal 2 12 3" xfId="118" xr:uid="{00000000-0005-0000-0000-000079000000}"/>
    <cellStyle name="Normal 2 13" xfId="119" xr:uid="{00000000-0005-0000-0000-00007A000000}"/>
    <cellStyle name="Normal 2 14" xfId="120" xr:uid="{00000000-0005-0000-0000-00007B000000}"/>
    <cellStyle name="Normal 2 15" xfId="121" xr:uid="{00000000-0005-0000-0000-00007C000000}"/>
    <cellStyle name="Normal 2 16" xfId="122" xr:uid="{00000000-0005-0000-0000-00007D000000}"/>
    <cellStyle name="Normal 2 17" xfId="123" xr:uid="{00000000-0005-0000-0000-00007E000000}"/>
    <cellStyle name="Normal 2 18" xfId="124" xr:uid="{00000000-0005-0000-0000-00007F000000}"/>
    <cellStyle name="Normal 2 19" xfId="125" xr:uid="{00000000-0005-0000-0000-000080000000}"/>
    <cellStyle name="Normal 2 2" xfId="126" xr:uid="{00000000-0005-0000-0000-000081000000}"/>
    <cellStyle name="Normal 2 2 10" xfId="127" xr:uid="{00000000-0005-0000-0000-000082000000}"/>
    <cellStyle name="Normal 2 2 11" xfId="128" xr:uid="{00000000-0005-0000-0000-000083000000}"/>
    <cellStyle name="Normal 2 2 12" xfId="129" xr:uid="{00000000-0005-0000-0000-000084000000}"/>
    <cellStyle name="Normal 2 2 13" xfId="130" xr:uid="{00000000-0005-0000-0000-000085000000}"/>
    <cellStyle name="Normal 2 2 2" xfId="131" xr:uid="{00000000-0005-0000-0000-000086000000}"/>
    <cellStyle name="Normal 2 2 2 2" xfId="132" xr:uid="{00000000-0005-0000-0000-000087000000}"/>
    <cellStyle name="Normal 2 2 2 2 2" xfId="133" xr:uid="{00000000-0005-0000-0000-000088000000}"/>
    <cellStyle name="Normal 2 2 2 2 2 2" xfId="134" xr:uid="{00000000-0005-0000-0000-000089000000}"/>
    <cellStyle name="Normal 2 2 2 2 3" xfId="135" xr:uid="{00000000-0005-0000-0000-00008A000000}"/>
    <cellStyle name="Normal 2 2 2 2 3 2" xfId="136" xr:uid="{00000000-0005-0000-0000-00008B000000}"/>
    <cellStyle name="Normal 2 2 2 2 4" xfId="137" xr:uid="{00000000-0005-0000-0000-00008C000000}"/>
    <cellStyle name="Normal 2 2 2 2 5" xfId="138" xr:uid="{00000000-0005-0000-0000-00008D000000}"/>
    <cellStyle name="Normal 2 2 2 2 6" xfId="139" xr:uid="{00000000-0005-0000-0000-00008E000000}"/>
    <cellStyle name="Normal 2 2 2 2 7" xfId="140" xr:uid="{00000000-0005-0000-0000-00008F000000}"/>
    <cellStyle name="Normal 2 2 2 3" xfId="141" xr:uid="{00000000-0005-0000-0000-000090000000}"/>
    <cellStyle name="Normal 2 2 2 3 2" xfId="142" xr:uid="{00000000-0005-0000-0000-000091000000}"/>
    <cellStyle name="Normal 2 2 2 4" xfId="143" xr:uid="{00000000-0005-0000-0000-000092000000}"/>
    <cellStyle name="Normal 2 2 2 4 2" xfId="144" xr:uid="{00000000-0005-0000-0000-000093000000}"/>
    <cellStyle name="Normal 2 2 2 5" xfId="145" xr:uid="{00000000-0005-0000-0000-000094000000}"/>
    <cellStyle name="Normal 2 2 2 6" xfId="146" xr:uid="{00000000-0005-0000-0000-000095000000}"/>
    <cellStyle name="Normal 2 2 2 7" xfId="147" xr:uid="{00000000-0005-0000-0000-000096000000}"/>
    <cellStyle name="Normal 2 2 2 8" xfId="148" xr:uid="{00000000-0005-0000-0000-000097000000}"/>
    <cellStyle name="Normal 2 2 3" xfId="149" xr:uid="{00000000-0005-0000-0000-000098000000}"/>
    <cellStyle name="Normal 2 2 3 2" xfId="150" xr:uid="{00000000-0005-0000-0000-000099000000}"/>
    <cellStyle name="Normal 2 2 3 2 2" xfId="151" xr:uid="{00000000-0005-0000-0000-00009A000000}"/>
    <cellStyle name="Normal 2 2 3 3" xfId="152" xr:uid="{00000000-0005-0000-0000-00009B000000}"/>
    <cellStyle name="Normal 2 2 3 3 2" xfId="153" xr:uid="{00000000-0005-0000-0000-00009C000000}"/>
    <cellStyle name="Normal 2 2 3 4" xfId="154" xr:uid="{00000000-0005-0000-0000-00009D000000}"/>
    <cellStyle name="Normal 2 2 3 5" xfId="155" xr:uid="{00000000-0005-0000-0000-00009E000000}"/>
    <cellStyle name="Normal 2 2 3 6" xfId="156" xr:uid="{00000000-0005-0000-0000-00009F000000}"/>
    <cellStyle name="Normal 2 2 3 7" xfId="157" xr:uid="{00000000-0005-0000-0000-0000A0000000}"/>
    <cellStyle name="Normal 2 2 4" xfId="158" xr:uid="{00000000-0005-0000-0000-0000A1000000}"/>
    <cellStyle name="Normal 2 2 4 2" xfId="159" xr:uid="{00000000-0005-0000-0000-0000A2000000}"/>
    <cellStyle name="Normal 2 2 4 2 2" xfId="160" xr:uid="{00000000-0005-0000-0000-0000A3000000}"/>
    <cellStyle name="Normal 2 2 4 3" xfId="161" xr:uid="{00000000-0005-0000-0000-0000A4000000}"/>
    <cellStyle name="Normal 2 2 4 3 2" xfId="162" xr:uid="{00000000-0005-0000-0000-0000A5000000}"/>
    <cellStyle name="Normal 2 2 4 4" xfId="163" xr:uid="{00000000-0005-0000-0000-0000A6000000}"/>
    <cellStyle name="Normal 2 2 4 5" xfId="164" xr:uid="{00000000-0005-0000-0000-0000A7000000}"/>
    <cellStyle name="Normal 2 2 4 6" xfId="165" xr:uid="{00000000-0005-0000-0000-0000A8000000}"/>
    <cellStyle name="Normal 2 2 4 7" xfId="166" xr:uid="{00000000-0005-0000-0000-0000A9000000}"/>
    <cellStyle name="Normal 2 2 5" xfId="167" xr:uid="{00000000-0005-0000-0000-0000AA000000}"/>
    <cellStyle name="Normal 2 2 5 2" xfId="168" xr:uid="{00000000-0005-0000-0000-0000AB000000}"/>
    <cellStyle name="Normal 2 2 5 2 2" xfId="169" xr:uid="{00000000-0005-0000-0000-0000AC000000}"/>
    <cellStyle name="Normal 2 2 5 3" xfId="170" xr:uid="{00000000-0005-0000-0000-0000AD000000}"/>
    <cellStyle name="Normal 2 2 5 3 2" xfId="171" xr:uid="{00000000-0005-0000-0000-0000AE000000}"/>
    <cellStyle name="Normal 2 2 5 4" xfId="172" xr:uid="{00000000-0005-0000-0000-0000AF000000}"/>
    <cellStyle name="Normal 2 2 5 5" xfId="173" xr:uid="{00000000-0005-0000-0000-0000B0000000}"/>
    <cellStyle name="Normal 2 2 5 6" xfId="174" xr:uid="{00000000-0005-0000-0000-0000B1000000}"/>
    <cellStyle name="Normal 2 2 6" xfId="175" xr:uid="{00000000-0005-0000-0000-0000B2000000}"/>
    <cellStyle name="Normal 2 2 6 2" xfId="176" xr:uid="{00000000-0005-0000-0000-0000B3000000}"/>
    <cellStyle name="Normal 2 2 6 2 2" xfId="177" xr:uid="{00000000-0005-0000-0000-0000B4000000}"/>
    <cellStyle name="Normal 2 2 6 3" xfId="178" xr:uid="{00000000-0005-0000-0000-0000B5000000}"/>
    <cellStyle name="Normal 2 2 6 3 2" xfId="179" xr:uid="{00000000-0005-0000-0000-0000B6000000}"/>
    <cellStyle name="Normal 2 2 6 4" xfId="180" xr:uid="{00000000-0005-0000-0000-0000B7000000}"/>
    <cellStyle name="Normal 2 2 6 5" xfId="181" xr:uid="{00000000-0005-0000-0000-0000B8000000}"/>
    <cellStyle name="Normal 2 2 6 6" xfId="182" xr:uid="{00000000-0005-0000-0000-0000B9000000}"/>
    <cellStyle name="Normal 2 2 7" xfId="183" xr:uid="{00000000-0005-0000-0000-0000BA000000}"/>
    <cellStyle name="Normal 2 2 7 2" xfId="184" xr:uid="{00000000-0005-0000-0000-0000BB000000}"/>
    <cellStyle name="Normal 2 2 8" xfId="185" xr:uid="{00000000-0005-0000-0000-0000BC000000}"/>
    <cellStyle name="Normal 2 2 8 2" xfId="186" xr:uid="{00000000-0005-0000-0000-0000BD000000}"/>
    <cellStyle name="Normal 2 2 9" xfId="187" xr:uid="{00000000-0005-0000-0000-0000BE000000}"/>
    <cellStyle name="Normal 2 20" xfId="188" xr:uid="{00000000-0005-0000-0000-0000BF000000}"/>
    <cellStyle name="Normal 2 21" xfId="189" xr:uid="{00000000-0005-0000-0000-0000C0000000}"/>
    <cellStyle name="Normal 2 22" xfId="190" xr:uid="{00000000-0005-0000-0000-0000C1000000}"/>
    <cellStyle name="Normal 2 23" xfId="191" xr:uid="{00000000-0005-0000-0000-0000C2000000}"/>
    <cellStyle name="Normal 2 24" xfId="192" xr:uid="{00000000-0005-0000-0000-0000C3000000}"/>
    <cellStyle name="Normal 2 25" xfId="193" xr:uid="{00000000-0005-0000-0000-0000C4000000}"/>
    <cellStyle name="Normal 2 26" xfId="194" xr:uid="{00000000-0005-0000-0000-0000C5000000}"/>
    <cellStyle name="Normal 2 27" xfId="195" xr:uid="{00000000-0005-0000-0000-0000C6000000}"/>
    <cellStyle name="Normal 2 28" xfId="196" xr:uid="{00000000-0005-0000-0000-0000C7000000}"/>
    <cellStyle name="Normal 2 29" xfId="197" xr:uid="{00000000-0005-0000-0000-0000C8000000}"/>
    <cellStyle name="Normal 2 3" xfId="198" xr:uid="{00000000-0005-0000-0000-0000C9000000}"/>
    <cellStyle name="Normal 2 3 10" xfId="199" xr:uid="{00000000-0005-0000-0000-0000CA000000}"/>
    <cellStyle name="Normal 2 3 11" xfId="200" xr:uid="{00000000-0005-0000-0000-0000CB000000}"/>
    <cellStyle name="Normal 2 3 12" xfId="201" xr:uid="{00000000-0005-0000-0000-0000CC000000}"/>
    <cellStyle name="Normal 2 3 2" xfId="202" xr:uid="{00000000-0005-0000-0000-0000CD000000}"/>
    <cellStyle name="Normal 2 3 2 2" xfId="203" xr:uid="{00000000-0005-0000-0000-0000CE000000}"/>
    <cellStyle name="Normal 2 3 2 2 2" xfId="204" xr:uid="{00000000-0005-0000-0000-0000CF000000}"/>
    <cellStyle name="Normal 2 3 2 2 2 2" xfId="205" xr:uid="{00000000-0005-0000-0000-0000D0000000}"/>
    <cellStyle name="Normal 2 3 2 2 3" xfId="206" xr:uid="{00000000-0005-0000-0000-0000D1000000}"/>
    <cellStyle name="Normal 2 3 2 2 3 2" xfId="207" xr:uid="{00000000-0005-0000-0000-0000D2000000}"/>
    <cellStyle name="Normal 2 3 2 2 4" xfId="208" xr:uid="{00000000-0005-0000-0000-0000D3000000}"/>
    <cellStyle name="Normal 2 3 2 2 5" xfId="209" xr:uid="{00000000-0005-0000-0000-0000D4000000}"/>
    <cellStyle name="Normal 2 3 2 2 6" xfId="210" xr:uid="{00000000-0005-0000-0000-0000D5000000}"/>
    <cellStyle name="Normal 2 3 2 2 7" xfId="211" xr:uid="{00000000-0005-0000-0000-0000D6000000}"/>
    <cellStyle name="Normal 2 3 2 3" xfId="212" xr:uid="{00000000-0005-0000-0000-0000D7000000}"/>
    <cellStyle name="Normal 2 3 2 3 2" xfId="213" xr:uid="{00000000-0005-0000-0000-0000D8000000}"/>
    <cellStyle name="Normal 2 3 2 4" xfId="214" xr:uid="{00000000-0005-0000-0000-0000D9000000}"/>
    <cellStyle name="Normal 2 3 2 4 2" xfId="215" xr:uid="{00000000-0005-0000-0000-0000DA000000}"/>
    <cellStyle name="Normal 2 3 2 5" xfId="216" xr:uid="{00000000-0005-0000-0000-0000DB000000}"/>
    <cellStyle name="Normal 2 3 2 6" xfId="217" xr:uid="{00000000-0005-0000-0000-0000DC000000}"/>
    <cellStyle name="Normal 2 3 2 7" xfId="218" xr:uid="{00000000-0005-0000-0000-0000DD000000}"/>
    <cellStyle name="Normal 2 3 2 8" xfId="219" xr:uid="{00000000-0005-0000-0000-0000DE000000}"/>
    <cellStyle name="Normal 2 3 3" xfId="220" xr:uid="{00000000-0005-0000-0000-0000DF000000}"/>
    <cellStyle name="Normal 2 3 3 2" xfId="221" xr:uid="{00000000-0005-0000-0000-0000E0000000}"/>
    <cellStyle name="Normal 2 3 3 2 2" xfId="222" xr:uid="{00000000-0005-0000-0000-0000E1000000}"/>
    <cellStyle name="Normal 2 3 3 3" xfId="223" xr:uid="{00000000-0005-0000-0000-0000E2000000}"/>
    <cellStyle name="Normal 2 3 3 3 2" xfId="224" xr:uid="{00000000-0005-0000-0000-0000E3000000}"/>
    <cellStyle name="Normal 2 3 3 4" xfId="225" xr:uid="{00000000-0005-0000-0000-0000E4000000}"/>
    <cellStyle name="Normal 2 3 3 5" xfId="226" xr:uid="{00000000-0005-0000-0000-0000E5000000}"/>
    <cellStyle name="Normal 2 3 3 6" xfId="227" xr:uid="{00000000-0005-0000-0000-0000E6000000}"/>
    <cellStyle name="Normal 2 3 3 7" xfId="228" xr:uid="{00000000-0005-0000-0000-0000E7000000}"/>
    <cellStyle name="Normal 2 3 4" xfId="229" xr:uid="{00000000-0005-0000-0000-0000E8000000}"/>
    <cellStyle name="Normal 2 3 4 2" xfId="230" xr:uid="{00000000-0005-0000-0000-0000E9000000}"/>
    <cellStyle name="Normal 2 3 4 2 2" xfId="231" xr:uid="{00000000-0005-0000-0000-0000EA000000}"/>
    <cellStyle name="Normal 2 3 4 3" xfId="232" xr:uid="{00000000-0005-0000-0000-0000EB000000}"/>
    <cellStyle name="Normal 2 3 4 3 2" xfId="233" xr:uid="{00000000-0005-0000-0000-0000EC000000}"/>
    <cellStyle name="Normal 2 3 4 4" xfId="234" xr:uid="{00000000-0005-0000-0000-0000ED000000}"/>
    <cellStyle name="Normal 2 3 4 5" xfId="235" xr:uid="{00000000-0005-0000-0000-0000EE000000}"/>
    <cellStyle name="Normal 2 3 4 6" xfId="236" xr:uid="{00000000-0005-0000-0000-0000EF000000}"/>
    <cellStyle name="Normal 2 3 5" xfId="237" xr:uid="{00000000-0005-0000-0000-0000F0000000}"/>
    <cellStyle name="Normal 2 3 5 2" xfId="238" xr:uid="{00000000-0005-0000-0000-0000F1000000}"/>
    <cellStyle name="Normal 2 3 5 2 2" xfId="239" xr:uid="{00000000-0005-0000-0000-0000F2000000}"/>
    <cellStyle name="Normal 2 3 5 3" xfId="240" xr:uid="{00000000-0005-0000-0000-0000F3000000}"/>
    <cellStyle name="Normal 2 3 5 3 2" xfId="241" xr:uid="{00000000-0005-0000-0000-0000F4000000}"/>
    <cellStyle name="Normal 2 3 5 4" xfId="242" xr:uid="{00000000-0005-0000-0000-0000F5000000}"/>
    <cellStyle name="Normal 2 3 5 5" xfId="243" xr:uid="{00000000-0005-0000-0000-0000F6000000}"/>
    <cellStyle name="Normal 2 3 5 6" xfId="244" xr:uid="{00000000-0005-0000-0000-0000F7000000}"/>
    <cellStyle name="Normal 2 3 6" xfId="245" xr:uid="{00000000-0005-0000-0000-0000F8000000}"/>
    <cellStyle name="Normal 2 3 6 2" xfId="246" xr:uid="{00000000-0005-0000-0000-0000F9000000}"/>
    <cellStyle name="Normal 2 3 6 2 2" xfId="247" xr:uid="{00000000-0005-0000-0000-0000FA000000}"/>
    <cellStyle name="Normal 2 3 6 3" xfId="248" xr:uid="{00000000-0005-0000-0000-0000FB000000}"/>
    <cellStyle name="Normal 2 3 6 3 2" xfId="249" xr:uid="{00000000-0005-0000-0000-0000FC000000}"/>
    <cellStyle name="Normal 2 3 6 4" xfId="250" xr:uid="{00000000-0005-0000-0000-0000FD000000}"/>
    <cellStyle name="Normal 2 3 6 5" xfId="251" xr:uid="{00000000-0005-0000-0000-0000FE000000}"/>
    <cellStyle name="Normal 2 3 6 6" xfId="252" xr:uid="{00000000-0005-0000-0000-0000FF000000}"/>
    <cellStyle name="Normal 2 3 7" xfId="253" xr:uid="{00000000-0005-0000-0000-000000010000}"/>
    <cellStyle name="Normal 2 3 7 2" xfId="254" xr:uid="{00000000-0005-0000-0000-000001010000}"/>
    <cellStyle name="Normal 2 3 8" xfId="255" xr:uid="{00000000-0005-0000-0000-000002010000}"/>
    <cellStyle name="Normal 2 3 8 2" xfId="256" xr:uid="{00000000-0005-0000-0000-000003010000}"/>
    <cellStyle name="Normal 2 3 9" xfId="257" xr:uid="{00000000-0005-0000-0000-000004010000}"/>
    <cellStyle name="Normal 2 30" xfId="258" xr:uid="{00000000-0005-0000-0000-000005010000}"/>
    <cellStyle name="Normal 2 31" xfId="259" xr:uid="{00000000-0005-0000-0000-000006010000}"/>
    <cellStyle name="Normal 2 32" xfId="260" xr:uid="{00000000-0005-0000-0000-000007010000}"/>
    <cellStyle name="Normal 2 4" xfId="261" xr:uid="{00000000-0005-0000-0000-000008010000}"/>
    <cellStyle name="Normal 2 4 2" xfId="262" xr:uid="{00000000-0005-0000-0000-000009010000}"/>
    <cellStyle name="Normal 2 4 2 2" xfId="263" xr:uid="{00000000-0005-0000-0000-00000A010000}"/>
    <cellStyle name="Normal 2 4 2 2 2" xfId="264" xr:uid="{00000000-0005-0000-0000-00000B010000}"/>
    <cellStyle name="Normal 2 4 2 3" xfId="265" xr:uid="{00000000-0005-0000-0000-00000C010000}"/>
    <cellStyle name="Normal 2 4 3" xfId="266" xr:uid="{00000000-0005-0000-0000-00000D010000}"/>
    <cellStyle name="Normal 2 4 3 2" xfId="267" xr:uid="{00000000-0005-0000-0000-00000E010000}"/>
    <cellStyle name="Normal 2 4 3 3" xfId="268" xr:uid="{00000000-0005-0000-0000-00000F010000}"/>
    <cellStyle name="Normal 2 4 4" xfId="269" xr:uid="{00000000-0005-0000-0000-000010010000}"/>
    <cellStyle name="Normal 2 4 5" xfId="270" xr:uid="{00000000-0005-0000-0000-000011010000}"/>
    <cellStyle name="Normal 2 4 6" xfId="271" xr:uid="{00000000-0005-0000-0000-000012010000}"/>
    <cellStyle name="Normal 2 4 7" xfId="272" xr:uid="{00000000-0005-0000-0000-000013010000}"/>
    <cellStyle name="Normal 2 5" xfId="273" xr:uid="{00000000-0005-0000-0000-000014010000}"/>
    <cellStyle name="Normal 2 5 2" xfId="274" xr:uid="{00000000-0005-0000-0000-000015010000}"/>
    <cellStyle name="Normal 2 5 2 2" xfId="275" xr:uid="{00000000-0005-0000-0000-000016010000}"/>
    <cellStyle name="Normal 2 5 2 2 2" xfId="276" xr:uid="{00000000-0005-0000-0000-000017010000}"/>
    <cellStyle name="Normal 2 5 2 3" xfId="277" xr:uid="{00000000-0005-0000-0000-000018010000}"/>
    <cellStyle name="Normal 2 5 3" xfId="278" xr:uid="{00000000-0005-0000-0000-000019010000}"/>
    <cellStyle name="Normal 2 5 3 2" xfId="279" xr:uid="{00000000-0005-0000-0000-00001A010000}"/>
    <cellStyle name="Normal 2 5 3 3" xfId="280" xr:uid="{00000000-0005-0000-0000-00001B010000}"/>
    <cellStyle name="Normal 2 5 4" xfId="281" xr:uid="{00000000-0005-0000-0000-00001C010000}"/>
    <cellStyle name="Normal 2 5 5" xfId="282" xr:uid="{00000000-0005-0000-0000-00001D010000}"/>
    <cellStyle name="Normal 2 5 6" xfId="283" xr:uid="{00000000-0005-0000-0000-00001E010000}"/>
    <cellStyle name="Normal 2 5 7" xfId="284" xr:uid="{00000000-0005-0000-0000-00001F010000}"/>
    <cellStyle name="Normal 2 6" xfId="285" xr:uid="{00000000-0005-0000-0000-000020010000}"/>
    <cellStyle name="Normal 2 6 2" xfId="286" xr:uid="{00000000-0005-0000-0000-000021010000}"/>
    <cellStyle name="Normal 2 6 2 2" xfId="287" xr:uid="{00000000-0005-0000-0000-000022010000}"/>
    <cellStyle name="Normal 2 6 3" xfId="288" xr:uid="{00000000-0005-0000-0000-000023010000}"/>
    <cellStyle name="Normal 2 7" xfId="289" xr:uid="{00000000-0005-0000-0000-000024010000}"/>
    <cellStyle name="Normal 2 7 2" xfId="290" xr:uid="{00000000-0005-0000-0000-000025010000}"/>
    <cellStyle name="Normal 2 7 2 2" xfId="291" xr:uid="{00000000-0005-0000-0000-000026010000}"/>
    <cellStyle name="Normal 2 7 3" xfId="292" xr:uid="{00000000-0005-0000-0000-000027010000}"/>
    <cellStyle name="Normal 2 7 4" xfId="293" xr:uid="{00000000-0005-0000-0000-000028010000}"/>
    <cellStyle name="Normal 2 8" xfId="294" xr:uid="{00000000-0005-0000-0000-000029010000}"/>
    <cellStyle name="Normal 2 8 2" xfId="295" xr:uid="{00000000-0005-0000-0000-00002A010000}"/>
    <cellStyle name="Normal 2 8 2 2" xfId="296" xr:uid="{00000000-0005-0000-0000-00002B010000}"/>
    <cellStyle name="Normal 2 8 3" xfId="297" xr:uid="{00000000-0005-0000-0000-00002C010000}"/>
    <cellStyle name="Normal 2 9" xfId="298" xr:uid="{00000000-0005-0000-0000-00002D010000}"/>
    <cellStyle name="Normal 2 9 2" xfId="299" xr:uid="{00000000-0005-0000-0000-00002E010000}"/>
    <cellStyle name="Normal 2 9 2 2" xfId="300" xr:uid="{00000000-0005-0000-0000-00002F010000}"/>
    <cellStyle name="Normal 2 9 3" xfId="301" xr:uid="{00000000-0005-0000-0000-000030010000}"/>
    <cellStyle name="Normal 20" xfId="302" xr:uid="{00000000-0005-0000-0000-000031010000}"/>
    <cellStyle name="Normal 20 2" xfId="303" xr:uid="{00000000-0005-0000-0000-000032010000}"/>
    <cellStyle name="Normal 21" xfId="304" xr:uid="{00000000-0005-0000-0000-000033010000}"/>
    <cellStyle name="Normal 21 2" xfId="305" xr:uid="{00000000-0005-0000-0000-000034010000}"/>
    <cellStyle name="Normal 22" xfId="306" xr:uid="{00000000-0005-0000-0000-000035010000}"/>
    <cellStyle name="Normal 22 2" xfId="307" xr:uid="{00000000-0005-0000-0000-000036010000}"/>
    <cellStyle name="Normal 23" xfId="308" xr:uid="{00000000-0005-0000-0000-000037010000}"/>
    <cellStyle name="Normal 23 2" xfId="309" xr:uid="{00000000-0005-0000-0000-000038010000}"/>
    <cellStyle name="Normal 24" xfId="310" xr:uid="{00000000-0005-0000-0000-000039010000}"/>
    <cellStyle name="Normal 24 2" xfId="311" xr:uid="{00000000-0005-0000-0000-00003A010000}"/>
    <cellStyle name="Normal 25" xfId="312" xr:uid="{00000000-0005-0000-0000-00003B010000}"/>
    <cellStyle name="Normal 25 2" xfId="313" xr:uid="{00000000-0005-0000-0000-00003C010000}"/>
    <cellStyle name="Normal 25 3" xfId="314" xr:uid="{00000000-0005-0000-0000-00003D010000}"/>
    <cellStyle name="Normal 25 4" xfId="315" xr:uid="{00000000-0005-0000-0000-00003E010000}"/>
    <cellStyle name="Normal 26" xfId="316" xr:uid="{00000000-0005-0000-0000-00003F010000}"/>
    <cellStyle name="Normal 26 2" xfId="317" xr:uid="{00000000-0005-0000-0000-000040010000}"/>
    <cellStyle name="Normal 27" xfId="318" xr:uid="{00000000-0005-0000-0000-000041010000}"/>
    <cellStyle name="Normal 27 2" xfId="319" xr:uid="{00000000-0005-0000-0000-000042010000}"/>
    <cellStyle name="Normal 27 3" xfId="320" xr:uid="{00000000-0005-0000-0000-000043010000}"/>
    <cellStyle name="Normal 27 4" xfId="321" xr:uid="{00000000-0005-0000-0000-000044010000}"/>
    <cellStyle name="Normal 28" xfId="322" xr:uid="{00000000-0005-0000-0000-000045010000}"/>
    <cellStyle name="Normal 28 2" xfId="323" xr:uid="{00000000-0005-0000-0000-000046010000}"/>
    <cellStyle name="Normal 28 3" xfId="324" xr:uid="{00000000-0005-0000-0000-000047010000}"/>
    <cellStyle name="Normal 28 4" xfId="325" xr:uid="{00000000-0005-0000-0000-000048010000}"/>
    <cellStyle name="Normal 29" xfId="326" xr:uid="{00000000-0005-0000-0000-000049010000}"/>
    <cellStyle name="Normal 29 2" xfId="327" xr:uid="{00000000-0005-0000-0000-00004A010000}"/>
    <cellStyle name="Normal 3" xfId="328" xr:uid="{00000000-0005-0000-0000-00004B010000}"/>
    <cellStyle name="Normal 3 2" xfId="329" xr:uid="{00000000-0005-0000-0000-00004C010000}"/>
    <cellStyle name="Normal 3 2 2" xfId="330" xr:uid="{00000000-0005-0000-0000-00004D010000}"/>
    <cellStyle name="Normal 3 3" xfId="331" xr:uid="{00000000-0005-0000-0000-00004E010000}"/>
    <cellStyle name="Normal 3 4" xfId="332" xr:uid="{00000000-0005-0000-0000-00004F010000}"/>
    <cellStyle name="Normal 30" xfId="333" xr:uid="{00000000-0005-0000-0000-000050010000}"/>
    <cellStyle name="Normal 30 2" xfId="334" xr:uid="{00000000-0005-0000-0000-000051010000}"/>
    <cellStyle name="Normal 31" xfId="335" xr:uid="{00000000-0005-0000-0000-000052010000}"/>
    <cellStyle name="Normal 31 2" xfId="336" xr:uid="{00000000-0005-0000-0000-000053010000}"/>
    <cellStyle name="Normal 32" xfId="337" xr:uid="{00000000-0005-0000-0000-000054010000}"/>
    <cellStyle name="Normal 32 2" xfId="338" xr:uid="{00000000-0005-0000-0000-000055010000}"/>
    <cellStyle name="Normal 33" xfId="339" xr:uid="{00000000-0005-0000-0000-000056010000}"/>
    <cellStyle name="Normal 33 2" xfId="340" xr:uid="{00000000-0005-0000-0000-000057010000}"/>
    <cellStyle name="Normal 34" xfId="341" xr:uid="{00000000-0005-0000-0000-000058010000}"/>
    <cellStyle name="Normal 34 2" xfId="342" xr:uid="{00000000-0005-0000-0000-000059010000}"/>
    <cellStyle name="Normal 35" xfId="343" xr:uid="{00000000-0005-0000-0000-00005A010000}"/>
    <cellStyle name="Normal 36" xfId="344" xr:uid="{00000000-0005-0000-0000-00005B010000}"/>
    <cellStyle name="Normal 37" xfId="345" xr:uid="{00000000-0005-0000-0000-00005C010000}"/>
    <cellStyle name="Normal 37 2" xfId="346" xr:uid="{00000000-0005-0000-0000-00005D010000}"/>
    <cellStyle name="Normal 38" xfId="347" xr:uid="{00000000-0005-0000-0000-00005E010000}"/>
    <cellStyle name="Normal 39" xfId="348" xr:uid="{00000000-0005-0000-0000-00005F010000}"/>
    <cellStyle name="Normal 39 2" xfId="349" xr:uid="{00000000-0005-0000-0000-000060010000}"/>
    <cellStyle name="Normal 4" xfId="350" xr:uid="{00000000-0005-0000-0000-000061010000}"/>
    <cellStyle name="Normal 4 2" xfId="351" xr:uid="{00000000-0005-0000-0000-000062010000}"/>
    <cellStyle name="Normal 4 2 2" xfId="352" xr:uid="{00000000-0005-0000-0000-000063010000}"/>
    <cellStyle name="Normal 4 3" xfId="353" xr:uid="{00000000-0005-0000-0000-000064010000}"/>
    <cellStyle name="Normal 40" xfId="354" xr:uid="{00000000-0005-0000-0000-000065010000}"/>
    <cellStyle name="Normal 41" xfId="355" xr:uid="{00000000-0005-0000-0000-000066010000}"/>
    <cellStyle name="Normal 42" xfId="356" xr:uid="{00000000-0005-0000-0000-000067010000}"/>
    <cellStyle name="Normal 43" xfId="357" xr:uid="{00000000-0005-0000-0000-000068010000}"/>
    <cellStyle name="Normal 44" xfId="358" xr:uid="{00000000-0005-0000-0000-000069010000}"/>
    <cellStyle name="Normal 45" xfId="359" xr:uid="{00000000-0005-0000-0000-00006A010000}"/>
    <cellStyle name="Normal 46" xfId="360" xr:uid="{00000000-0005-0000-0000-00006B010000}"/>
    <cellStyle name="Normal 47" xfId="361" xr:uid="{00000000-0005-0000-0000-00006C010000}"/>
    <cellStyle name="Normal 48" xfId="362" xr:uid="{00000000-0005-0000-0000-00006D010000}"/>
    <cellStyle name="Normal 49" xfId="363" xr:uid="{00000000-0005-0000-0000-00006E010000}"/>
    <cellStyle name="Normal 5" xfId="364" xr:uid="{00000000-0005-0000-0000-00006F010000}"/>
    <cellStyle name="Normal 5 10" xfId="365" xr:uid="{00000000-0005-0000-0000-000070010000}"/>
    <cellStyle name="Normal 5 10 2" xfId="366" xr:uid="{00000000-0005-0000-0000-000071010000}"/>
    <cellStyle name="Normal 5 11" xfId="367" xr:uid="{00000000-0005-0000-0000-000072010000}"/>
    <cellStyle name="Normal 5 12" xfId="368" xr:uid="{00000000-0005-0000-0000-000073010000}"/>
    <cellStyle name="Normal 5 13" xfId="627" xr:uid="{00000000-0005-0000-0000-000074010000}"/>
    <cellStyle name="Normal 5 14" xfId="628" xr:uid="{00000000-0005-0000-0000-000075010000}"/>
    <cellStyle name="Normal 5 14 2" xfId="641" xr:uid="{00000000-0005-0000-0000-000076010000}"/>
    <cellStyle name="Normal 5 14 2 2" xfId="645" xr:uid="{00000000-0005-0000-0000-000077010000}"/>
    <cellStyle name="Normal 5 14 2 2 2" xfId="668" xr:uid="{00000000-0005-0000-0000-000078010000}"/>
    <cellStyle name="Normal 5 14 2 3" xfId="646" xr:uid="{00000000-0005-0000-0000-000079010000}"/>
    <cellStyle name="Normal 5 14 2 3 2" xfId="657" xr:uid="{00000000-0005-0000-0000-00007A010000}"/>
    <cellStyle name="Normal 5 14 2 4" xfId="660" xr:uid="{00000000-0005-0000-0000-00007B010000}"/>
    <cellStyle name="Normal 5 14 2 5" xfId="662" xr:uid="{00000000-0005-0000-0000-00007C010000}"/>
    <cellStyle name="Normal 5 14 2 5 2" xfId="676" xr:uid="{00000000-0005-0000-0000-00007D010000}"/>
    <cellStyle name="Normal 5 14 2 5 3" xfId="678" xr:uid="{00000000-0005-0000-0000-00007E010000}"/>
    <cellStyle name="Normal 5 14 2 5 4" xfId="683" xr:uid="{00000000-0005-0000-0000-00007F010000}"/>
    <cellStyle name="Normal 5 14 2 6" xfId="692" xr:uid="{00000000-0005-0000-0000-000080010000}"/>
    <cellStyle name="Normal 5 15" xfId="630" xr:uid="{00000000-0005-0000-0000-000081010000}"/>
    <cellStyle name="Normal 5 16" xfId="633" xr:uid="{00000000-0005-0000-0000-000082010000}"/>
    <cellStyle name="Normal 5 16 2" xfId="637" xr:uid="{00000000-0005-0000-0000-000083010000}"/>
    <cellStyle name="Normal 5 16 3" xfId="643" xr:uid="{00000000-0005-0000-0000-000084010000}"/>
    <cellStyle name="Normal 5 16 3 2" xfId="664" xr:uid="{00000000-0005-0000-0000-000085010000}"/>
    <cellStyle name="Normal 5 16 3 2 2" xfId="687" xr:uid="{00000000-0005-0000-0000-000086010000}"/>
    <cellStyle name="Normal 5 16 4" xfId="655" xr:uid="{00000000-0005-0000-0000-000087010000}"/>
    <cellStyle name="Normal 5 16 5" xfId="639" xr:uid="{00000000-0005-0000-0000-000088010000}"/>
    <cellStyle name="Normal 5 16 5 2" xfId="650" xr:uid="{00000000-0005-0000-0000-000089010000}"/>
    <cellStyle name="Normal 5 16 5 2 2" xfId="682" xr:uid="{00000000-0005-0000-0000-00008A010000}"/>
    <cellStyle name="Normal 5 16 5 3" xfId="656" xr:uid="{00000000-0005-0000-0000-00008B010000}"/>
    <cellStyle name="Normal 5 16 5 4" xfId="670" xr:uid="{00000000-0005-0000-0000-00008C010000}"/>
    <cellStyle name="Normal 5 16 5 4 2" xfId="685" xr:uid="{00000000-0005-0000-0000-00008D010000}"/>
    <cellStyle name="Normal 5 16 6" xfId="689" xr:uid="{00000000-0005-0000-0000-00008E010000}"/>
    <cellStyle name="Normal 5 16 6 2" xfId="704" xr:uid="{9E0540D4-3923-47A7-AE16-8E22B094EFAE}"/>
    <cellStyle name="Normal 5 16 7" xfId="694" xr:uid="{00000000-0005-0000-0000-00008F010000}"/>
    <cellStyle name="Normal 5 16 7 2" xfId="697" xr:uid="{EC01B363-7982-4C4F-BA26-3B599A0AC475}"/>
    <cellStyle name="Normal 5 16 7 2 2" xfId="700" xr:uid="{131C6741-58BC-43B5-B814-54E317F85AAE}"/>
    <cellStyle name="Normal 5 17" xfId="648" xr:uid="{00000000-0005-0000-0000-000090010000}"/>
    <cellStyle name="Normal 5 17 2" xfId="653" xr:uid="{00000000-0005-0000-0000-000091010000}"/>
    <cellStyle name="Normal 5 17 2 2" xfId="673" xr:uid="{00000000-0005-0000-0000-000092010000}"/>
    <cellStyle name="Normal 5 2" xfId="369" xr:uid="{00000000-0005-0000-0000-000093010000}"/>
    <cellStyle name="Normal 5 2 2" xfId="370" xr:uid="{00000000-0005-0000-0000-000094010000}"/>
    <cellStyle name="Normal 5 2 2 2" xfId="371" xr:uid="{00000000-0005-0000-0000-000095010000}"/>
    <cellStyle name="Normal 5 2 2 2 2" xfId="372" xr:uid="{00000000-0005-0000-0000-000096010000}"/>
    <cellStyle name="Normal 5 2 2 2 3" xfId="635" xr:uid="{00000000-0005-0000-0000-000097010000}"/>
    <cellStyle name="Normal 5 2 2 2 3 2" xfId="659" xr:uid="{00000000-0005-0000-0000-000098010000}"/>
    <cellStyle name="Normal 5 2 2 2 4" xfId="666" xr:uid="{00000000-0005-0000-0000-000099010000}"/>
    <cellStyle name="Normal 5 2 2 2 4 2" xfId="675" xr:uid="{00000000-0005-0000-0000-00009A010000}"/>
    <cellStyle name="Normal 5 2 2 2 4 2 2" xfId="691" xr:uid="{00000000-0005-0000-0000-00009B010000}"/>
    <cellStyle name="Normal 5 2 2 2 4 2 4" xfId="695" xr:uid="{00000000-0005-0000-0000-00009C010000}"/>
    <cellStyle name="Normal 5 2 2 2 4 2 4 2" xfId="699" xr:uid="{F912E942-1247-4280-9E05-CD4D39B3215E}"/>
    <cellStyle name="Normal 5 2 2 2 4 2 4 2 2" xfId="702" xr:uid="{397B2DEA-8239-4424-90F2-0F7D692AA3E8}"/>
    <cellStyle name="Normal 5 2 2 2 4 3" xfId="680" xr:uid="{00000000-0005-0000-0000-00009D010000}"/>
    <cellStyle name="Normal 5 2 2 3" xfId="373" xr:uid="{00000000-0005-0000-0000-00009E010000}"/>
    <cellStyle name="Normal 5 2 2 3 2" xfId="374" xr:uid="{00000000-0005-0000-0000-00009F010000}"/>
    <cellStyle name="Normal 5 2 2 3 3" xfId="375" xr:uid="{00000000-0005-0000-0000-0000A0010000}"/>
    <cellStyle name="Normal 5 2 2 4" xfId="376" xr:uid="{00000000-0005-0000-0000-0000A1010000}"/>
    <cellStyle name="Normal 5 2 2 5" xfId="377" xr:uid="{00000000-0005-0000-0000-0000A2010000}"/>
    <cellStyle name="Normal 5 2 2 6" xfId="378" xr:uid="{00000000-0005-0000-0000-0000A3010000}"/>
    <cellStyle name="Normal 5 2 3" xfId="379" xr:uid="{00000000-0005-0000-0000-0000A4010000}"/>
    <cellStyle name="Normal 5 2 3 2" xfId="380" xr:uid="{00000000-0005-0000-0000-0000A5010000}"/>
    <cellStyle name="Normal 5 2 4" xfId="381" xr:uid="{00000000-0005-0000-0000-0000A6010000}"/>
    <cellStyle name="Normal 5 2 4 2" xfId="382" xr:uid="{00000000-0005-0000-0000-0000A7010000}"/>
    <cellStyle name="Normal 5 2 4 3" xfId="383" xr:uid="{00000000-0005-0000-0000-0000A8010000}"/>
    <cellStyle name="Normal 5 2 4 4" xfId="384" xr:uid="{00000000-0005-0000-0000-0000A9010000}"/>
    <cellStyle name="Normal 5 2 5" xfId="385" xr:uid="{00000000-0005-0000-0000-0000AA010000}"/>
    <cellStyle name="Normal 5 2 6" xfId="386" xr:uid="{00000000-0005-0000-0000-0000AB010000}"/>
    <cellStyle name="Normal 5 2 7" xfId="387" xr:uid="{00000000-0005-0000-0000-0000AC010000}"/>
    <cellStyle name="Normal 5 2 8" xfId="388" xr:uid="{00000000-0005-0000-0000-0000AD010000}"/>
    <cellStyle name="Normal 5 3" xfId="389" xr:uid="{00000000-0005-0000-0000-0000AE010000}"/>
    <cellStyle name="Normal 5 3 2" xfId="390" xr:uid="{00000000-0005-0000-0000-0000AF010000}"/>
    <cellStyle name="Normal 5 3 2 2" xfId="391" xr:uid="{00000000-0005-0000-0000-0000B0010000}"/>
    <cellStyle name="Normal 5 3 2 3" xfId="392" xr:uid="{00000000-0005-0000-0000-0000B1010000}"/>
    <cellStyle name="Normal 5 3 2 4" xfId="393" xr:uid="{00000000-0005-0000-0000-0000B2010000}"/>
    <cellStyle name="Normal 5 3 2 5" xfId="394" xr:uid="{00000000-0005-0000-0000-0000B3010000}"/>
    <cellStyle name="Normal 5 3 3" xfId="395" xr:uid="{00000000-0005-0000-0000-0000B4010000}"/>
    <cellStyle name="Normal 5 3 3 2" xfId="396" xr:uid="{00000000-0005-0000-0000-0000B5010000}"/>
    <cellStyle name="Normal 5 3 4" xfId="397" xr:uid="{00000000-0005-0000-0000-0000B6010000}"/>
    <cellStyle name="Normal 5 3 4 2" xfId="398" xr:uid="{00000000-0005-0000-0000-0000B7010000}"/>
    <cellStyle name="Normal 5 3 4 3" xfId="399" xr:uid="{00000000-0005-0000-0000-0000B8010000}"/>
    <cellStyle name="Normal 5 3 5" xfId="400" xr:uid="{00000000-0005-0000-0000-0000B9010000}"/>
    <cellStyle name="Normal 5 3 6" xfId="401" xr:uid="{00000000-0005-0000-0000-0000BA010000}"/>
    <cellStyle name="Normal 5 3 7" xfId="402" xr:uid="{00000000-0005-0000-0000-0000BB010000}"/>
    <cellStyle name="Normal 5 4" xfId="403" xr:uid="{00000000-0005-0000-0000-0000BC010000}"/>
    <cellStyle name="Normal 5 4 10" xfId="636" xr:uid="{00000000-0005-0000-0000-0000BD010000}"/>
    <cellStyle name="Normal 5 4 10 2" xfId="642" xr:uid="{00000000-0005-0000-0000-0000BE010000}"/>
    <cellStyle name="Normal 5 4 10 3" xfId="644" xr:uid="{00000000-0005-0000-0000-0000BF010000}"/>
    <cellStyle name="Normal 5 4 10 4" xfId="647" xr:uid="{00000000-0005-0000-0000-0000C0010000}"/>
    <cellStyle name="Normal 5 4 13" xfId="649" xr:uid="{00000000-0005-0000-0000-0000C1010000}"/>
    <cellStyle name="Normal 5 4 13 2" xfId="658" xr:uid="{00000000-0005-0000-0000-0000C2010000}"/>
    <cellStyle name="Normal 5 4 2" xfId="404" xr:uid="{00000000-0005-0000-0000-0000C3010000}"/>
    <cellStyle name="Normal 5 4 2 2" xfId="405" xr:uid="{00000000-0005-0000-0000-0000C4010000}"/>
    <cellStyle name="Normal 5 4 2 3" xfId="406" xr:uid="{00000000-0005-0000-0000-0000C5010000}"/>
    <cellStyle name="Normal 5 4 2 4" xfId="407" xr:uid="{00000000-0005-0000-0000-0000C6010000}"/>
    <cellStyle name="Normal 5 4 2 5" xfId="408" xr:uid="{00000000-0005-0000-0000-0000C7010000}"/>
    <cellStyle name="Normal 5 4 3" xfId="409" xr:uid="{00000000-0005-0000-0000-0000C8010000}"/>
    <cellStyle name="Normal 5 4 3 2" xfId="410" xr:uid="{00000000-0005-0000-0000-0000C9010000}"/>
    <cellStyle name="Normal 5 4 4" xfId="411" xr:uid="{00000000-0005-0000-0000-0000CA010000}"/>
    <cellStyle name="Normal 5 4 5" xfId="412" xr:uid="{00000000-0005-0000-0000-0000CB010000}"/>
    <cellStyle name="Normal 5 4 6" xfId="413" xr:uid="{00000000-0005-0000-0000-0000CC010000}"/>
    <cellStyle name="Normal 5 4 7" xfId="414" xr:uid="{00000000-0005-0000-0000-0000CD010000}"/>
    <cellStyle name="Normal 5 4 8" xfId="629" xr:uid="{00000000-0005-0000-0000-0000CE010000}"/>
    <cellStyle name="Normal 5 4 9" xfId="631" xr:uid="{00000000-0005-0000-0000-0000CF010000}"/>
    <cellStyle name="Normal 5 4 9 2" xfId="634" xr:uid="{00000000-0005-0000-0000-0000D0010000}"/>
    <cellStyle name="Normal 5 4 9 2 2" xfId="638" xr:uid="{00000000-0005-0000-0000-0000D1010000}"/>
    <cellStyle name="Normal 5 4 9 2 5" xfId="640" xr:uid="{00000000-0005-0000-0000-0000D2010000}"/>
    <cellStyle name="Normal 5 4 9 2 5 10" xfId="690" xr:uid="{00000000-0005-0000-0000-0000D3010000}"/>
    <cellStyle name="Normal 5 4 9 2 5 11" xfId="693" xr:uid="{00000000-0005-0000-0000-0000D4010000}"/>
    <cellStyle name="Normal 5 4 9 2 5 2" xfId="651" xr:uid="{00000000-0005-0000-0000-0000D5010000}"/>
    <cellStyle name="Normal 5 4 9 2 5 3" xfId="654" xr:uid="{00000000-0005-0000-0000-0000D6010000}"/>
    <cellStyle name="Normal 5 4 9 2 5 3 2" xfId="674" xr:uid="{00000000-0005-0000-0000-0000D7010000}"/>
    <cellStyle name="Normal 5 4 9 2 5 4" xfId="661" xr:uid="{00000000-0005-0000-0000-0000D8010000}"/>
    <cellStyle name="Normal 5 4 9 2 5 4 2" xfId="696" xr:uid="{00000000-0005-0000-0000-0000D9010000}"/>
    <cellStyle name="Normal 5 4 9 2 5 4 2 2" xfId="698" xr:uid="{52BBD1E2-2C26-417E-A136-26139912359C}"/>
    <cellStyle name="Normal 5 4 9 2 5 4 2 2 2" xfId="701" xr:uid="{69011EB2-7240-4C7A-98A0-7099931F3F8D}"/>
    <cellStyle name="Normal 5 4 9 2 5 5" xfId="663" xr:uid="{00000000-0005-0000-0000-0000DA010000}"/>
    <cellStyle name="Normal 5 4 9 2 5 5 2" xfId="679" xr:uid="{00000000-0005-0000-0000-0000DB010000}"/>
    <cellStyle name="Normal 5 4 9 2 5 6" xfId="665" xr:uid="{00000000-0005-0000-0000-0000DC010000}"/>
    <cellStyle name="Normal 5 4 9 2 5 6 2" xfId="688" xr:uid="{00000000-0005-0000-0000-0000DD010000}"/>
    <cellStyle name="Normal 5 4 9 2 5 7" xfId="667" xr:uid="{00000000-0005-0000-0000-0000DE010000}"/>
    <cellStyle name="Normal 5 4 9 2 5 7 2" xfId="677" xr:uid="{00000000-0005-0000-0000-0000DF010000}"/>
    <cellStyle name="Normal 5 4 9 2 5 7 3" xfId="681" xr:uid="{00000000-0005-0000-0000-0000E0010000}"/>
    <cellStyle name="Normal 5 4 9 2 5 7 4" xfId="684" xr:uid="{00000000-0005-0000-0000-0000E1010000}"/>
    <cellStyle name="Normal 5 4 9 2 5 8" xfId="669" xr:uid="{00000000-0005-0000-0000-0000E2010000}"/>
    <cellStyle name="Normal 5 4 9 2 5 9" xfId="671" xr:uid="{00000000-0005-0000-0000-0000E3010000}"/>
    <cellStyle name="Normal 5 4 9 2 5 9 2" xfId="686" xr:uid="{00000000-0005-0000-0000-0000E4010000}"/>
    <cellStyle name="Normal 5 5" xfId="415" xr:uid="{00000000-0005-0000-0000-0000E5010000}"/>
    <cellStyle name="Normal 5 5 2" xfId="416" xr:uid="{00000000-0005-0000-0000-0000E6010000}"/>
    <cellStyle name="Normal 5 5 3" xfId="417" xr:uid="{00000000-0005-0000-0000-0000E7010000}"/>
    <cellStyle name="Normal 5 5 4" xfId="418" xr:uid="{00000000-0005-0000-0000-0000E8010000}"/>
    <cellStyle name="Normal 5 5 5" xfId="419" xr:uid="{00000000-0005-0000-0000-0000E9010000}"/>
    <cellStyle name="Normal 5 6" xfId="420" xr:uid="{00000000-0005-0000-0000-0000EA010000}"/>
    <cellStyle name="Normal 5 6 2" xfId="421" xr:uid="{00000000-0005-0000-0000-0000EB010000}"/>
    <cellStyle name="Normal 5 6 3" xfId="422" xr:uid="{00000000-0005-0000-0000-0000EC010000}"/>
    <cellStyle name="Normal 5 6 4" xfId="423" xr:uid="{00000000-0005-0000-0000-0000ED010000}"/>
    <cellStyle name="Normal 5 7" xfId="424" xr:uid="{00000000-0005-0000-0000-0000EE010000}"/>
    <cellStyle name="Normal 5 7 2" xfId="425" xr:uid="{00000000-0005-0000-0000-0000EF010000}"/>
    <cellStyle name="Normal 5 8" xfId="426" xr:uid="{00000000-0005-0000-0000-0000F0010000}"/>
    <cellStyle name="Normal 5 9" xfId="427" xr:uid="{00000000-0005-0000-0000-0000F1010000}"/>
    <cellStyle name="Normal 50" xfId="428" xr:uid="{00000000-0005-0000-0000-0000F2010000}"/>
    <cellStyle name="Normal 51" xfId="429" xr:uid="{00000000-0005-0000-0000-0000F3010000}"/>
    <cellStyle name="Normal 52" xfId="430" xr:uid="{00000000-0005-0000-0000-0000F4010000}"/>
    <cellStyle name="Normal 53" xfId="431" xr:uid="{00000000-0005-0000-0000-0000F5010000}"/>
    <cellStyle name="Normal 54" xfId="432" xr:uid="{00000000-0005-0000-0000-0000F6010000}"/>
    <cellStyle name="Normal 55" xfId="433" xr:uid="{00000000-0005-0000-0000-0000F7010000}"/>
    <cellStyle name="Normal 56" xfId="434" xr:uid="{00000000-0005-0000-0000-0000F8010000}"/>
    <cellStyle name="Normal 57" xfId="435" xr:uid="{00000000-0005-0000-0000-0000F9010000}"/>
    <cellStyle name="Normal 58" xfId="436" xr:uid="{00000000-0005-0000-0000-0000FA010000}"/>
    <cellStyle name="Normal 59" xfId="437" xr:uid="{00000000-0005-0000-0000-0000FB010000}"/>
    <cellStyle name="Normal 6" xfId="438" xr:uid="{00000000-0005-0000-0000-0000FC010000}"/>
    <cellStyle name="Normal 6 2" xfId="439" xr:uid="{00000000-0005-0000-0000-0000FD010000}"/>
    <cellStyle name="Normal 60" xfId="440" xr:uid="{00000000-0005-0000-0000-0000FE010000}"/>
    <cellStyle name="Normal 61" xfId="441" xr:uid="{00000000-0005-0000-0000-0000FF010000}"/>
    <cellStyle name="Normal 62" xfId="442" xr:uid="{00000000-0005-0000-0000-000000020000}"/>
    <cellStyle name="Normal 63" xfId="443" xr:uid="{00000000-0005-0000-0000-000001020000}"/>
    <cellStyle name="Normal 64" xfId="444" xr:uid="{00000000-0005-0000-0000-000002020000}"/>
    <cellStyle name="Normal 65" xfId="445" xr:uid="{00000000-0005-0000-0000-000003020000}"/>
    <cellStyle name="Normal 66" xfId="446" xr:uid="{00000000-0005-0000-0000-000004020000}"/>
    <cellStyle name="Normal 67" xfId="447" xr:uid="{00000000-0005-0000-0000-000005020000}"/>
    <cellStyle name="Normal 68" xfId="448" xr:uid="{00000000-0005-0000-0000-000006020000}"/>
    <cellStyle name="Normal 69" xfId="449" xr:uid="{00000000-0005-0000-0000-000007020000}"/>
    <cellStyle name="Normal 7" xfId="450" xr:uid="{00000000-0005-0000-0000-000008020000}"/>
    <cellStyle name="Normal 7 2" xfId="451" xr:uid="{00000000-0005-0000-0000-000009020000}"/>
    <cellStyle name="Normal 7 2 2" xfId="452" xr:uid="{00000000-0005-0000-0000-00000A020000}"/>
    <cellStyle name="Normal 7 2 3" xfId="453" xr:uid="{00000000-0005-0000-0000-00000B020000}"/>
    <cellStyle name="Normal 7 3" xfId="454" xr:uid="{00000000-0005-0000-0000-00000C020000}"/>
    <cellStyle name="Normal 7 4" xfId="455" xr:uid="{00000000-0005-0000-0000-00000D020000}"/>
    <cellStyle name="Normal 7 5" xfId="456" xr:uid="{00000000-0005-0000-0000-00000E020000}"/>
    <cellStyle name="Normal 70" xfId="457" xr:uid="{00000000-0005-0000-0000-00000F020000}"/>
    <cellStyle name="Normal 71" xfId="458" xr:uid="{00000000-0005-0000-0000-000010020000}"/>
    <cellStyle name="Normal 72" xfId="459" xr:uid="{00000000-0005-0000-0000-000011020000}"/>
    <cellStyle name="Normal 72 2" xfId="460" xr:uid="{00000000-0005-0000-0000-000012020000}"/>
    <cellStyle name="Normal 72 2 2" xfId="461" xr:uid="{00000000-0005-0000-0000-000013020000}"/>
    <cellStyle name="Normal 72 3" xfId="462" xr:uid="{00000000-0005-0000-0000-000014020000}"/>
    <cellStyle name="Normal 72 3 2" xfId="463" xr:uid="{00000000-0005-0000-0000-000015020000}"/>
    <cellStyle name="Normal 72 4" xfId="464" xr:uid="{00000000-0005-0000-0000-000016020000}"/>
    <cellStyle name="Normal 72 5" xfId="465" xr:uid="{00000000-0005-0000-0000-000017020000}"/>
    <cellStyle name="Normal 72 6" xfId="466" xr:uid="{00000000-0005-0000-0000-000018020000}"/>
    <cellStyle name="Normal 73" xfId="467" xr:uid="{00000000-0005-0000-0000-000019020000}"/>
    <cellStyle name="Normal 73 2" xfId="468" xr:uid="{00000000-0005-0000-0000-00001A020000}"/>
    <cellStyle name="Normal 73 2 2" xfId="469" xr:uid="{00000000-0005-0000-0000-00001B020000}"/>
    <cellStyle name="Normal 73 3" xfId="470" xr:uid="{00000000-0005-0000-0000-00001C020000}"/>
    <cellStyle name="Normal 73 3 2" xfId="471" xr:uid="{00000000-0005-0000-0000-00001D020000}"/>
    <cellStyle name="Normal 73 4" xfId="472" xr:uid="{00000000-0005-0000-0000-00001E020000}"/>
    <cellStyle name="Normal 73 5" xfId="473" xr:uid="{00000000-0005-0000-0000-00001F020000}"/>
    <cellStyle name="Normal 73 6" xfId="474" xr:uid="{00000000-0005-0000-0000-000020020000}"/>
    <cellStyle name="Normal 74" xfId="475" xr:uid="{00000000-0005-0000-0000-000021020000}"/>
    <cellStyle name="Normal 75" xfId="476" xr:uid="{00000000-0005-0000-0000-000022020000}"/>
    <cellStyle name="Normal 76" xfId="477" xr:uid="{00000000-0005-0000-0000-000023020000}"/>
    <cellStyle name="Normal 77" xfId="478" xr:uid="{00000000-0005-0000-0000-000024020000}"/>
    <cellStyle name="Normal 78" xfId="479" xr:uid="{00000000-0005-0000-0000-000025020000}"/>
    <cellStyle name="Normal 79" xfId="480" xr:uid="{00000000-0005-0000-0000-000026020000}"/>
    <cellStyle name="Normal 8" xfId="481" xr:uid="{00000000-0005-0000-0000-000027020000}"/>
    <cellStyle name="Normal 8 2" xfId="482" xr:uid="{00000000-0005-0000-0000-000028020000}"/>
    <cellStyle name="Normal 8 2 2" xfId="483" xr:uid="{00000000-0005-0000-0000-000029020000}"/>
    <cellStyle name="Normal 8 3" xfId="484" xr:uid="{00000000-0005-0000-0000-00002A020000}"/>
    <cellStyle name="Normal 8 4" xfId="485" xr:uid="{00000000-0005-0000-0000-00002B020000}"/>
    <cellStyle name="Normal 8 5" xfId="486" xr:uid="{00000000-0005-0000-0000-00002C020000}"/>
    <cellStyle name="Normal 8 6" xfId="487" xr:uid="{00000000-0005-0000-0000-00002D020000}"/>
    <cellStyle name="Normal 80" xfId="488" xr:uid="{00000000-0005-0000-0000-00002E020000}"/>
    <cellStyle name="Normal 81" xfId="489" xr:uid="{00000000-0005-0000-0000-00002F020000}"/>
    <cellStyle name="Normal 82" xfId="490" xr:uid="{00000000-0005-0000-0000-000030020000}"/>
    <cellStyle name="Normal 83" xfId="491" xr:uid="{00000000-0005-0000-0000-000031020000}"/>
    <cellStyle name="Normal 84" xfId="492" xr:uid="{00000000-0005-0000-0000-000032020000}"/>
    <cellStyle name="Normal 85" xfId="493" xr:uid="{00000000-0005-0000-0000-000033020000}"/>
    <cellStyle name="Normal 86" xfId="494" xr:uid="{00000000-0005-0000-0000-000034020000}"/>
    <cellStyle name="Normal 87" xfId="495" xr:uid="{00000000-0005-0000-0000-000035020000}"/>
    <cellStyle name="Normal 88" xfId="496" xr:uid="{00000000-0005-0000-0000-000036020000}"/>
    <cellStyle name="Normal 89" xfId="497" xr:uid="{00000000-0005-0000-0000-000037020000}"/>
    <cellStyle name="Normal 9" xfId="498" xr:uid="{00000000-0005-0000-0000-000038020000}"/>
    <cellStyle name="Normal 9 2" xfId="499" xr:uid="{00000000-0005-0000-0000-000039020000}"/>
    <cellStyle name="Normal 9 3" xfId="500" xr:uid="{00000000-0005-0000-0000-00003A020000}"/>
    <cellStyle name="Normal 90" xfId="501" xr:uid="{00000000-0005-0000-0000-00003B020000}"/>
    <cellStyle name="Normal 91" xfId="502" xr:uid="{00000000-0005-0000-0000-00003C020000}"/>
    <cellStyle name="Normal 92" xfId="503" xr:uid="{00000000-0005-0000-0000-00003D020000}"/>
    <cellStyle name="Normal 93" xfId="504" xr:uid="{00000000-0005-0000-0000-00003E020000}"/>
    <cellStyle name="Normal 94" xfId="505" xr:uid="{00000000-0005-0000-0000-00003F020000}"/>
    <cellStyle name="Normal 95" xfId="506" xr:uid="{00000000-0005-0000-0000-000040020000}"/>
    <cellStyle name="Normal 96" xfId="507" xr:uid="{00000000-0005-0000-0000-000041020000}"/>
    <cellStyle name="Normal 97" xfId="508" xr:uid="{00000000-0005-0000-0000-000042020000}"/>
    <cellStyle name="Normal 98" xfId="509" xr:uid="{00000000-0005-0000-0000-000043020000}"/>
    <cellStyle name="Normal 99" xfId="510" xr:uid="{00000000-0005-0000-0000-000044020000}"/>
    <cellStyle name="Percent [2]" xfId="511" xr:uid="{00000000-0005-0000-0000-000045020000}"/>
    <cellStyle name="Percent 10" xfId="512" xr:uid="{00000000-0005-0000-0000-000046020000}"/>
    <cellStyle name="Percent 11" xfId="513" xr:uid="{00000000-0005-0000-0000-000047020000}"/>
    <cellStyle name="Percent 12" xfId="514" xr:uid="{00000000-0005-0000-0000-000048020000}"/>
    <cellStyle name="Percent 13" xfId="515" xr:uid="{00000000-0005-0000-0000-000049020000}"/>
    <cellStyle name="Percent 14" xfId="516" xr:uid="{00000000-0005-0000-0000-00004A020000}"/>
    <cellStyle name="Percent 15" xfId="517" xr:uid="{00000000-0005-0000-0000-00004B020000}"/>
    <cellStyle name="Percent 16" xfId="518" xr:uid="{00000000-0005-0000-0000-00004C020000}"/>
    <cellStyle name="Percent 17" xfId="519" xr:uid="{00000000-0005-0000-0000-00004D020000}"/>
    <cellStyle name="Percent 18" xfId="520" xr:uid="{00000000-0005-0000-0000-00004E020000}"/>
    <cellStyle name="Percent 19" xfId="521" xr:uid="{00000000-0005-0000-0000-00004F020000}"/>
    <cellStyle name="Percent 2" xfId="522" xr:uid="{00000000-0005-0000-0000-000050020000}"/>
    <cellStyle name="Percent 2 2" xfId="523" xr:uid="{00000000-0005-0000-0000-000051020000}"/>
    <cellStyle name="Percent 2 2 2" xfId="524" xr:uid="{00000000-0005-0000-0000-000052020000}"/>
    <cellStyle name="Percent 2 2 3" xfId="525" xr:uid="{00000000-0005-0000-0000-000053020000}"/>
    <cellStyle name="Percent 2 2 3 2" xfId="526" xr:uid="{00000000-0005-0000-0000-000054020000}"/>
    <cellStyle name="Percent 2 2 4" xfId="527" xr:uid="{00000000-0005-0000-0000-000055020000}"/>
    <cellStyle name="Percent 2 3" xfId="528" xr:uid="{00000000-0005-0000-0000-000056020000}"/>
    <cellStyle name="Percent 2 4" xfId="529" xr:uid="{00000000-0005-0000-0000-000057020000}"/>
    <cellStyle name="Percent 2 4 2" xfId="530" xr:uid="{00000000-0005-0000-0000-000058020000}"/>
    <cellStyle name="Percent 2 5" xfId="531" xr:uid="{00000000-0005-0000-0000-000059020000}"/>
    <cellStyle name="Percent 2 6" xfId="532" xr:uid="{00000000-0005-0000-0000-00005A020000}"/>
    <cellStyle name="Percent 2 6 2" xfId="533" xr:uid="{00000000-0005-0000-0000-00005B020000}"/>
    <cellStyle name="Percent 20" xfId="534" xr:uid="{00000000-0005-0000-0000-00005C020000}"/>
    <cellStyle name="Percent 21" xfId="535" xr:uid="{00000000-0005-0000-0000-00005D020000}"/>
    <cellStyle name="Percent 22" xfId="536" xr:uid="{00000000-0005-0000-0000-00005E020000}"/>
    <cellStyle name="Percent 23" xfId="537" xr:uid="{00000000-0005-0000-0000-00005F020000}"/>
    <cellStyle name="Percent 24" xfId="538" xr:uid="{00000000-0005-0000-0000-000060020000}"/>
    <cellStyle name="Percent 25" xfId="539" xr:uid="{00000000-0005-0000-0000-000061020000}"/>
    <cellStyle name="Percent 26" xfId="540" xr:uid="{00000000-0005-0000-0000-000062020000}"/>
    <cellStyle name="Percent 27" xfId="541" xr:uid="{00000000-0005-0000-0000-000063020000}"/>
    <cellStyle name="Percent 28" xfId="542" xr:uid="{00000000-0005-0000-0000-000064020000}"/>
    <cellStyle name="Percent 29" xfId="543" xr:uid="{00000000-0005-0000-0000-000065020000}"/>
    <cellStyle name="Percent 3" xfId="544" xr:uid="{00000000-0005-0000-0000-000066020000}"/>
    <cellStyle name="Percent 3 2" xfId="545" xr:uid="{00000000-0005-0000-0000-000067020000}"/>
    <cellStyle name="Percent 3 3" xfId="546" xr:uid="{00000000-0005-0000-0000-000068020000}"/>
    <cellStyle name="Percent 3 4" xfId="547" xr:uid="{00000000-0005-0000-0000-000069020000}"/>
    <cellStyle name="Percent 3 4 2" xfId="548" xr:uid="{00000000-0005-0000-0000-00006A020000}"/>
    <cellStyle name="Percent 30" xfId="549" xr:uid="{00000000-0005-0000-0000-00006B020000}"/>
    <cellStyle name="Percent 31" xfId="550" xr:uid="{00000000-0005-0000-0000-00006C020000}"/>
    <cellStyle name="Percent 32" xfId="551" xr:uid="{00000000-0005-0000-0000-00006D020000}"/>
    <cellStyle name="Percent 33" xfId="552" xr:uid="{00000000-0005-0000-0000-00006E020000}"/>
    <cellStyle name="Percent 34" xfId="553" xr:uid="{00000000-0005-0000-0000-00006F020000}"/>
    <cellStyle name="Percent 35" xfId="554" xr:uid="{00000000-0005-0000-0000-000070020000}"/>
    <cellStyle name="Percent 36" xfId="555" xr:uid="{00000000-0005-0000-0000-000071020000}"/>
    <cellStyle name="Percent 37" xfId="556" xr:uid="{00000000-0005-0000-0000-000072020000}"/>
    <cellStyle name="Percent 38" xfId="557" xr:uid="{00000000-0005-0000-0000-000073020000}"/>
    <cellStyle name="Percent 39" xfId="558" xr:uid="{00000000-0005-0000-0000-000074020000}"/>
    <cellStyle name="Percent 4" xfId="559" xr:uid="{00000000-0005-0000-0000-000075020000}"/>
    <cellStyle name="Percent 4 2" xfId="560" xr:uid="{00000000-0005-0000-0000-000076020000}"/>
    <cellStyle name="Percent 4 3" xfId="561" xr:uid="{00000000-0005-0000-0000-000077020000}"/>
    <cellStyle name="Percent 40" xfId="562" xr:uid="{00000000-0005-0000-0000-000078020000}"/>
    <cellStyle name="Percent 40 2" xfId="563" xr:uid="{00000000-0005-0000-0000-000079020000}"/>
    <cellStyle name="Percent 41" xfId="564" xr:uid="{00000000-0005-0000-0000-00007A020000}"/>
    <cellStyle name="Percent 41 2" xfId="565" xr:uid="{00000000-0005-0000-0000-00007B020000}"/>
    <cellStyle name="Percent 42" xfId="566" xr:uid="{00000000-0005-0000-0000-00007C020000}"/>
    <cellStyle name="Percent 42 2" xfId="567" xr:uid="{00000000-0005-0000-0000-00007D020000}"/>
    <cellStyle name="Percent 43" xfId="568" xr:uid="{00000000-0005-0000-0000-00007E020000}"/>
    <cellStyle name="Percent 43 2" xfId="569" xr:uid="{00000000-0005-0000-0000-00007F020000}"/>
    <cellStyle name="Percent 44" xfId="570" xr:uid="{00000000-0005-0000-0000-000080020000}"/>
    <cellStyle name="Percent 44 2" xfId="571" xr:uid="{00000000-0005-0000-0000-000081020000}"/>
    <cellStyle name="Percent 45" xfId="572" xr:uid="{00000000-0005-0000-0000-000082020000}"/>
    <cellStyle name="Percent 45 2" xfId="573" xr:uid="{00000000-0005-0000-0000-000083020000}"/>
    <cellStyle name="Percent 46" xfId="574" xr:uid="{00000000-0005-0000-0000-000084020000}"/>
    <cellStyle name="Percent 46 2" xfId="575" xr:uid="{00000000-0005-0000-0000-000085020000}"/>
    <cellStyle name="Percent 47" xfId="576" xr:uid="{00000000-0005-0000-0000-000086020000}"/>
    <cellStyle name="Percent 47 2" xfId="577" xr:uid="{00000000-0005-0000-0000-000087020000}"/>
    <cellStyle name="Percent 48" xfId="578" xr:uid="{00000000-0005-0000-0000-000088020000}"/>
    <cellStyle name="Percent 48 2" xfId="579" xr:uid="{00000000-0005-0000-0000-000089020000}"/>
    <cellStyle name="Percent 5" xfId="580" xr:uid="{00000000-0005-0000-0000-00008A020000}"/>
    <cellStyle name="Percent 5 2" xfId="581" xr:uid="{00000000-0005-0000-0000-00008B020000}"/>
    <cellStyle name="Percent 6" xfId="582" xr:uid="{00000000-0005-0000-0000-00008C020000}"/>
    <cellStyle name="Percent 6 2" xfId="583" xr:uid="{00000000-0005-0000-0000-00008D020000}"/>
    <cellStyle name="Percent 7" xfId="584" xr:uid="{00000000-0005-0000-0000-00008E020000}"/>
    <cellStyle name="Percent 7 2" xfId="585" xr:uid="{00000000-0005-0000-0000-00008F020000}"/>
    <cellStyle name="Percent 7 3" xfId="586" xr:uid="{00000000-0005-0000-0000-000090020000}"/>
    <cellStyle name="Percent 8" xfId="587" xr:uid="{00000000-0005-0000-0000-000091020000}"/>
    <cellStyle name="Percent 8 2" xfId="588" xr:uid="{00000000-0005-0000-0000-000092020000}"/>
    <cellStyle name="Percent 8 3" xfId="589" xr:uid="{00000000-0005-0000-0000-000093020000}"/>
    <cellStyle name="Percent 9" xfId="590" xr:uid="{00000000-0005-0000-0000-000094020000}"/>
    <cellStyle name="sch-data" xfId="591" xr:uid="{00000000-0005-0000-0000-000095020000}"/>
    <cellStyle name="sch-heads" xfId="592" xr:uid="{00000000-0005-0000-0000-000096020000}"/>
    <cellStyle name="sch-heads 2" xfId="593" xr:uid="{00000000-0005-0000-0000-000097020000}"/>
    <cellStyle name="sch-inputs" xfId="594" xr:uid="{00000000-0005-0000-0000-000098020000}"/>
    <cellStyle name="sch-subheads" xfId="595" xr:uid="{00000000-0005-0000-0000-000099020000}"/>
    <cellStyle name="アクセント 1" xfId="596" xr:uid="{00000000-0005-0000-0000-00009A020000}"/>
    <cellStyle name="アクセント 2" xfId="597" xr:uid="{00000000-0005-0000-0000-00009B020000}"/>
    <cellStyle name="アクセント 3" xfId="598" xr:uid="{00000000-0005-0000-0000-00009C020000}"/>
    <cellStyle name="アクセント 4" xfId="599" xr:uid="{00000000-0005-0000-0000-00009D020000}"/>
    <cellStyle name="アクセント 5" xfId="600" xr:uid="{00000000-0005-0000-0000-00009E020000}"/>
    <cellStyle name="アクセント 6" xfId="601" xr:uid="{00000000-0005-0000-0000-00009F020000}"/>
    <cellStyle name="タイトル" xfId="602" xr:uid="{00000000-0005-0000-0000-0000A0020000}"/>
    <cellStyle name="チェック セル" xfId="603" xr:uid="{00000000-0005-0000-0000-0000A1020000}"/>
    <cellStyle name="どちらでもない" xfId="604" xr:uid="{00000000-0005-0000-0000-0000A2020000}"/>
    <cellStyle name="メモ" xfId="605" xr:uid="{00000000-0005-0000-0000-0000A3020000}"/>
    <cellStyle name="リンク セル" xfId="606" xr:uid="{00000000-0005-0000-0000-0000A4020000}"/>
    <cellStyle name="เครื่องหมายสกุลเงิน [0]_1" xfId="607" xr:uid="{00000000-0005-0000-0000-0000A5020000}"/>
    <cellStyle name="เครื่องหมายสกุลเงิน_1" xfId="608" xr:uid="{00000000-0005-0000-0000-0000A6020000}"/>
    <cellStyle name="ปกติ_1" xfId="609" xr:uid="{00000000-0005-0000-0000-0000A7020000}"/>
    <cellStyle name="入力" xfId="610" xr:uid="{00000000-0005-0000-0000-0000A8020000}"/>
    <cellStyle name="出力" xfId="611" xr:uid="{00000000-0005-0000-0000-0000A9020000}"/>
    <cellStyle name="悪い" xfId="612" xr:uid="{00000000-0005-0000-0000-0000AA020000}"/>
    <cellStyle name="桁区切り [0.00]_PERSONAL" xfId="613" xr:uid="{00000000-0005-0000-0000-0000AB020000}"/>
    <cellStyle name="桁区切り_PERSONAL" xfId="614" xr:uid="{00000000-0005-0000-0000-0000AC020000}"/>
    <cellStyle name="標準_~0009070" xfId="615" xr:uid="{00000000-0005-0000-0000-0000AD020000}"/>
    <cellStyle name="良い" xfId="616" xr:uid="{00000000-0005-0000-0000-0000AE020000}"/>
    <cellStyle name="見出し 1" xfId="617" xr:uid="{00000000-0005-0000-0000-0000AF020000}"/>
    <cellStyle name="見出し 2" xfId="618" xr:uid="{00000000-0005-0000-0000-0000B0020000}"/>
    <cellStyle name="見出し 3" xfId="619" xr:uid="{00000000-0005-0000-0000-0000B1020000}"/>
    <cellStyle name="見出し 4" xfId="620" xr:uid="{00000000-0005-0000-0000-0000B2020000}"/>
    <cellStyle name="計算" xfId="621" xr:uid="{00000000-0005-0000-0000-0000B3020000}"/>
    <cellStyle name="説明文" xfId="622" xr:uid="{00000000-0005-0000-0000-0000B4020000}"/>
    <cellStyle name="警告文" xfId="623" xr:uid="{00000000-0005-0000-0000-0000B5020000}"/>
    <cellStyle name="通貨 [0.00]_PERSONAL" xfId="624" xr:uid="{00000000-0005-0000-0000-0000B6020000}"/>
    <cellStyle name="通貨_PERSONAL" xfId="625" xr:uid="{00000000-0005-0000-0000-0000B7020000}"/>
    <cellStyle name="集計" xfId="626" xr:uid="{00000000-0005-0000-0000-0000B8020000}"/>
  </cellStyles>
  <dxfs count="19">
    <dxf>
      <font>
        <color rgb="FFFF0000"/>
      </font>
    </dxf>
    <dxf>
      <font>
        <color rgb="FFFF0000"/>
      </font>
    </dxf>
    <dxf>
      <font>
        <color rgb="FFFF0000"/>
      </font>
    </dxf>
    <dxf>
      <font>
        <color rgb="FF9C0006"/>
      </font>
      <fill>
        <patternFill>
          <bgColor rgb="FFFFC7CE"/>
        </patternFill>
      </fill>
    </dxf>
    <dxf>
      <font>
        <color rgb="FF9C0006"/>
      </font>
      <fill>
        <patternFill>
          <bgColor rgb="FFFFC7CE"/>
        </patternFill>
      </fill>
    </dxf>
    <dxf>
      <fill>
        <patternFill patternType="solid">
          <bgColor rgb="FF99FF99"/>
        </patternFill>
      </fill>
    </dxf>
    <dxf>
      <fill>
        <patternFill patternType="solid">
          <bgColor rgb="FF99FF99"/>
        </patternFill>
      </fill>
    </dxf>
    <dxf>
      <fill>
        <patternFill patternType="solid">
          <bgColor rgb="FF99FF99"/>
        </patternFill>
      </fill>
    </dxf>
    <dxf>
      <fill>
        <patternFill patternType="solid">
          <bgColor rgb="FF99FF99"/>
        </patternFill>
      </fill>
    </dxf>
    <dxf>
      <fill>
        <patternFill patternType="solid">
          <bgColor rgb="FF99FF99"/>
        </patternFill>
      </fill>
    </dxf>
    <dxf>
      <fill>
        <patternFill patternType="solid">
          <bgColor rgb="FF99FF99"/>
        </patternFill>
      </fill>
    </dxf>
    <dxf>
      <fill>
        <patternFill patternType="solid">
          <bgColor rgb="FF99FF99"/>
        </patternFill>
      </fill>
    </dxf>
    <dxf>
      <fill>
        <patternFill patternType="solid">
          <bgColor rgb="FF99FF99"/>
        </patternFill>
      </fill>
    </dxf>
    <dxf>
      <font>
        <color rgb="FF9C0006"/>
      </font>
      <fill>
        <patternFill>
          <bgColor rgb="FFFFC7CE"/>
        </patternFill>
      </fill>
    </dxf>
    <dxf>
      <fill>
        <patternFill patternType="solid">
          <bgColor rgb="FF99FF99"/>
        </patternFill>
      </fill>
    </dxf>
    <dxf>
      <fill>
        <patternFill patternType="solid">
          <bgColor rgb="FF99FF99"/>
        </patternFill>
      </fill>
    </dxf>
    <dxf>
      <fill>
        <patternFill patternType="solid">
          <bgColor rgb="FF99FF99"/>
        </patternFill>
      </fill>
    </dxf>
    <dxf>
      <fill>
        <patternFill patternType="solid">
          <bgColor rgb="FF99FF99"/>
        </patternFill>
      </fill>
    </dxf>
    <dxf>
      <fill>
        <patternFill patternType="solid">
          <bgColor rgb="FF99FF99"/>
        </patternFill>
      </fill>
    </dxf>
  </dxfs>
  <tableStyles count="0" defaultTableStyle="TableStyleMedium9" defaultPivotStyle="PivotStyleLight16"/>
  <colors>
    <mruColors>
      <color rgb="FF66FF99"/>
      <color rgb="FF5A702E"/>
      <color rgb="FF99FF99"/>
      <color rgb="FF00FF00"/>
      <color rgb="FFE3173E"/>
      <color rgb="FF414012"/>
      <color rgb="FFC8102E"/>
      <color rgb="FF032842"/>
      <color rgb="FFE4E4E4"/>
      <color rgb="FFD5D5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17/10/relationships/person" Target="persons/perso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26MY_HR-V_SELL_FR'!Print_Area"/><Relationship Id="rId2" Type="http://schemas.openxmlformats.org/officeDocument/2006/relationships/hyperlink" Target="#'26MY_HR-V_APP_FR'!Print_Area"/><Relationship Id="rId1" Type="http://schemas.openxmlformats.org/officeDocument/2006/relationships/hyperlink" Target="#'26MY_HR-V_APP_EN'!Print_Area"/><Relationship Id="rId4" Type="http://schemas.openxmlformats.org/officeDocument/2006/relationships/hyperlink" Target="#'26MY_HR-V_SELL_EN'!Print_Area"/></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8" Type="http://schemas.openxmlformats.org/officeDocument/2006/relationships/image" Target="../media/image11.png"/><Relationship Id="rId3" Type="http://schemas.openxmlformats.org/officeDocument/2006/relationships/image" Target="../media/image6.png"/><Relationship Id="rId7" Type="http://schemas.openxmlformats.org/officeDocument/2006/relationships/image" Target="../media/image10.png"/><Relationship Id="rId12" Type="http://schemas.openxmlformats.org/officeDocument/2006/relationships/image" Target="../media/image15.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11" Type="http://schemas.openxmlformats.org/officeDocument/2006/relationships/image" Target="../media/image14.png"/><Relationship Id="rId5" Type="http://schemas.openxmlformats.org/officeDocument/2006/relationships/image" Target="../media/image8.png"/><Relationship Id="rId10" Type="http://schemas.openxmlformats.org/officeDocument/2006/relationships/image" Target="../media/image13.png"/><Relationship Id="rId4" Type="http://schemas.openxmlformats.org/officeDocument/2006/relationships/image" Target="../media/image7.png"/><Relationship Id="rId9" Type="http://schemas.openxmlformats.org/officeDocument/2006/relationships/image" Target="../media/image12.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8" Type="http://schemas.openxmlformats.org/officeDocument/2006/relationships/image" Target="../media/image11.png"/><Relationship Id="rId3" Type="http://schemas.openxmlformats.org/officeDocument/2006/relationships/image" Target="../media/image6.png"/><Relationship Id="rId7" Type="http://schemas.openxmlformats.org/officeDocument/2006/relationships/image" Target="../media/image10.png"/><Relationship Id="rId12" Type="http://schemas.openxmlformats.org/officeDocument/2006/relationships/image" Target="../media/image15.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11" Type="http://schemas.openxmlformats.org/officeDocument/2006/relationships/image" Target="../media/image14.png"/><Relationship Id="rId5" Type="http://schemas.openxmlformats.org/officeDocument/2006/relationships/image" Target="../media/image8.png"/><Relationship Id="rId10" Type="http://schemas.openxmlformats.org/officeDocument/2006/relationships/image" Target="../media/image13.png"/><Relationship Id="rId4" Type="http://schemas.openxmlformats.org/officeDocument/2006/relationships/image" Target="../media/image7.png"/><Relationship Id="rId9"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1</xdr:col>
      <xdr:colOff>123825</xdr:colOff>
      <xdr:row>36</xdr:row>
      <xdr:rowOff>47625</xdr:rowOff>
    </xdr:from>
    <xdr:to>
      <xdr:col>6</xdr:col>
      <xdr:colOff>304026</xdr:colOff>
      <xdr:row>58</xdr:row>
      <xdr:rowOff>151942</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733425" y="5276850"/>
          <a:ext cx="6190476" cy="3666667"/>
        </a:xfrm>
        <a:prstGeom prst="rect">
          <a:avLst/>
        </a:prstGeom>
      </xdr:spPr>
    </xdr:pic>
    <xdr:clientData/>
  </xdr:twoCellAnchor>
  <xdr:twoCellAnchor editAs="oneCell">
    <xdr:from>
      <xdr:col>7</xdr:col>
      <xdr:colOff>314325</xdr:colOff>
      <xdr:row>36</xdr:row>
      <xdr:rowOff>0</xdr:rowOff>
    </xdr:from>
    <xdr:to>
      <xdr:col>17</xdr:col>
      <xdr:colOff>370706</xdr:colOff>
      <xdr:row>58</xdr:row>
      <xdr:rowOff>161459</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7534275" y="4057650"/>
          <a:ext cx="6152381" cy="372380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623410</xdr:colOff>
      <xdr:row>0</xdr:row>
      <xdr:rowOff>432434</xdr:rowOff>
    </xdr:from>
    <xdr:to>
      <xdr:col>10</xdr:col>
      <xdr:colOff>194905</xdr:colOff>
      <xdr:row>2</xdr:row>
      <xdr:rowOff>101958</xdr:rowOff>
    </xdr:to>
    <xdr:sp macro="" textlink="">
      <xdr:nvSpPr>
        <xdr:cNvPr id="45" name="Rounded Rectangle 44">
          <a:hlinkClick xmlns:r="http://schemas.openxmlformats.org/officeDocument/2006/relationships" r:id="rId1"/>
          <a:extLst>
            <a:ext uri="{FF2B5EF4-FFF2-40B4-BE49-F238E27FC236}">
              <a16:creationId xmlns:a16="http://schemas.microsoft.com/office/drawing/2014/main" id="{00000000-0008-0000-0300-00002D000000}"/>
            </a:ext>
          </a:extLst>
        </xdr:cNvPr>
        <xdr:cNvSpPr/>
      </xdr:nvSpPr>
      <xdr:spPr>
        <a:xfrm>
          <a:off x="7481410" y="432434"/>
          <a:ext cx="2070855" cy="439144"/>
        </a:xfrm>
        <a:prstGeom prst="roundRect">
          <a:avLst/>
        </a:prstGeom>
        <a:solidFill>
          <a:srgbClr val="C8102E"/>
        </a:solidFill>
        <a:ln w="19050">
          <a:solidFill>
            <a:schemeClr val="tx1"/>
          </a:solidFill>
        </a:ln>
        <a:effectLst/>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l"/>
          <a:r>
            <a:rPr lang="en-CA" sz="1200" b="1"/>
            <a:t>EN - APPLICATION CHART</a:t>
          </a:r>
        </a:p>
      </xdr:txBody>
    </xdr:sp>
    <xdr:clientData/>
  </xdr:twoCellAnchor>
  <xdr:twoCellAnchor>
    <xdr:from>
      <xdr:col>7</xdr:col>
      <xdr:colOff>0</xdr:colOff>
      <xdr:row>11</xdr:row>
      <xdr:rowOff>64769</xdr:rowOff>
    </xdr:from>
    <xdr:to>
      <xdr:col>10</xdr:col>
      <xdr:colOff>191096</xdr:colOff>
      <xdr:row>13</xdr:row>
      <xdr:rowOff>154346</xdr:rowOff>
    </xdr:to>
    <xdr:sp macro="" textlink="">
      <xdr:nvSpPr>
        <xdr:cNvPr id="13" name="Rounded Rectangle 12">
          <a:hlinkClick xmlns:r="http://schemas.openxmlformats.org/officeDocument/2006/relationships" r:id="rId2"/>
          <a:extLst>
            <a:ext uri="{FF2B5EF4-FFF2-40B4-BE49-F238E27FC236}">
              <a16:creationId xmlns:a16="http://schemas.microsoft.com/office/drawing/2014/main" id="{00000000-0008-0000-0300-00000D000000}"/>
            </a:ext>
          </a:extLst>
        </xdr:cNvPr>
        <xdr:cNvSpPr/>
      </xdr:nvSpPr>
      <xdr:spPr>
        <a:xfrm>
          <a:off x="7482840" y="2442209"/>
          <a:ext cx="2065616" cy="447717"/>
        </a:xfrm>
        <a:prstGeom prst="roundRect">
          <a:avLst/>
        </a:prstGeom>
        <a:solidFill>
          <a:srgbClr val="032842"/>
        </a:solidFill>
        <a:ln w="19050">
          <a:solidFill>
            <a:schemeClr val="tx1"/>
          </a:solidFill>
        </a:ln>
        <a:effectLst/>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l"/>
          <a:r>
            <a:rPr lang="en-CA" sz="1200" b="1" baseline="0"/>
            <a:t>FR - CHARTE D'APPLICATION</a:t>
          </a:r>
          <a:endParaRPr lang="en-CA" sz="1200" b="1"/>
        </a:p>
      </xdr:txBody>
    </xdr:sp>
    <xdr:clientData/>
  </xdr:twoCellAnchor>
  <xdr:twoCellAnchor>
    <xdr:from>
      <xdr:col>7</xdr:col>
      <xdr:colOff>0</xdr:colOff>
      <xdr:row>14</xdr:row>
      <xdr:rowOff>87630</xdr:rowOff>
    </xdr:from>
    <xdr:to>
      <xdr:col>10</xdr:col>
      <xdr:colOff>193001</xdr:colOff>
      <xdr:row>17</xdr:row>
      <xdr:rowOff>9566</xdr:rowOff>
    </xdr:to>
    <xdr:sp macro="" textlink="">
      <xdr:nvSpPr>
        <xdr:cNvPr id="9" name="Rounded Rectangle 39">
          <a:hlinkClick xmlns:r="http://schemas.openxmlformats.org/officeDocument/2006/relationships" r:id="rId3"/>
          <a:extLst>
            <a:ext uri="{FF2B5EF4-FFF2-40B4-BE49-F238E27FC236}">
              <a16:creationId xmlns:a16="http://schemas.microsoft.com/office/drawing/2014/main" id="{00000000-0008-0000-0300-000009000000}"/>
            </a:ext>
          </a:extLst>
        </xdr:cNvPr>
        <xdr:cNvSpPr/>
      </xdr:nvSpPr>
      <xdr:spPr>
        <a:xfrm>
          <a:off x="7482840" y="2998470"/>
          <a:ext cx="2067521" cy="447716"/>
        </a:xfrm>
        <a:prstGeom prst="roundRect">
          <a:avLst/>
        </a:prstGeom>
        <a:solidFill>
          <a:srgbClr val="032842"/>
        </a:solidFill>
        <a:ln w="19050">
          <a:solidFill>
            <a:schemeClr val="tx1"/>
          </a:solidFill>
        </a:ln>
        <a:effectLst/>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l"/>
          <a:r>
            <a:rPr lang="en-CA" sz="1200" b="1" baseline="0"/>
            <a:t>FR - FICHE DE VENTE </a:t>
          </a:r>
          <a:endParaRPr lang="en-CA" sz="1200" b="1"/>
        </a:p>
      </xdr:txBody>
    </xdr:sp>
    <xdr:clientData/>
  </xdr:twoCellAnchor>
  <xdr:twoCellAnchor>
    <xdr:from>
      <xdr:col>6</xdr:col>
      <xdr:colOff>616313</xdr:colOff>
      <xdr:row>3</xdr:row>
      <xdr:rowOff>60824</xdr:rowOff>
    </xdr:from>
    <xdr:to>
      <xdr:col>10</xdr:col>
      <xdr:colOff>193001</xdr:colOff>
      <xdr:row>5</xdr:row>
      <xdr:rowOff>140444</xdr:rowOff>
    </xdr:to>
    <xdr:sp macro="" textlink="">
      <xdr:nvSpPr>
        <xdr:cNvPr id="19" name="Rounded Rectangle 18">
          <a:hlinkClick xmlns:r="http://schemas.openxmlformats.org/officeDocument/2006/relationships" r:id="rId4"/>
          <a:extLst>
            <a:ext uri="{FF2B5EF4-FFF2-40B4-BE49-F238E27FC236}">
              <a16:creationId xmlns:a16="http://schemas.microsoft.com/office/drawing/2014/main" id="{00000000-0008-0000-0300-000013000000}"/>
            </a:ext>
          </a:extLst>
        </xdr:cNvPr>
        <xdr:cNvSpPr/>
      </xdr:nvSpPr>
      <xdr:spPr>
        <a:xfrm>
          <a:off x="7980499" y="996995"/>
          <a:ext cx="2145716" cy="455178"/>
        </a:xfrm>
        <a:prstGeom prst="roundRect">
          <a:avLst/>
        </a:prstGeom>
        <a:solidFill>
          <a:srgbClr val="C8102E"/>
        </a:solidFill>
        <a:ln w="19050">
          <a:solidFill>
            <a:schemeClr val="tx1"/>
          </a:solidFill>
        </a:ln>
        <a:effectLst/>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l"/>
          <a:r>
            <a:rPr lang="en-CA" sz="1200" b="1"/>
            <a:t>EN - SELL</a:t>
          </a:r>
          <a:r>
            <a:rPr lang="en-CA" sz="1200" b="1" baseline="0"/>
            <a:t> SHEET</a:t>
          </a:r>
          <a:endParaRPr lang="en-CA" sz="1200" b="1"/>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16</xdr:col>
      <xdr:colOff>726557</xdr:colOff>
      <xdr:row>2</xdr:row>
      <xdr:rowOff>32905</xdr:rowOff>
    </xdr:from>
    <xdr:to>
      <xdr:col>16</xdr:col>
      <xdr:colOff>2897451</xdr:colOff>
      <xdr:row>8</xdr:row>
      <xdr:rowOff>43543</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623157" y="653391"/>
          <a:ext cx="2170894" cy="136046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15</xdr:col>
      <xdr:colOff>298451</xdr:colOff>
      <xdr:row>27</xdr:row>
      <xdr:rowOff>82550</xdr:rowOff>
    </xdr:from>
    <xdr:to>
      <xdr:col>16</xdr:col>
      <xdr:colOff>400051</xdr:colOff>
      <xdr:row>29</xdr:row>
      <xdr:rowOff>118718</xdr:rowOff>
    </xdr:to>
    <xdr:pic>
      <xdr:nvPicPr>
        <xdr:cNvPr id="5" name="Picture 4">
          <a:extLst>
            <a:ext uri="{FF2B5EF4-FFF2-40B4-BE49-F238E27FC236}">
              <a16:creationId xmlns:a16="http://schemas.microsoft.com/office/drawing/2014/main" id="{CACF47A5-D9BA-4BC8-89C4-82A0621FE5F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547351" y="13519150"/>
          <a:ext cx="838200" cy="518768"/>
        </a:xfrm>
        <a:prstGeom prst="rect">
          <a:avLst/>
        </a:prstGeom>
      </xdr:spPr>
    </xdr:pic>
    <xdr:clientData/>
  </xdr:twoCellAnchor>
  <xdr:twoCellAnchor editAs="oneCell">
    <xdr:from>
      <xdr:col>10</xdr:col>
      <xdr:colOff>286872</xdr:colOff>
      <xdr:row>3</xdr:row>
      <xdr:rowOff>43190</xdr:rowOff>
    </xdr:from>
    <xdr:to>
      <xdr:col>16</xdr:col>
      <xdr:colOff>76201</xdr:colOff>
      <xdr:row>4</xdr:row>
      <xdr:rowOff>351813</xdr:rowOff>
    </xdr:to>
    <xdr:pic>
      <xdr:nvPicPr>
        <xdr:cNvPr id="7" name="Picture 6">
          <a:extLst>
            <a:ext uri="{FF2B5EF4-FFF2-40B4-BE49-F238E27FC236}">
              <a16:creationId xmlns:a16="http://schemas.microsoft.com/office/drawing/2014/main" id="{5AF18315-4FE1-4233-8101-AF5DED591876}"/>
            </a:ext>
          </a:extLst>
        </xdr:cNvPr>
        <xdr:cNvPicPr>
          <a:picLocks noChangeAspect="1"/>
        </xdr:cNvPicPr>
      </xdr:nvPicPr>
      <xdr:blipFill>
        <a:blip xmlns:r="http://schemas.openxmlformats.org/officeDocument/2006/relationships" r:embed="rId2"/>
        <a:stretch>
          <a:fillRect/>
        </a:stretch>
      </xdr:blipFill>
      <xdr:spPr>
        <a:xfrm>
          <a:off x="6947648" y="769331"/>
          <a:ext cx="3913094" cy="2469117"/>
        </a:xfrm>
        <a:prstGeom prst="rect">
          <a:avLst/>
        </a:prstGeom>
      </xdr:spPr>
    </xdr:pic>
    <xdr:clientData/>
  </xdr:twoCellAnchor>
  <xdr:twoCellAnchor editAs="oneCell">
    <xdr:from>
      <xdr:col>12</xdr:col>
      <xdr:colOff>31750</xdr:colOff>
      <xdr:row>7</xdr:row>
      <xdr:rowOff>116453</xdr:rowOff>
    </xdr:from>
    <xdr:to>
      <xdr:col>16</xdr:col>
      <xdr:colOff>7939</xdr:colOff>
      <xdr:row>8</xdr:row>
      <xdr:rowOff>42333</xdr:rowOff>
    </xdr:to>
    <xdr:pic>
      <xdr:nvPicPr>
        <xdr:cNvPr id="11" name="Picture 10">
          <a:extLst>
            <a:ext uri="{FF2B5EF4-FFF2-40B4-BE49-F238E27FC236}">
              <a16:creationId xmlns:a16="http://schemas.microsoft.com/office/drawing/2014/main" id="{F4D66635-8E36-426D-AD7E-5ADAFDFD9EA9}"/>
            </a:ext>
          </a:extLst>
        </xdr:cNvPr>
        <xdr:cNvPicPr>
          <a:picLocks noChangeAspect="1"/>
        </xdr:cNvPicPr>
      </xdr:nvPicPr>
      <xdr:blipFill>
        <a:blip xmlns:r="http://schemas.openxmlformats.org/officeDocument/2006/relationships" r:embed="rId3"/>
        <a:stretch>
          <a:fillRect/>
        </a:stretch>
      </xdr:blipFill>
      <xdr:spPr>
        <a:xfrm>
          <a:off x="8215313" y="3950266"/>
          <a:ext cx="2778126" cy="1830880"/>
        </a:xfrm>
        <a:prstGeom prst="rect">
          <a:avLst/>
        </a:prstGeom>
      </xdr:spPr>
    </xdr:pic>
    <xdr:clientData/>
  </xdr:twoCellAnchor>
  <xdr:twoCellAnchor editAs="oneCell">
    <xdr:from>
      <xdr:col>2</xdr:col>
      <xdr:colOff>10584</xdr:colOff>
      <xdr:row>12</xdr:row>
      <xdr:rowOff>168984</xdr:rowOff>
    </xdr:from>
    <xdr:to>
      <xdr:col>6</xdr:col>
      <xdr:colOff>15874</xdr:colOff>
      <xdr:row>13</xdr:row>
      <xdr:rowOff>33680</xdr:rowOff>
    </xdr:to>
    <xdr:pic>
      <xdr:nvPicPr>
        <xdr:cNvPr id="12" name="Picture 11">
          <a:extLst>
            <a:ext uri="{FF2B5EF4-FFF2-40B4-BE49-F238E27FC236}">
              <a16:creationId xmlns:a16="http://schemas.microsoft.com/office/drawing/2014/main" id="{4288F821-1571-4A65-AE22-CED5EF9509B3}"/>
            </a:ext>
          </a:extLst>
        </xdr:cNvPr>
        <xdr:cNvPicPr>
          <a:picLocks noChangeAspect="1"/>
        </xdr:cNvPicPr>
      </xdr:nvPicPr>
      <xdr:blipFill>
        <a:blip xmlns:r="http://schemas.openxmlformats.org/officeDocument/2006/relationships" r:embed="rId4"/>
        <a:stretch>
          <a:fillRect/>
        </a:stretch>
      </xdr:blipFill>
      <xdr:spPr>
        <a:xfrm>
          <a:off x="1272647" y="6645984"/>
          <a:ext cx="2807227" cy="1769696"/>
        </a:xfrm>
        <a:prstGeom prst="rect">
          <a:avLst/>
        </a:prstGeom>
      </xdr:spPr>
    </xdr:pic>
    <xdr:clientData/>
  </xdr:twoCellAnchor>
  <xdr:twoCellAnchor editAs="oneCell">
    <xdr:from>
      <xdr:col>7</xdr:col>
      <xdr:colOff>33552</xdr:colOff>
      <xdr:row>12</xdr:row>
      <xdr:rowOff>189996</xdr:rowOff>
    </xdr:from>
    <xdr:to>
      <xdr:col>11</xdr:col>
      <xdr:colOff>7938</xdr:colOff>
      <xdr:row>13</xdr:row>
      <xdr:rowOff>42722</xdr:rowOff>
    </xdr:to>
    <xdr:pic>
      <xdr:nvPicPr>
        <xdr:cNvPr id="13" name="Picture 12">
          <a:extLst>
            <a:ext uri="{FF2B5EF4-FFF2-40B4-BE49-F238E27FC236}">
              <a16:creationId xmlns:a16="http://schemas.microsoft.com/office/drawing/2014/main" id="{9DB69BCF-91CC-4C31-96DD-3AA698D8CDA3}"/>
            </a:ext>
          </a:extLst>
        </xdr:cNvPr>
        <xdr:cNvPicPr>
          <a:picLocks noChangeAspect="1"/>
        </xdr:cNvPicPr>
      </xdr:nvPicPr>
      <xdr:blipFill>
        <a:blip xmlns:r="http://schemas.openxmlformats.org/officeDocument/2006/relationships" r:embed="rId5"/>
        <a:stretch>
          <a:fillRect/>
        </a:stretch>
      </xdr:blipFill>
      <xdr:spPr>
        <a:xfrm>
          <a:off x="4756365" y="6666996"/>
          <a:ext cx="2776323" cy="1757726"/>
        </a:xfrm>
        <a:prstGeom prst="rect">
          <a:avLst/>
        </a:prstGeom>
      </xdr:spPr>
    </xdr:pic>
    <xdr:clientData/>
  </xdr:twoCellAnchor>
  <xdr:twoCellAnchor editAs="oneCell">
    <xdr:from>
      <xdr:col>12</xdr:col>
      <xdr:colOff>8857</xdr:colOff>
      <xdr:row>12</xdr:row>
      <xdr:rowOff>170214</xdr:rowOff>
    </xdr:from>
    <xdr:to>
      <xdr:col>16</xdr:col>
      <xdr:colOff>10583</xdr:colOff>
      <xdr:row>13</xdr:row>
      <xdr:rowOff>37325</xdr:rowOff>
    </xdr:to>
    <xdr:pic>
      <xdr:nvPicPr>
        <xdr:cNvPr id="15" name="Picture 14">
          <a:extLst>
            <a:ext uri="{FF2B5EF4-FFF2-40B4-BE49-F238E27FC236}">
              <a16:creationId xmlns:a16="http://schemas.microsoft.com/office/drawing/2014/main" id="{2F6C7252-D0E2-407A-B149-99CA07265A8B}"/>
            </a:ext>
          </a:extLst>
        </xdr:cNvPr>
        <xdr:cNvPicPr>
          <a:picLocks noChangeAspect="1"/>
        </xdr:cNvPicPr>
      </xdr:nvPicPr>
      <xdr:blipFill>
        <a:blip xmlns:r="http://schemas.openxmlformats.org/officeDocument/2006/relationships" r:embed="rId6"/>
        <a:stretch>
          <a:fillRect/>
        </a:stretch>
      </xdr:blipFill>
      <xdr:spPr>
        <a:xfrm>
          <a:off x="8189774" y="6657797"/>
          <a:ext cx="2806309" cy="1772111"/>
        </a:xfrm>
        <a:prstGeom prst="rect">
          <a:avLst/>
        </a:prstGeom>
      </xdr:spPr>
    </xdr:pic>
    <xdr:clientData/>
  </xdr:twoCellAnchor>
  <xdr:twoCellAnchor editAs="oneCell">
    <xdr:from>
      <xdr:col>2</xdr:col>
      <xdr:colOff>39686</xdr:colOff>
      <xdr:row>17</xdr:row>
      <xdr:rowOff>253272</xdr:rowOff>
    </xdr:from>
    <xdr:to>
      <xdr:col>5</xdr:col>
      <xdr:colOff>703262</xdr:colOff>
      <xdr:row>18</xdr:row>
      <xdr:rowOff>54168</xdr:rowOff>
    </xdr:to>
    <xdr:pic>
      <xdr:nvPicPr>
        <xdr:cNvPr id="17" name="Picture 16">
          <a:extLst>
            <a:ext uri="{FF2B5EF4-FFF2-40B4-BE49-F238E27FC236}">
              <a16:creationId xmlns:a16="http://schemas.microsoft.com/office/drawing/2014/main" id="{E482CE8F-90AF-42AE-B168-F21323577D52}"/>
            </a:ext>
          </a:extLst>
        </xdr:cNvPr>
        <xdr:cNvPicPr>
          <a:picLocks noChangeAspect="1"/>
        </xdr:cNvPicPr>
      </xdr:nvPicPr>
      <xdr:blipFill>
        <a:blip xmlns:r="http://schemas.openxmlformats.org/officeDocument/2006/relationships" r:embed="rId7"/>
        <a:stretch>
          <a:fillRect/>
        </a:stretch>
      </xdr:blipFill>
      <xdr:spPr>
        <a:xfrm>
          <a:off x="1301749" y="9413147"/>
          <a:ext cx="2746376" cy="1705896"/>
        </a:xfrm>
        <a:prstGeom prst="rect">
          <a:avLst/>
        </a:prstGeom>
      </xdr:spPr>
    </xdr:pic>
    <xdr:clientData/>
  </xdr:twoCellAnchor>
  <xdr:twoCellAnchor editAs="oneCell">
    <xdr:from>
      <xdr:col>12</xdr:col>
      <xdr:colOff>19100</xdr:colOff>
      <xdr:row>17</xdr:row>
      <xdr:rowOff>218071</xdr:rowOff>
    </xdr:from>
    <xdr:to>
      <xdr:col>15</xdr:col>
      <xdr:colOff>701675</xdr:colOff>
      <xdr:row>18</xdr:row>
      <xdr:rowOff>39282</xdr:rowOff>
    </xdr:to>
    <xdr:pic>
      <xdr:nvPicPr>
        <xdr:cNvPr id="18" name="Picture 17">
          <a:extLst>
            <a:ext uri="{FF2B5EF4-FFF2-40B4-BE49-F238E27FC236}">
              <a16:creationId xmlns:a16="http://schemas.microsoft.com/office/drawing/2014/main" id="{B37D9A40-6D6C-4765-A435-2E8987CBBA8A}"/>
            </a:ext>
          </a:extLst>
        </xdr:cNvPr>
        <xdr:cNvPicPr>
          <a:picLocks noChangeAspect="1"/>
        </xdr:cNvPicPr>
      </xdr:nvPicPr>
      <xdr:blipFill>
        <a:blip xmlns:r="http://schemas.openxmlformats.org/officeDocument/2006/relationships" r:embed="rId8"/>
        <a:stretch>
          <a:fillRect/>
        </a:stretch>
      </xdr:blipFill>
      <xdr:spPr>
        <a:xfrm>
          <a:off x="8200017" y="9393821"/>
          <a:ext cx="2774900" cy="1726211"/>
        </a:xfrm>
        <a:prstGeom prst="rect">
          <a:avLst/>
        </a:prstGeom>
      </xdr:spPr>
    </xdr:pic>
    <xdr:clientData/>
  </xdr:twoCellAnchor>
  <xdr:twoCellAnchor editAs="oneCell">
    <xdr:from>
      <xdr:col>2</xdr:col>
      <xdr:colOff>71439</xdr:colOff>
      <xdr:row>7</xdr:row>
      <xdr:rowOff>47625</xdr:rowOff>
    </xdr:from>
    <xdr:to>
      <xdr:col>5</xdr:col>
      <xdr:colOff>701373</xdr:colOff>
      <xdr:row>8</xdr:row>
      <xdr:rowOff>21122</xdr:rowOff>
    </xdr:to>
    <xdr:pic>
      <xdr:nvPicPr>
        <xdr:cNvPr id="21" name="Picture 20">
          <a:extLst>
            <a:ext uri="{FF2B5EF4-FFF2-40B4-BE49-F238E27FC236}">
              <a16:creationId xmlns:a16="http://schemas.microsoft.com/office/drawing/2014/main" id="{E53E5554-D426-4A49-8DF4-B34A412741A9}"/>
            </a:ext>
          </a:extLst>
        </xdr:cNvPr>
        <xdr:cNvPicPr>
          <a:picLocks noChangeAspect="1"/>
        </xdr:cNvPicPr>
      </xdr:nvPicPr>
      <xdr:blipFill>
        <a:blip xmlns:r="http://schemas.openxmlformats.org/officeDocument/2006/relationships" r:embed="rId9"/>
        <a:stretch>
          <a:fillRect/>
        </a:stretch>
      </xdr:blipFill>
      <xdr:spPr>
        <a:xfrm>
          <a:off x="1333502" y="3881438"/>
          <a:ext cx="2712734" cy="1878497"/>
        </a:xfrm>
        <a:prstGeom prst="rect">
          <a:avLst/>
        </a:prstGeom>
      </xdr:spPr>
    </xdr:pic>
    <xdr:clientData/>
  </xdr:twoCellAnchor>
  <xdr:twoCellAnchor editAs="oneCell">
    <xdr:from>
      <xdr:col>7</xdr:col>
      <xdr:colOff>7938</xdr:colOff>
      <xdr:row>7</xdr:row>
      <xdr:rowOff>63500</xdr:rowOff>
    </xdr:from>
    <xdr:to>
      <xdr:col>11</xdr:col>
      <xdr:colOff>23813</xdr:colOff>
      <xdr:row>8</xdr:row>
      <xdr:rowOff>31750</xdr:rowOff>
    </xdr:to>
    <xdr:pic>
      <xdr:nvPicPr>
        <xdr:cNvPr id="22" name="Picture 21">
          <a:extLst>
            <a:ext uri="{FF2B5EF4-FFF2-40B4-BE49-F238E27FC236}">
              <a16:creationId xmlns:a16="http://schemas.microsoft.com/office/drawing/2014/main" id="{79BC032A-FBD7-45E4-8A3E-A81F0866AB0B}"/>
            </a:ext>
          </a:extLst>
        </xdr:cNvPr>
        <xdr:cNvPicPr>
          <a:picLocks noChangeAspect="1"/>
        </xdr:cNvPicPr>
      </xdr:nvPicPr>
      <xdr:blipFill rotWithShape="1">
        <a:blip xmlns:r="http://schemas.openxmlformats.org/officeDocument/2006/relationships" r:embed="rId10"/>
        <a:srcRect l="4655" t="810" r="3526" b="2926"/>
        <a:stretch/>
      </xdr:blipFill>
      <xdr:spPr>
        <a:xfrm>
          <a:off x="4730751" y="3897313"/>
          <a:ext cx="2817812" cy="1873250"/>
        </a:xfrm>
        <a:prstGeom prst="rect">
          <a:avLst/>
        </a:prstGeom>
      </xdr:spPr>
    </xdr:pic>
    <xdr:clientData/>
  </xdr:twoCellAnchor>
  <xdr:twoCellAnchor editAs="oneCell">
    <xdr:from>
      <xdr:col>7</xdr:col>
      <xdr:colOff>349251</xdr:colOff>
      <xdr:row>17</xdr:row>
      <xdr:rowOff>222125</xdr:rowOff>
    </xdr:from>
    <xdr:to>
      <xdr:col>10</xdr:col>
      <xdr:colOff>539751</xdr:colOff>
      <xdr:row>18</xdr:row>
      <xdr:rowOff>82048</xdr:rowOff>
    </xdr:to>
    <xdr:pic>
      <xdr:nvPicPr>
        <xdr:cNvPr id="23" name="Picture 22">
          <a:extLst>
            <a:ext uri="{FF2B5EF4-FFF2-40B4-BE49-F238E27FC236}">
              <a16:creationId xmlns:a16="http://schemas.microsoft.com/office/drawing/2014/main" id="{7F752745-94FA-C0C3-6878-0AD5C855EAF2}"/>
            </a:ext>
          </a:extLst>
        </xdr:cNvPr>
        <xdr:cNvPicPr>
          <a:picLocks noChangeAspect="1"/>
        </xdr:cNvPicPr>
      </xdr:nvPicPr>
      <xdr:blipFill>
        <a:blip xmlns:r="http://schemas.openxmlformats.org/officeDocument/2006/relationships" r:embed="rId11"/>
        <a:stretch>
          <a:fillRect/>
        </a:stretch>
      </xdr:blipFill>
      <xdr:spPr>
        <a:xfrm>
          <a:off x="5072064" y="9382000"/>
          <a:ext cx="2254250" cy="1764923"/>
        </a:xfrm>
        <a:prstGeom prst="rect">
          <a:avLst/>
        </a:prstGeom>
      </xdr:spPr>
    </xdr:pic>
    <xdr:clientData/>
  </xdr:twoCellAnchor>
  <xdr:twoCellAnchor editAs="oneCell">
    <xdr:from>
      <xdr:col>2</xdr:col>
      <xdr:colOff>28295</xdr:colOff>
      <xdr:row>3</xdr:row>
      <xdr:rowOff>251012</xdr:rowOff>
    </xdr:from>
    <xdr:to>
      <xdr:col>9</xdr:col>
      <xdr:colOff>403413</xdr:colOff>
      <xdr:row>4</xdr:row>
      <xdr:rowOff>295837</xdr:rowOff>
    </xdr:to>
    <xdr:pic>
      <xdr:nvPicPr>
        <xdr:cNvPr id="2" name="Picture 1">
          <a:extLst>
            <a:ext uri="{FF2B5EF4-FFF2-40B4-BE49-F238E27FC236}">
              <a16:creationId xmlns:a16="http://schemas.microsoft.com/office/drawing/2014/main" id="{DBE738D7-94D0-56D4-AE4E-B7683756645B}"/>
            </a:ext>
          </a:extLst>
        </xdr:cNvPr>
        <xdr:cNvPicPr>
          <a:picLocks noChangeAspect="1"/>
        </xdr:cNvPicPr>
      </xdr:nvPicPr>
      <xdr:blipFill rotWithShape="1">
        <a:blip xmlns:r="http://schemas.openxmlformats.org/officeDocument/2006/relationships" r:embed="rId12"/>
        <a:srcRect b="4412"/>
        <a:stretch>
          <a:fillRect/>
        </a:stretch>
      </xdr:blipFill>
      <xdr:spPr>
        <a:xfrm>
          <a:off x="1265424" y="977153"/>
          <a:ext cx="5216060" cy="220531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16</xdr:col>
      <xdr:colOff>857250</xdr:colOff>
      <xdr:row>2</xdr:row>
      <xdr:rowOff>59339</xdr:rowOff>
    </xdr:from>
    <xdr:to>
      <xdr:col>16</xdr:col>
      <xdr:colOff>3194140</xdr:colOff>
      <xdr:row>9</xdr:row>
      <xdr:rowOff>729</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295188" y="670527"/>
          <a:ext cx="2335439" cy="144157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15</xdr:col>
      <xdr:colOff>298451</xdr:colOff>
      <xdr:row>27</xdr:row>
      <xdr:rowOff>82550</xdr:rowOff>
    </xdr:from>
    <xdr:to>
      <xdr:col>16</xdr:col>
      <xdr:colOff>400051</xdr:colOff>
      <xdr:row>29</xdr:row>
      <xdr:rowOff>118718</xdr:rowOff>
    </xdr:to>
    <xdr:pic>
      <xdr:nvPicPr>
        <xdr:cNvPr id="6" name="Picture 5">
          <a:extLst>
            <a:ext uri="{FF2B5EF4-FFF2-40B4-BE49-F238E27FC236}">
              <a16:creationId xmlns:a16="http://schemas.microsoft.com/office/drawing/2014/main" id="{41AFCA52-5F4F-43D1-86E9-37B25792A2A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547351" y="13519150"/>
          <a:ext cx="838200" cy="518768"/>
        </a:xfrm>
        <a:prstGeom prst="rect">
          <a:avLst/>
        </a:prstGeom>
      </xdr:spPr>
    </xdr:pic>
    <xdr:clientData/>
  </xdr:twoCellAnchor>
  <xdr:twoCellAnchor editAs="oneCell">
    <xdr:from>
      <xdr:col>10</xdr:col>
      <xdr:colOff>232530</xdr:colOff>
      <xdr:row>2</xdr:row>
      <xdr:rowOff>312112</xdr:rowOff>
    </xdr:from>
    <xdr:to>
      <xdr:col>15</xdr:col>
      <xdr:colOff>461131</xdr:colOff>
      <xdr:row>4</xdr:row>
      <xdr:rowOff>304640</xdr:rowOff>
    </xdr:to>
    <xdr:pic>
      <xdr:nvPicPr>
        <xdr:cNvPr id="7" name="Picture 6">
          <a:extLst>
            <a:ext uri="{FF2B5EF4-FFF2-40B4-BE49-F238E27FC236}">
              <a16:creationId xmlns:a16="http://schemas.microsoft.com/office/drawing/2014/main" id="{1C9773B8-98DA-4CA1-9E72-CB76921E2676}"/>
            </a:ext>
          </a:extLst>
        </xdr:cNvPr>
        <xdr:cNvPicPr>
          <a:picLocks noChangeAspect="1"/>
        </xdr:cNvPicPr>
      </xdr:nvPicPr>
      <xdr:blipFill>
        <a:blip xmlns:r="http://schemas.openxmlformats.org/officeDocument/2006/relationships" r:embed="rId2"/>
        <a:stretch>
          <a:fillRect/>
        </a:stretch>
      </xdr:blipFill>
      <xdr:spPr>
        <a:xfrm>
          <a:off x="6730697" y="566112"/>
          <a:ext cx="3541184" cy="2289111"/>
        </a:xfrm>
        <a:prstGeom prst="rect">
          <a:avLst/>
        </a:prstGeom>
      </xdr:spPr>
    </xdr:pic>
    <xdr:clientData/>
  </xdr:twoCellAnchor>
  <xdr:twoCellAnchor editAs="oneCell">
    <xdr:from>
      <xdr:col>12</xdr:col>
      <xdr:colOff>34470</xdr:colOff>
      <xdr:row>7</xdr:row>
      <xdr:rowOff>118266</xdr:rowOff>
    </xdr:from>
    <xdr:to>
      <xdr:col>16</xdr:col>
      <xdr:colOff>5216</xdr:colOff>
      <xdr:row>8</xdr:row>
      <xdr:rowOff>44146</xdr:rowOff>
    </xdr:to>
    <xdr:pic>
      <xdr:nvPicPr>
        <xdr:cNvPr id="14" name="Picture 13">
          <a:extLst>
            <a:ext uri="{FF2B5EF4-FFF2-40B4-BE49-F238E27FC236}">
              <a16:creationId xmlns:a16="http://schemas.microsoft.com/office/drawing/2014/main" id="{E7A183AE-4FAA-42E9-B770-9E3B88921CDD}"/>
            </a:ext>
          </a:extLst>
        </xdr:cNvPr>
        <xdr:cNvPicPr>
          <a:picLocks noChangeAspect="1"/>
        </xdr:cNvPicPr>
      </xdr:nvPicPr>
      <xdr:blipFill>
        <a:blip xmlns:r="http://schemas.openxmlformats.org/officeDocument/2006/relationships" r:embed="rId3"/>
        <a:stretch>
          <a:fillRect/>
        </a:stretch>
      </xdr:blipFill>
      <xdr:spPr>
        <a:xfrm>
          <a:off x="8244113" y="3637980"/>
          <a:ext cx="2782889" cy="1830880"/>
        </a:xfrm>
        <a:prstGeom prst="rect">
          <a:avLst/>
        </a:prstGeom>
      </xdr:spPr>
    </xdr:pic>
    <xdr:clientData/>
  </xdr:twoCellAnchor>
  <xdr:twoCellAnchor editAs="oneCell">
    <xdr:from>
      <xdr:col>2</xdr:col>
      <xdr:colOff>27818</xdr:colOff>
      <xdr:row>12</xdr:row>
      <xdr:rowOff>172611</xdr:rowOff>
    </xdr:from>
    <xdr:to>
      <xdr:col>6</xdr:col>
      <xdr:colOff>27666</xdr:colOff>
      <xdr:row>13</xdr:row>
      <xdr:rowOff>37307</xdr:rowOff>
    </xdr:to>
    <xdr:pic>
      <xdr:nvPicPr>
        <xdr:cNvPr id="15" name="Picture 14">
          <a:extLst>
            <a:ext uri="{FF2B5EF4-FFF2-40B4-BE49-F238E27FC236}">
              <a16:creationId xmlns:a16="http://schemas.microsoft.com/office/drawing/2014/main" id="{8D7CAB56-38DD-4353-93F8-A7A504F3456C}"/>
            </a:ext>
          </a:extLst>
        </xdr:cNvPr>
        <xdr:cNvPicPr>
          <a:picLocks noChangeAspect="1"/>
        </xdr:cNvPicPr>
      </xdr:nvPicPr>
      <xdr:blipFill>
        <a:blip xmlns:r="http://schemas.openxmlformats.org/officeDocument/2006/relationships" r:embed="rId4"/>
        <a:stretch>
          <a:fillRect/>
        </a:stretch>
      </xdr:blipFill>
      <xdr:spPr>
        <a:xfrm>
          <a:off x="1288747" y="6332111"/>
          <a:ext cx="2811990" cy="1769696"/>
        </a:xfrm>
        <a:prstGeom prst="rect">
          <a:avLst/>
        </a:prstGeom>
      </xdr:spPr>
    </xdr:pic>
    <xdr:clientData/>
  </xdr:twoCellAnchor>
  <xdr:twoCellAnchor editAs="oneCell">
    <xdr:from>
      <xdr:col>7</xdr:col>
      <xdr:colOff>43529</xdr:colOff>
      <xdr:row>12</xdr:row>
      <xdr:rowOff>193623</xdr:rowOff>
    </xdr:from>
    <xdr:to>
      <xdr:col>11</xdr:col>
      <xdr:colOff>12472</xdr:colOff>
      <xdr:row>13</xdr:row>
      <xdr:rowOff>46349</xdr:rowOff>
    </xdr:to>
    <xdr:pic>
      <xdr:nvPicPr>
        <xdr:cNvPr id="16" name="Picture 15">
          <a:extLst>
            <a:ext uri="{FF2B5EF4-FFF2-40B4-BE49-F238E27FC236}">
              <a16:creationId xmlns:a16="http://schemas.microsoft.com/office/drawing/2014/main" id="{C0FCE8BE-D3AB-4A39-8C2F-8FCF24695002}"/>
            </a:ext>
          </a:extLst>
        </xdr:cNvPr>
        <xdr:cNvPicPr>
          <a:picLocks noChangeAspect="1"/>
        </xdr:cNvPicPr>
      </xdr:nvPicPr>
      <xdr:blipFill>
        <a:blip xmlns:r="http://schemas.openxmlformats.org/officeDocument/2006/relationships" r:embed="rId5"/>
        <a:stretch>
          <a:fillRect/>
        </a:stretch>
      </xdr:blipFill>
      <xdr:spPr>
        <a:xfrm>
          <a:off x="4778815" y="6353123"/>
          <a:ext cx="2781086" cy="1757726"/>
        </a:xfrm>
        <a:prstGeom prst="rect">
          <a:avLst/>
        </a:prstGeom>
      </xdr:spPr>
    </xdr:pic>
    <xdr:clientData/>
  </xdr:twoCellAnchor>
  <xdr:twoCellAnchor editAs="oneCell">
    <xdr:from>
      <xdr:col>12</xdr:col>
      <xdr:colOff>11577</xdr:colOff>
      <xdr:row>12</xdr:row>
      <xdr:rowOff>173841</xdr:rowOff>
    </xdr:from>
    <xdr:to>
      <xdr:col>16</xdr:col>
      <xdr:colOff>7860</xdr:colOff>
      <xdr:row>13</xdr:row>
      <xdr:rowOff>40952</xdr:rowOff>
    </xdr:to>
    <xdr:pic>
      <xdr:nvPicPr>
        <xdr:cNvPr id="17" name="Picture 16">
          <a:extLst>
            <a:ext uri="{FF2B5EF4-FFF2-40B4-BE49-F238E27FC236}">
              <a16:creationId xmlns:a16="http://schemas.microsoft.com/office/drawing/2014/main" id="{5A279689-1EBD-4C34-AC4B-C2384070ABF2}"/>
            </a:ext>
          </a:extLst>
        </xdr:cNvPr>
        <xdr:cNvPicPr>
          <a:picLocks noChangeAspect="1"/>
        </xdr:cNvPicPr>
      </xdr:nvPicPr>
      <xdr:blipFill>
        <a:blip xmlns:r="http://schemas.openxmlformats.org/officeDocument/2006/relationships" r:embed="rId6"/>
        <a:stretch>
          <a:fillRect/>
        </a:stretch>
      </xdr:blipFill>
      <xdr:spPr>
        <a:xfrm>
          <a:off x="8221220" y="6333341"/>
          <a:ext cx="2808426" cy="1772111"/>
        </a:xfrm>
        <a:prstGeom prst="rect">
          <a:avLst/>
        </a:prstGeom>
      </xdr:spPr>
    </xdr:pic>
    <xdr:clientData/>
  </xdr:twoCellAnchor>
  <xdr:twoCellAnchor editAs="oneCell">
    <xdr:from>
      <xdr:col>2</xdr:col>
      <xdr:colOff>56920</xdr:colOff>
      <xdr:row>17</xdr:row>
      <xdr:rowOff>255085</xdr:rowOff>
    </xdr:from>
    <xdr:to>
      <xdr:col>5</xdr:col>
      <xdr:colOff>703714</xdr:colOff>
      <xdr:row>18</xdr:row>
      <xdr:rowOff>55981</xdr:rowOff>
    </xdr:to>
    <xdr:pic>
      <xdr:nvPicPr>
        <xdr:cNvPr id="18" name="Picture 17">
          <a:extLst>
            <a:ext uri="{FF2B5EF4-FFF2-40B4-BE49-F238E27FC236}">
              <a16:creationId xmlns:a16="http://schemas.microsoft.com/office/drawing/2014/main" id="{508C70DA-418D-4340-8AEB-1229CD7EFAE1}"/>
            </a:ext>
          </a:extLst>
        </xdr:cNvPr>
        <xdr:cNvPicPr>
          <a:picLocks noChangeAspect="1"/>
        </xdr:cNvPicPr>
      </xdr:nvPicPr>
      <xdr:blipFill>
        <a:blip xmlns:r="http://schemas.openxmlformats.org/officeDocument/2006/relationships" r:embed="rId7"/>
        <a:stretch>
          <a:fillRect/>
        </a:stretch>
      </xdr:blipFill>
      <xdr:spPr>
        <a:xfrm>
          <a:off x="1317849" y="9108799"/>
          <a:ext cx="2752726" cy="1705896"/>
        </a:xfrm>
        <a:prstGeom prst="rect">
          <a:avLst/>
        </a:prstGeom>
      </xdr:spPr>
    </xdr:pic>
    <xdr:clientData/>
  </xdr:twoCellAnchor>
  <xdr:twoCellAnchor editAs="oneCell">
    <xdr:from>
      <xdr:col>12</xdr:col>
      <xdr:colOff>21820</xdr:colOff>
      <xdr:row>17</xdr:row>
      <xdr:rowOff>219884</xdr:rowOff>
    </xdr:from>
    <xdr:to>
      <xdr:col>16</xdr:col>
      <xdr:colOff>1813</xdr:colOff>
      <xdr:row>18</xdr:row>
      <xdr:rowOff>41095</xdr:rowOff>
    </xdr:to>
    <xdr:pic>
      <xdr:nvPicPr>
        <xdr:cNvPr id="19" name="Picture 18">
          <a:extLst>
            <a:ext uri="{FF2B5EF4-FFF2-40B4-BE49-F238E27FC236}">
              <a16:creationId xmlns:a16="http://schemas.microsoft.com/office/drawing/2014/main" id="{95D9E920-EE7C-4BFA-AFF0-6C3836CBF847}"/>
            </a:ext>
          </a:extLst>
        </xdr:cNvPr>
        <xdr:cNvPicPr>
          <a:picLocks noChangeAspect="1"/>
        </xdr:cNvPicPr>
      </xdr:nvPicPr>
      <xdr:blipFill>
        <a:blip xmlns:r="http://schemas.openxmlformats.org/officeDocument/2006/relationships" r:embed="rId8"/>
        <a:stretch>
          <a:fillRect/>
        </a:stretch>
      </xdr:blipFill>
      <xdr:spPr>
        <a:xfrm>
          <a:off x="8231463" y="9073598"/>
          <a:ext cx="2781250" cy="1726211"/>
        </a:xfrm>
        <a:prstGeom prst="rect">
          <a:avLst/>
        </a:prstGeom>
      </xdr:spPr>
    </xdr:pic>
    <xdr:clientData/>
  </xdr:twoCellAnchor>
  <xdr:twoCellAnchor editAs="oneCell">
    <xdr:from>
      <xdr:col>2</xdr:col>
      <xdr:colOff>88673</xdr:colOff>
      <xdr:row>7</xdr:row>
      <xdr:rowOff>49438</xdr:rowOff>
    </xdr:from>
    <xdr:to>
      <xdr:col>5</xdr:col>
      <xdr:colOff>701825</xdr:colOff>
      <xdr:row>8</xdr:row>
      <xdr:rowOff>22935</xdr:rowOff>
    </xdr:to>
    <xdr:pic>
      <xdr:nvPicPr>
        <xdr:cNvPr id="20" name="Picture 19">
          <a:extLst>
            <a:ext uri="{FF2B5EF4-FFF2-40B4-BE49-F238E27FC236}">
              <a16:creationId xmlns:a16="http://schemas.microsoft.com/office/drawing/2014/main" id="{4CB05B49-A664-44A9-BE31-1FB6395A384D}"/>
            </a:ext>
          </a:extLst>
        </xdr:cNvPr>
        <xdr:cNvPicPr>
          <a:picLocks noChangeAspect="1"/>
        </xdr:cNvPicPr>
      </xdr:nvPicPr>
      <xdr:blipFill>
        <a:blip xmlns:r="http://schemas.openxmlformats.org/officeDocument/2006/relationships" r:embed="rId9"/>
        <a:stretch>
          <a:fillRect/>
        </a:stretch>
      </xdr:blipFill>
      <xdr:spPr>
        <a:xfrm>
          <a:off x="1349602" y="3569152"/>
          <a:ext cx="2719084" cy="1878497"/>
        </a:xfrm>
        <a:prstGeom prst="rect">
          <a:avLst/>
        </a:prstGeom>
      </xdr:spPr>
    </xdr:pic>
    <xdr:clientData/>
  </xdr:twoCellAnchor>
  <xdr:twoCellAnchor editAs="oneCell">
    <xdr:from>
      <xdr:col>7</xdr:col>
      <xdr:colOff>17915</xdr:colOff>
      <xdr:row>7</xdr:row>
      <xdr:rowOff>65313</xdr:rowOff>
    </xdr:from>
    <xdr:to>
      <xdr:col>11</xdr:col>
      <xdr:colOff>28347</xdr:colOff>
      <xdr:row>8</xdr:row>
      <xdr:rowOff>33563</xdr:rowOff>
    </xdr:to>
    <xdr:pic>
      <xdr:nvPicPr>
        <xdr:cNvPr id="21" name="Picture 20">
          <a:extLst>
            <a:ext uri="{FF2B5EF4-FFF2-40B4-BE49-F238E27FC236}">
              <a16:creationId xmlns:a16="http://schemas.microsoft.com/office/drawing/2014/main" id="{C0838304-E7F0-4969-95D7-B9410C1D279B}"/>
            </a:ext>
          </a:extLst>
        </xdr:cNvPr>
        <xdr:cNvPicPr>
          <a:picLocks noChangeAspect="1"/>
        </xdr:cNvPicPr>
      </xdr:nvPicPr>
      <xdr:blipFill rotWithShape="1">
        <a:blip xmlns:r="http://schemas.openxmlformats.org/officeDocument/2006/relationships" r:embed="rId10"/>
        <a:srcRect l="4655" t="810" r="3526" b="2926"/>
        <a:stretch/>
      </xdr:blipFill>
      <xdr:spPr>
        <a:xfrm>
          <a:off x="4753201" y="3585027"/>
          <a:ext cx="2822575" cy="1873250"/>
        </a:xfrm>
        <a:prstGeom prst="rect">
          <a:avLst/>
        </a:prstGeom>
      </xdr:spPr>
    </xdr:pic>
    <xdr:clientData/>
  </xdr:twoCellAnchor>
  <xdr:twoCellAnchor editAs="oneCell">
    <xdr:from>
      <xdr:col>7</xdr:col>
      <xdr:colOff>359228</xdr:colOff>
      <xdr:row>17</xdr:row>
      <xdr:rowOff>223938</xdr:rowOff>
    </xdr:from>
    <xdr:to>
      <xdr:col>10</xdr:col>
      <xdr:colOff>542471</xdr:colOff>
      <xdr:row>18</xdr:row>
      <xdr:rowOff>83861</xdr:rowOff>
    </xdr:to>
    <xdr:pic>
      <xdr:nvPicPr>
        <xdr:cNvPr id="22" name="Picture 21">
          <a:extLst>
            <a:ext uri="{FF2B5EF4-FFF2-40B4-BE49-F238E27FC236}">
              <a16:creationId xmlns:a16="http://schemas.microsoft.com/office/drawing/2014/main" id="{D67F66F7-4B60-49A8-AD75-EDC0063C98AE}"/>
            </a:ext>
          </a:extLst>
        </xdr:cNvPr>
        <xdr:cNvPicPr>
          <a:picLocks noChangeAspect="1"/>
        </xdr:cNvPicPr>
      </xdr:nvPicPr>
      <xdr:blipFill>
        <a:blip xmlns:r="http://schemas.openxmlformats.org/officeDocument/2006/relationships" r:embed="rId11"/>
        <a:stretch>
          <a:fillRect/>
        </a:stretch>
      </xdr:blipFill>
      <xdr:spPr>
        <a:xfrm>
          <a:off x="5094514" y="9077652"/>
          <a:ext cx="2260600" cy="1764923"/>
        </a:xfrm>
        <a:prstGeom prst="rect">
          <a:avLst/>
        </a:prstGeom>
      </xdr:spPr>
    </xdr:pic>
    <xdr:clientData/>
  </xdr:twoCellAnchor>
  <xdr:twoCellAnchor editAs="oneCell">
    <xdr:from>
      <xdr:col>2</xdr:col>
      <xdr:colOff>127000</xdr:colOff>
      <xdr:row>3</xdr:row>
      <xdr:rowOff>148328</xdr:rowOff>
    </xdr:from>
    <xdr:to>
      <xdr:col>9</xdr:col>
      <xdr:colOff>533400</xdr:colOff>
      <xdr:row>4</xdr:row>
      <xdr:rowOff>380999</xdr:rowOff>
    </xdr:to>
    <xdr:pic>
      <xdr:nvPicPr>
        <xdr:cNvPr id="3" name="Picture 2">
          <a:extLst>
            <a:ext uri="{FF2B5EF4-FFF2-40B4-BE49-F238E27FC236}">
              <a16:creationId xmlns:a16="http://schemas.microsoft.com/office/drawing/2014/main" id="{7E881508-2084-28F8-D5DC-A58C5990CF5C}"/>
            </a:ext>
          </a:extLst>
        </xdr:cNvPr>
        <xdr:cNvPicPr>
          <a:picLocks noChangeAspect="1"/>
        </xdr:cNvPicPr>
      </xdr:nvPicPr>
      <xdr:blipFill rotWithShape="1">
        <a:blip xmlns:r="http://schemas.openxmlformats.org/officeDocument/2006/relationships" r:embed="rId12"/>
        <a:srcRect b="4956"/>
        <a:stretch>
          <a:fillRect/>
        </a:stretch>
      </xdr:blipFill>
      <xdr:spPr>
        <a:xfrm>
          <a:off x="1363133" y="740995"/>
          <a:ext cx="5266267" cy="221387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hcdssrv1\corpdfsshr$\Users\vb026047\AppData\Local\Microsoft\Windows\Temporary%20Internet%20Files\Content.Outlook\J3WQ5FM0\App%20Chart%20Sell%20Sheet%20Ver%202.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HCDSSRV1\corpdfsshr$\PARTS-DIV\SH$ALL\Parts%20Marketing\ACCESSORY%20INFO\00_Honda%20App%20Chart%20Pricing%20MASTER.xlsx" TargetMode="External"/><Relationship Id="rId1" Type="http://schemas.openxmlformats.org/officeDocument/2006/relationships/externalLinkPath" Target="file:///\\CHCDSSRV1\corpdfsshr$\PARTS-DIV\SH$ALL\Parts%20Marketing\ACCESSORY%20INFO\00_Honda%20App%20Chart%20Pricing%20MAST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ll Sheet Formula"/>
      <sheetName val="SELECT PROVINCE"/>
      <sheetName val="2019 Civic Sedan EN"/>
      <sheetName val="Civic Sedan Sell Sheet"/>
      <sheetName val="2019 Civic Coupe EN"/>
      <sheetName val="Civic Coupe Sell Sheet"/>
      <sheetName val="2019 Civic Hatch _Type R EN"/>
      <sheetName val="Civic Hatch Sell Sheet"/>
      <sheetName val="2019 Accord EN"/>
      <sheetName val="Accord Sell Sheet"/>
      <sheetName val="2019 Fit EN"/>
      <sheetName val="Fit Sell Sheet"/>
      <sheetName val="2019 HR-V EN"/>
      <sheetName val="HR-V Sell Sheet"/>
      <sheetName val="2019 CR-V EN"/>
      <sheetName val="CR-V Sell Sheet Proposal"/>
      <sheetName val="2019 Passport EN"/>
      <sheetName val="Passport Sell Sheet"/>
      <sheetName val="2019 Pilot EN"/>
      <sheetName val="Pilot Sell Sheet"/>
      <sheetName val="2019 Odyssey EN"/>
      <sheetName val="Odyssey Sell Sheet"/>
      <sheetName val="2019 Ridgeline EN"/>
      <sheetName val="Ridgeline Sell Sheet "/>
      <sheetName val="2019 Clarity EN"/>
      <sheetName val="Clarity Sell Sheet"/>
      <sheetName val="2019 Insight EN"/>
      <sheetName val="Insight Sell Sheet"/>
    </sheetNames>
    <sheetDataSet>
      <sheetData sheetId="0"/>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sheetData sheetId="15"/>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MASTER PART LIST"/>
      <sheetName val="Sheet4"/>
      <sheetName val="Sheet3"/>
      <sheetName val="July 10"/>
      <sheetName val="Aug 20"/>
      <sheetName val="older"/>
      <sheetName val="Sheet1"/>
      <sheetName val="Vanessa Ref Feb 1"/>
      <sheetName val="Sheet2"/>
      <sheetName val="6% Price Up"/>
      <sheetName val="Pre-Price Up"/>
      <sheetName val="2020-09-02"/>
      <sheetName val="Data"/>
      <sheetName val="00_Honda App Chart Pricing MAST"/>
      <sheetName val="Main"/>
    </sheetNames>
    <sheetDataSet>
      <sheetData sheetId="0">
        <row r="1">
          <cell r="C1"/>
          <cell r="D1"/>
        </row>
        <row r="2">
          <cell r="C2"/>
          <cell r="D2"/>
        </row>
        <row r="3">
          <cell r="B3" t="str">
            <v>Part Number</v>
          </cell>
          <cell r="C3" t="str">
            <v>Dealer Net</v>
          </cell>
          <cell r="D3" t="str">
            <v>List Price</v>
          </cell>
        </row>
        <row r="4">
          <cell r="B4" t="str">
            <v>08P05-30A-130</v>
          </cell>
          <cell r="C4">
            <v>231.88</v>
          </cell>
          <cell r="D4">
            <v>386.8</v>
          </cell>
        </row>
        <row r="5">
          <cell r="B5" t="str">
            <v>08P05-30A-1F0</v>
          </cell>
          <cell r="C5">
            <v>231.88</v>
          </cell>
          <cell r="D5">
            <v>386.8</v>
          </cell>
        </row>
        <row r="6">
          <cell r="B6" t="str">
            <v>08P05-30A-1G0</v>
          </cell>
          <cell r="C6">
            <v>231.88</v>
          </cell>
          <cell r="D6">
            <v>386.8</v>
          </cell>
        </row>
        <row r="7">
          <cell r="B7" t="str">
            <v>08P20-30A-130</v>
          </cell>
          <cell r="C7">
            <v>175.45</v>
          </cell>
          <cell r="D7">
            <v>292.41000000000003</v>
          </cell>
        </row>
        <row r="8">
          <cell r="B8" t="str">
            <v>08P20-30A-1F0</v>
          </cell>
          <cell r="C8">
            <v>175.45</v>
          </cell>
          <cell r="D8">
            <v>292.41000000000003</v>
          </cell>
        </row>
        <row r="9">
          <cell r="B9" t="str">
            <v>08P20-30A-1G0</v>
          </cell>
          <cell r="C9">
            <v>175.45</v>
          </cell>
          <cell r="D9">
            <v>292.41000000000003</v>
          </cell>
        </row>
        <row r="10">
          <cell r="B10" t="str">
            <v>08W19-30A-300</v>
          </cell>
          <cell r="C10">
            <v>657</v>
          </cell>
          <cell r="D10">
            <v>939</v>
          </cell>
        </row>
        <row r="11">
          <cell r="B11" t="str">
            <v>08F04-30A-1F0</v>
          </cell>
          <cell r="C11">
            <v>432</v>
          </cell>
          <cell r="D11">
            <v>720</v>
          </cell>
        </row>
        <row r="12">
          <cell r="B12" t="str">
            <v>08F10-30A-110</v>
          </cell>
          <cell r="C12">
            <v>386</v>
          </cell>
          <cell r="D12">
            <v>643</v>
          </cell>
        </row>
        <row r="13">
          <cell r="B13" t="str">
            <v>08F10-30A-140</v>
          </cell>
          <cell r="C13">
            <v>386</v>
          </cell>
          <cell r="D13">
            <v>643</v>
          </cell>
        </row>
        <row r="14">
          <cell r="B14" t="str">
            <v>08F10-30A-150</v>
          </cell>
          <cell r="C14">
            <v>386</v>
          </cell>
          <cell r="D14">
            <v>643</v>
          </cell>
        </row>
        <row r="15">
          <cell r="B15" t="str">
            <v>08F10-30A-170</v>
          </cell>
          <cell r="C15">
            <v>386</v>
          </cell>
          <cell r="D15">
            <v>643</v>
          </cell>
        </row>
        <row r="16">
          <cell r="B16" t="str">
            <v>08F10-30A-1A0</v>
          </cell>
          <cell r="C16">
            <v>386</v>
          </cell>
          <cell r="D16">
            <v>643</v>
          </cell>
        </row>
        <row r="17">
          <cell r="B17" t="str">
            <v>08F10-30A-1C0</v>
          </cell>
          <cell r="C17">
            <v>386</v>
          </cell>
          <cell r="D17">
            <v>643</v>
          </cell>
        </row>
        <row r="18">
          <cell r="B18" t="str">
            <v>08F10-30A-1D0</v>
          </cell>
          <cell r="C18">
            <v>386</v>
          </cell>
          <cell r="D18">
            <v>643</v>
          </cell>
        </row>
        <row r="19">
          <cell r="B19" t="str">
            <v>08F10-30A-1H0</v>
          </cell>
          <cell r="C19">
            <v>386</v>
          </cell>
          <cell r="D19">
            <v>643</v>
          </cell>
        </row>
        <row r="20">
          <cell r="B20" t="str">
            <v>08U58-30A-110A</v>
          </cell>
          <cell r="C20">
            <v>383</v>
          </cell>
          <cell r="D20">
            <v>547</v>
          </cell>
        </row>
        <row r="21">
          <cell r="B21" t="str">
            <v>08U58-30A-110B</v>
          </cell>
          <cell r="C21">
            <v>383</v>
          </cell>
          <cell r="D21">
            <v>547</v>
          </cell>
        </row>
        <row r="22">
          <cell r="B22" t="str">
            <v>08P98-30A-1F0</v>
          </cell>
          <cell r="C22">
            <v>350</v>
          </cell>
          <cell r="D22">
            <v>583</v>
          </cell>
        </row>
        <row r="23">
          <cell r="B23" t="str">
            <v>08P99-30A-1F0</v>
          </cell>
          <cell r="C23">
            <v>350</v>
          </cell>
          <cell r="D23">
            <v>583</v>
          </cell>
        </row>
        <row r="24">
          <cell r="B24" t="str">
            <v>08E12-30A-110</v>
          </cell>
          <cell r="C24">
            <v>302</v>
          </cell>
          <cell r="D24">
            <v>465</v>
          </cell>
        </row>
        <row r="25">
          <cell r="B25" t="str">
            <v>08P05-30A-110</v>
          </cell>
          <cell r="C25">
            <v>232</v>
          </cell>
          <cell r="D25">
            <v>387</v>
          </cell>
        </row>
        <row r="26">
          <cell r="B26" t="str">
            <v>08P05-30A-140</v>
          </cell>
          <cell r="C26">
            <v>232</v>
          </cell>
          <cell r="D26">
            <v>387</v>
          </cell>
        </row>
        <row r="27">
          <cell r="B27" t="str">
            <v>08P05-30A-150</v>
          </cell>
          <cell r="C27">
            <v>232</v>
          </cell>
          <cell r="D27">
            <v>387</v>
          </cell>
        </row>
        <row r="28">
          <cell r="B28" t="str">
            <v>08P05-30A-170</v>
          </cell>
          <cell r="C28">
            <v>232</v>
          </cell>
          <cell r="D28">
            <v>387</v>
          </cell>
        </row>
        <row r="29">
          <cell r="B29" t="str">
            <v>08P05-30A-1A0</v>
          </cell>
          <cell r="C29">
            <v>232</v>
          </cell>
          <cell r="D29">
            <v>387</v>
          </cell>
        </row>
        <row r="30">
          <cell r="B30" t="str">
            <v>08P05-30A-1C0</v>
          </cell>
          <cell r="C30">
            <v>232</v>
          </cell>
          <cell r="D30">
            <v>387</v>
          </cell>
        </row>
        <row r="31">
          <cell r="B31" t="str">
            <v>08P05-30A-1D0</v>
          </cell>
          <cell r="C31">
            <v>232</v>
          </cell>
          <cell r="D31">
            <v>387</v>
          </cell>
        </row>
        <row r="32">
          <cell r="B32" t="str">
            <v>08P05-30A-1H0</v>
          </cell>
          <cell r="C32">
            <v>232</v>
          </cell>
          <cell r="D32">
            <v>387</v>
          </cell>
        </row>
        <row r="33">
          <cell r="B33" t="str">
            <v>08R06-30A-110</v>
          </cell>
          <cell r="C33">
            <v>210</v>
          </cell>
          <cell r="D33">
            <v>350</v>
          </cell>
        </row>
        <row r="34">
          <cell r="B34" t="str">
            <v>08R06-30A-110A</v>
          </cell>
          <cell r="C34">
            <v>210</v>
          </cell>
          <cell r="D34">
            <v>350</v>
          </cell>
        </row>
        <row r="35">
          <cell r="B35" t="str">
            <v>08R01-30A-300</v>
          </cell>
          <cell r="C35">
            <v>200</v>
          </cell>
          <cell r="D35">
            <v>333</v>
          </cell>
        </row>
        <row r="36">
          <cell r="B36" t="str">
            <v>08R04-TVA-101</v>
          </cell>
          <cell r="C36">
            <v>200</v>
          </cell>
          <cell r="D36">
            <v>333</v>
          </cell>
        </row>
        <row r="37">
          <cell r="B37" t="str">
            <v>08R13-30A-100</v>
          </cell>
          <cell r="C37">
            <v>180</v>
          </cell>
          <cell r="D37">
            <v>300</v>
          </cell>
        </row>
        <row r="38">
          <cell r="B38" t="str">
            <v>08P20-30A-110</v>
          </cell>
          <cell r="C38">
            <v>176</v>
          </cell>
          <cell r="D38">
            <v>293</v>
          </cell>
        </row>
        <row r="39">
          <cell r="B39" t="str">
            <v>08P20-30A-140</v>
          </cell>
          <cell r="C39">
            <v>176</v>
          </cell>
          <cell r="D39">
            <v>293</v>
          </cell>
        </row>
        <row r="40">
          <cell r="B40" t="str">
            <v>08P20-30A-150</v>
          </cell>
          <cell r="C40">
            <v>176</v>
          </cell>
          <cell r="D40">
            <v>293</v>
          </cell>
        </row>
        <row r="41">
          <cell r="B41" t="str">
            <v>08P20-30A-170</v>
          </cell>
          <cell r="C41">
            <v>176</v>
          </cell>
          <cell r="D41">
            <v>293</v>
          </cell>
        </row>
        <row r="42">
          <cell r="B42" t="str">
            <v>08P20-30A-1A0</v>
          </cell>
          <cell r="C42">
            <v>176</v>
          </cell>
          <cell r="D42">
            <v>293</v>
          </cell>
        </row>
        <row r="43">
          <cell r="B43" t="str">
            <v>08P20-30A-1C0</v>
          </cell>
          <cell r="C43">
            <v>176</v>
          </cell>
          <cell r="D43">
            <v>293</v>
          </cell>
        </row>
        <row r="44">
          <cell r="B44" t="str">
            <v>08P20-30A-1D0</v>
          </cell>
          <cell r="C44">
            <v>176</v>
          </cell>
          <cell r="D44">
            <v>293</v>
          </cell>
        </row>
        <row r="45">
          <cell r="B45" t="str">
            <v>08P20-30A-1H0</v>
          </cell>
          <cell r="C45">
            <v>176</v>
          </cell>
          <cell r="D45">
            <v>293</v>
          </cell>
        </row>
        <row r="46">
          <cell r="B46" t="str">
            <v>08P17-30A-110</v>
          </cell>
          <cell r="C46">
            <v>175</v>
          </cell>
          <cell r="D46">
            <v>292</v>
          </cell>
        </row>
        <row r="47">
          <cell r="B47" t="str">
            <v>08T44-30B-300A</v>
          </cell>
          <cell r="C47">
            <v>171</v>
          </cell>
          <cell r="D47">
            <v>285</v>
          </cell>
        </row>
        <row r="48">
          <cell r="B48" t="str">
            <v>08T44-30A-300A</v>
          </cell>
          <cell r="C48">
            <v>144</v>
          </cell>
          <cell r="D48">
            <v>240</v>
          </cell>
        </row>
        <row r="49">
          <cell r="B49" t="str">
            <v>08P48-30A-100</v>
          </cell>
          <cell r="C49">
            <v>131</v>
          </cell>
          <cell r="D49">
            <v>218</v>
          </cell>
        </row>
        <row r="50">
          <cell r="B50" t="str">
            <v>08U45-30A-100</v>
          </cell>
          <cell r="C50">
            <v>129</v>
          </cell>
          <cell r="D50">
            <v>215</v>
          </cell>
        </row>
        <row r="51">
          <cell r="B51" t="str">
            <v>08P04-30A-100</v>
          </cell>
          <cell r="C51">
            <v>106</v>
          </cell>
          <cell r="D51">
            <v>177</v>
          </cell>
        </row>
        <row r="52">
          <cell r="B52" t="str">
            <v>08F59-30A-100</v>
          </cell>
          <cell r="C52">
            <v>94</v>
          </cell>
          <cell r="D52">
            <v>157</v>
          </cell>
        </row>
        <row r="53">
          <cell r="B53" t="str">
            <v>08F20-30A-100</v>
          </cell>
          <cell r="C53">
            <v>75</v>
          </cell>
          <cell r="D53">
            <v>125</v>
          </cell>
        </row>
        <row r="54">
          <cell r="B54" t="str">
            <v>08F20-30A-100B</v>
          </cell>
          <cell r="C54">
            <v>71</v>
          </cell>
          <cell r="D54">
            <v>118</v>
          </cell>
        </row>
        <row r="55">
          <cell r="B55" t="str">
            <v>08P20-30A-100A</v>
          </cell>
          <cell r="C55">
            <v>71</v>
          </cell>
          <cell r="D55">
            <v>118</v>
          </cell>
        </row>
        <row r="56">
          <cell r="B56" t="str">
            <v>08V03-30A-100</v>
          </cell>
          <cell r="C56">
            <v>70</v>
          </cell>
          <cell r="D56">
            <v>117</v>
          </cell>
        </row>
        <row r="57">
          <cell r="B57" t="str">
            <v>08E12-30A-100A</v>
          </cell>
          <cell r="C57">
            <v>66</v>
          </cell>
          <cell r="D57">
            <v>94</v>
          </cell>
        </row>
        <row r="58">
          <cell r="B58" t="str">
            <v>08P09-30A-300</v>
          </cell>
          <cell r="C58">
            <v>50</v>
          </cell>
          <cell r="D58">
            <v>83</v>
          </cell>
        </row>
        <row r="59">
          <cell r="B59" t="str">
            <v>08F20-3A0-100C</v>
          </cell>
          <cell r="C59">
            <v>44</v>
          </cell>
          <cell r="D59">
            <v>73</v>
          </cell>
        </row>
        <row r="60">
          <cell r="B60" t="str">
            <v>08F20-3V0-100B</v>
          </cell>
          <cell r="C60">
            <v>44</v>
          </cell>
          <cell r="D60">
            <v>73</v>
          </cell>
        </row>
        <row r="61">
          <cell r="B61" t="str">
            <v>08L96-TVA-300</v>
          </cell>
          <cell r="C61">
            <v>26.99</v>
          </cell>
          <cell r="D61">
            <v>58</v>
          </cell>
        </row>
        <row r="62">
          <cell r="B62" t="str">
            <v>08L96-TA0-301A</v>
          </cell>
          <cell r="C62">
            <v>17</v>
          </cell>
          <cell r="D62">
            <v>28</v>
          </cell>
        </row>
        <row r="63">
          <cell r="B63" t="str">
            <v>08L33-T90-100B</v>
          </cell>
          <cell r="C63">
            <v>961</v>
          </cell>
          <cell r="D63">
            <v>1373</v>
          </cell>
        </row>
        <row r="64">
          <cell r="B64" t="str">
            <v>08U35-T90-300A</v>
          </cell>
          <cell r="C64">
            <v>785</v>
          </cell>
          <cell r="D64">
            <v>1121</v>
          </cell>
        </row>
        <row r="65">
          <cell r="B65" t="str">
            <v>08L33-T90-100</v>
          </cell>
          <cell r="C65">
            <v>763</v>
          </cell>
          <cell r="D65">
            <v>1090</v>
          </cell>
        </row>
        <row r="66">
          <cell r="B66" t="str">
            <v>08W20-T90-300B</v>
          </cell>
          <cell r="C66">
            <v>727</v>
          </cell>
          <cell r="D66">
            <v>1212</v>
          </cell>
        </row>
        <row r="67">
          <cell r="B67" t="str">
            <v>08W20-T90-300A</v>
          </cell>
          <cell r="C67">
            <v>706</v>
          </cell>
          <cell r="D67">
            <v>1177</v>
          </cell>
        </row>
        <row r="68">
          <cell r="B68" t="str">
            <v>08P32-T90-310C</v>
          </cell>
          <cell r="C68">
            <v>657</v>
          </cell>
          <cell r="D68">
            <v>939</v>
          </cell>
        </row>
        <row r="69">
          <cell r="B69" t="str">
            <v>08W18-T90-300</v>
          </cell>
          <cell r="C69">
            <v>575</v>
          </cell>
          <cell r="D69">
            <v>821</v>
          </cell>
        </row>
        <row r="70">
          <cell r="B70" t="str">
            <v>08P21-T90-100</v>
          </cell>
          <cell r="C70">
            <v>565</v>
          </cell>
          <cell r="D70">
            <v>942</v>
          </cell>
        </row>
        <row r="71">
          <cell r="B71" t="str">
            <v>08P32-T90-310A</v>
          </cell>
          <cell r="C71">
            <v>549</v>
          </cell>
          <cell r="D71">
            <v>784</v>
          </cell>
        </row>
        <row r="72">
          <cell r="B72" t="str">
            <v>08P32-T90-310F</v>
          </cell>
          <cell r="C72">
            <v>493</v>
          </cell>
          <cell r="D72">
            <v>704</v>
          </cell>
        </row>
        <row r="73">
          <cell r="B73" t="str">
            <v>08L02-T90-100B</v>
          </cell>
          <cell r="C73">
            <v>484</v>
          </cell>
          <cell r="D73">
            <v>807</v>
          </cell>
        </row>
        <row r="74">
          <cell r="B74" t="str">
            <v>08L92-T90-100</v>
          </cell>
          <cell r="C74">
            <v>444</v>
          </cell>
          <cell r="D74">
            <v>740</v>
          </cell>
        </row>
        <row r="75">
          <cell r="B75" t="str">
            <v>08E12-T90-100</v>
          </cell>
          <cell r="C75">
            <v>371</v>
          </cell>
          <cell r="D75">
            <v>571</v>
          </cell>
        </row>
        <row r="76">
          <cell r="B76" t="str">
            <v>08F30-T90-100B</v>
          </cell>
          <cell r="C76">
            <v>360</v>
          </cell>
          <cell r="D76">
            <v>514</v>
          </cell>
        </row>
        <row r="77">
          <cell r="B77" t="str">
            <v>08L91-T90-300</v>
          </cell>
          <cell r="C77">
            <v>345</v>
          </cell>
          <cell r="D77">
            <v>575</v>
          </cell>
        </row>
        <row r="78">
          <cell r="B78" t="str">
            <v>08L91-T90-300A</v>
          </cell>
          <cell r="C78">
            <v>336</v>
          </cell>
          <cell r="D78">
            <v>480</v>
          </cell>
        </row>
        <row r="79">
          <cell r="B79" t="str">
            <v>08F04-T90-100</v>
          </cell>
          <cell r="C79">
            <v>333</v>
          </cell>
          <cell r="D79">
            <v>555</v>
          </cell>
        </row>
        <row r="80">
          <cell r="B80" t="str">
            <v>08P32-T90-310E</v>
          </cell>
          <cell r="C80">
            <v>280.99</v>
          </cell>
          <cell r="D80">
            <v>570</v>
          </cell>
        </row>
        <row r="81">
          <cell r="B81" t="str">
            <v>08U35-T90-110</v>
          </cell>
          <cell r="C81">
            <v>279</v>
          </cell>
          <cell r="D81">
            <v>465</v>
          </cell>
        </row>
        <row r="82">
          <cell r="B82" t="str">
            <v>08R04-T90-100</v>
          </cell>
          <cell r="C82">
            <v>265</v>
          </cell>
          <cell r="D82">
            <v>442</v>
          </cell>
        </row>
        <row r="83">
          <cell r="B83" t="str">
            <v>08F21-T90-100A</v>
          </cell>
          <cell r="C83">
            <v>254</v>
          </cell>
          <cell r="D83">
            <v>423</v>
          </cell>
        </row>
        <row r="84">
          <cell r="B84" t="str">
            <v>08L04-T90-300</v>
          </cell>
          <cell r="C84">
            <v>253</v>
          </cell>
          <cell r="D84">
            <v>422</v>
          </cell>
        </row>
        <row r="85">
          <cell r="B85" t="str">
            <v>08V27-T90-100F</v>
          </cell>
          <cell r="C85">
            <v>251</v>
          </cell>
          <cell r="D85">
            <v>418</v>
          </cell>
        </row>
        <row r="86">
          <cell r="B86" t="str">
            <v>08F30-T90-100A</v>
          </cell>
          <cell r="C86">
            <v>235</v>
          </cell>
          <cell r="D86">
            <v>336</v>
          </cell>
        </row>
        <row r="87">
          <cell r="B87" t="str">
            <v>08P05-T90-110</v>
          </cell>
          <cell r="C87">
            <v>230</v>
          </cell>
          <cell r="D87">
            <v>383</v>
          </cell>
        </row>
        <row r="88">
          <cell r="B88" t="str">
            <v>08P17-T90-110</v>
          </cell>
          <cell r="C88">
            <v>221</v>
          </cell>
          <cell r="D88">
            <v>368</v>
          </cell>
        </row>
        <row r="89">
          <cell r="B89" t="str">
            <v>08P17-T90-310C</v>
          </cell>
          <cell r="C89">
            <v>221</v>
          </cell>
          <cell r="D89">
            <v>368</v>
          </cell>
        </row>
        <row r="90">
          <cell r="B90" t="str">
            <v>08F30-T90-100</v>
          </cell>
          <cell r="C90">
            <v>205</v>
          </cell>
          <cell r="D90">
            <v>293</v>
          </cell>
        </row>
        <row r="91">
          <cell r="B91" t="str">
            <v>08P20-T90-110A</v>
          </cell>
          <cell r="C91">
            <v>173</v>
          </cell>
          <cell r="D91">
            <v>288</v>
          </cell>
        </row>
        <row r="92">
          <cell r="B92" t="str">
            <v>08P42-T90-100A</v>
          </cell>
          <cell r="C92">
            <v>157</v>
          </cell>
          <cell r="D92">
            <v>262</v>
          </cell>
        </row>
        <row r="93">
          <cell r="B93" t="str">
            <v>08F20-T90-100C</v>
          </cell>
          <cell r="C93">
            <v>148</v>
          </cell>
          <cell r="D93">
            <v>211</v>
          </cell>
        </row>
        <row r="94">
          <cell r="B94" t="str">
            <v>08P04-T90-100</v>
          </cell>
          <cell r="C94">
            <v>128</v>
          </cell>
          <cell r="D94">
            <v>213</v>
          </cell>
        </row>
        <row r="95">
          <cell r="B95" t="str">
            <v>08P42-T90-100B</v>
          </cell>
          <cell r="C95">
            <v>127</v>
          </cell>
          <cell r="D95">
            <v>212</v>
          </cell>
        </row>
        <row r="96">
          <cell r="B96" t="str">
            <v>08U45-T90-100</v>
          </cell>
          <cell r="C96">
            <v>121</v>
          </cell>
          <cell r="D96">
            <v>202</v>
          </cell>
        </row>
        <row r="97">
          <cell r="B97" t="str">
            <v>08P42-T90-100C</v>
          </cell>
          <cell r="C97">
            <v>110</v>
          </cell>
          <cell r="D97">
            <v>169</v>
          </cell>
        </row>
        <row r="98">
          <cell r="B98" t="str">
            <v>08L92-T90-300B</v>
          </cell>
          <cell r="C98">
            <v>105</v>
          </cell>
          <cell r="D98">
            <v>175</v>
          </cell>
        </row>
        <row r="99">
          <cell r="B99" t="str">
            <v>08L92-T90-300C</v>
          </cell>
          <cell r="C99">
            <v>105</v>
          </cell>
          <cell r="D99">
            <v>175</v>
          </cell>
        </row>
        <row r="100">
          <cell r="B100" t="str">
            <v>08P48-T90-100</v>
          </cell>
          <cell r="C100">
            <v>78</v>
          </cell>
          <cell r="D100">
            <v>130</v>
          </cell>
        </row>
        <row r="101">
          <cell r="B101" t="str">
            <v>08L92-T90-100A</v>
          </cell>
          <cell r="C101">
            <v>89</v>
          </cell>
          <cell r="D101">
            <v>148</v>
          </cell>
        </row>
        <row r="102">
          <cell r="B102" t="str">
            <v>08L96-T90-300</v>
          </cell>
          <cell r="C102">
            <v>59</v>
          </cell>
          <cell r="D102">
            <v>98</v>
          </cell>
        </row>
        <row r="103">
          <cell r="B103" t="str">
            <v>08P20-T90-100</v>
          </cell>
          <cell r="C103">
            <v>54</v>
          </cell>
          <cell r="D103">
            <v>90</v>
          </cell>
        </row>
        <row r="104">
          <cell r="B104" t="str">
            <v>08F20-T90-100</v>
          </cell>
          <cell r="C104">
            <v>43</v>
          </cell>
          <cell r="D104">
            <v>72</v>
          </cell>
        </row>
        <row r="105">
          <cell r="B105" t="str">
            <v>08P48-T90-100A</v>
          </cell>
          <cell r="C105">
            <v>41</v>
          </cell>
          <cell r="D105">
            <v>68</v>
          </cell>
        </row>
        <row r="106">
          <cell r="B106" t="str">
            <v>08F20-T90-100A</v>
          </cell>
          <cell r="C106">
            <v>36</v>
          </cell>
          <cell r="D106">
            <v>60</v>
          </cell>
        </row>
        <row r="107">
          <cell r="B107" t="str">
            <v>08F02-T60-100</v>
          </cell>
          <cell r="C107">
            <v>3022</v>
          </cell>
          <cell r="D107">
            <v>5037</v>
          </cell>
        </row>
        <row r="108">
          <cell r="B108" t="str">
            <v>08W19-T60-100</v>
          </cell>
          <cell r="C108">
            <v>1166</v>
          </cell>
          <cell r="D108">
            <v>1666</v>
          </cell>
        </row>
        <row r="109">
          <cell r="B109" t="str">
            <v>08U97-T60-110</v>
          </cell>
          <cell r="C109">
            <v>563</v>
          </cell>
          <cell r="D109">
            <v>866</v>
          </cell>
        </row>
        <row r="110">
          <cell r="B110" t="str">
            <v>08P34-T60-100</v>
          </cell>
          <cell r="C110">
            <v>450</v>
          </cell>
          <cell r="D110">
            <v>750</v>
          </cell>
        </row>
        <row r="111">
          <cell r="B111" t="str">
            <v>08U92-T60-110</v>
          </cell>
          <cell r="C111">
            <v>343</v>
          </cell>
          <cell r="D111">
            <v>528</v>
          </cell>
        </row>
        <row r="112">
          <cell r="B112" t="str">
            <v>08P15-T60-110</v>
          </cell>
          <cell r="C112">
            <v>321</v>
          </cell>
          <cell r="D112">
            <v>535</v>
          </cell>
        </row>
        <row r="113">
          <cell r="B113" t="str">
            <v>08E12-T60-100</v>
          </cell>
          <cell r="C113">
            <v>288</v>
          </cell>
          <cell r="D113">
            <v>480</v>
          </cell>
        </row>
        <row r="114">
          <cell r="B114" t="str">
            <v>08P48-T60-100</v>
          </cell>
          <cell r="C114">
            <v>169</v>
          </cell>
          <cell r="D114">
            <v>282</v>
          </cell>
        </row>
        <row r="115">
          <cell r="B115" t="str">
            <v>08U45-T60-100</v>
          </cell>
          <cell r="C115">
            <v>124</v>
          </cell>
          <cell r="D115">
            <v>207</v>
          </cell>
        </row>
        <row r="116">
          <cell r="B116">
            <v>34417</v>
          </cell>
          <cell r="C116">
            <v>208.14</v>
          </cell>
          <cell r="D116">
            <v>250</v>
          </cell>
        </row>
        <row r="117">
          <cell r="B117" t="str">
            <v>08F20-TVA-100C</v>
          </cell>
          <cell r="C117">
            <v>44</v>
          </cell>
          <cell r="D117">
            <v>73</v>
          </cell>
        </row>
        <row r="118">
          <cell r="B118" t="str">
            <v>08F20-30A-100C</v>
          </cell>
          <cell r="C118">
            <v>37</v>
          </cell>
          <cell r="D118">
            <v>62</v>
          </cell>
        </row>
        <row r="119">
          <cell r="B119" t="str">
            <v>08F20-30A-100D</v>
          </cell>
          <cell r="C119">
            <v>37</v>
          </cell>
          <cell r="D119">
            <v>62</v>
          </cell>
        </row>
        <row r="120">
          <cell r="B120" t="str">
            <v>08W18-T20-100</v>
          </cell>
          <cell r="C120">
            <v>579</v>
          </cell>
          <cell r="D120">
            <v>891</v>
          </cell>
        </row>
        <row r="121">
          <cell r="B121" t="str">
            <v>08W18-TBA-100B</v>
          </cell>
          <cell r="C121">
            <v>579</v>
          </cell>
          <cell r="D121">
            <v>891</v>
          </cell>
        </row>
        <row r="122">
          <cell r="B122" t="str">
            <v>08F01-T20-130A</v>
          </cell>
          <cell r="C122">
            <v>262</v>
          </cell>
          <cell r="D122">
            <v>437</v>
          </cell>
        </row>
        <row r="123">
          <cell r="B123" t="str">
            <v>08F01-T20-170A</v>
          </cell>
          <cell r="C123">
            <v>262</v>
          </cell>
          <cell r="D123">
            <v>437</v>
          </cell>
        </row>
        <row r="124">
          <cell r="B124" t="str">
            <v>08F01-T20-180A</v>
          </cell>
          <cell r="C124">
            <v>262</v>
          </cell>
          <cell r="D124">
            <v>437</v>
          </cell>
        </row>
        <row r="125">
          <cell r="B125" t="str">
            <v>08F01-T20-190A</v>
          </cell>
          <cell r="C125">
            <v>262</v>
          </cell>
          <cell r="D125">
            <v>437</v>
          </cell>
        </row>
        <row r="126">
          <cell r="B126" t="str">
            <v>08F01-T20-1J0A</v>
          </cell>
          <cell r="C126">
            <v>262</v>
          </cell>
          <cell r="D126">
            <v>437</v>
          </cell>
        </row>
        <row r="127">
          <cell r="B127" t="str">
            <v>08F01-T20-1K0A</v>
          </cell>
          <cell r="C127">
            <v>262</v>
          </cell>
          <cell r="D127">
            <v>437</v>
          </cell>
        </row>
        <row r="128">
          <cell r="B128" t="str">
            <v>08F01-T20-1P0A</v>
          </cell>
          <cell r="C128">
            <v>262</v>
          </cell>
          <cell r="D128">
            <v>437</v>
          </cell>
        </row>
        <row r="129">
          <cell r="B129" t="str">
            <v>08F01-T20-1U0A</v>
          </cell>
          <cell r="C129">
            <v>262</v>
          </cell>
          <cell r="D129">
            <v>437</v>
          </cell>
        </row>
        <row r="130">
          <cell r="B130" t="str">
            <v>08F01-T20-1Z0A</v>
          </cell>
          <cell r="C130">
            <v>262</v>
          </cell>
          <cell r="D130">
            <v>437</v>
          </cell>
        </row>
        <row r="131">
          <cell r="B131" t="str">
            <v>08P05-T20-1F0</v>
          </cell>
          <cell r="C131">
            <v>215</v>
          </cell>
          <cell r="D131">
            <v>358</v>
          </cell>
        </row>
        <row r="132">
          <cell r="B132" t="str">
            <v>08P05-T20-1G0</v>
          </cell>
          <cell r="C132">
            <v>215</v>
          </cell>
          <cell r="D132">
            <v>358</v>
          </cell>
        </row>
        <row r="133">
          <cell r="B133" t="str">
            <v>08P05-T20-1Z0</v>
          </cell>
          <cell r="C133">
            <v>215</v>
          </cell>
          <cell r="D133">
            <v>358</v>
          </cell>
        </row>
        <row r="134">
          <cell r="B134" t="str">
            <v>08P17-T20-110A</v>
          </cell>
          <cell r="C134">
            <v>149</v>
          </cell>
          <cell r="D134">
            <v>248</v>
          </cell>
        </row>
        <row r="135">
          <cell r="B135" t="str">
            <v>08P20-T20-1J0</v>
          </cell>
          <cell r="C135">
            <v>140</v>
          </cell>
          <cell r="D135">
            <v>200</v>
          </cell>
        </row>
        <row r="136">
          <cell r="B136" t="str">
            <v>08P20-T20-1P0</v>
          </cell>
          <cell r="C136">
            <v>140</v>
          </cell>
          <cell r="D136">
            <v>200</v>
          </cell>
        </row>
        <row r="137">
          <cell r="B137" t="str">
            <v>08P20-T20-1Z0</v>
          </cell>
          <cell r="C137">
            <v>140</v>
          </cell>
          <cell r="D137">
            <v>200</v>
          </cell>
        </row>
        <row r="138">
          <cell r="B138" t="str">
            <v>08F20-T47-100E</v>
          </cell>
          <cell r="C138">
            <v>86</v>
          </cell>
          <cell r="D138">
            <v>123</v>
          </cell>
        </row>
        <row r="139">
          <cell r="B139" t="str">
            <v>08F20-T20-100B</v>
          </cell>
          <cell r="C139">
            <v>46</v>
          </cell>
          <cell r="D139">
            <v>77</v>
          </cell>
        </row>
        <row r="140">
          <cell r="B140" t="str">
            <v>08L02-T47-300</v>
          </cell>
          <cell r="C140">
            <v>498</v>
          </cell>
          <cell r="D140">
            <v>830</v>
          </cell>
        </row>
        <row r="141">
          <cell r="B141" t="str">
            <v>08F02-T47-130</v>
          </cell>
          <cell r="C141">
            <v>472</v>
          </cell>
          <cell r="D141">
            <v>787</v>
          </cell>
        </row>
        <row r="142">
          <cell r="B142" t="str">
            <v>08F02-T47-150</v>
          </cell>
          <cell r="C142">
            <v>472</v>
          </cell>
          <cell r="D142">
            <v>787</v>
          </cell>
        </row>
        <row r="143">
          <cell r="B143" t="str">
            <v>08F02-T47-160</v>
          </cell>
          <cell r="C143">
            <v>472</v>
          </cell>
          <cell r="D143">
            <v>787</v>
          </cell>
        </row>
        <row r="144">
          <cell r="B144" t="str">
            <v>08F02-T47-170</v>
          </cell>
          <cell r="C144">
            <v>472</v>
          </cell>
          <cell r="D144">
            <v>787</v>
          </cell>
        </row>
        <row r="145">
          <cell r="B145" t="str">
            <v>08F02-T47-180</v>
          </cell>
          <cell r="C145">
            <v>472</v>
          </cell>
          <cell r="D145">
            <v>787</v>
          </cell>
        </row>
        <row r="146">
          <cell r="B146" t="str">
            <v>08F02-T47-190</v>
          </cell>
          <cell r="C146">
            <v>472</v>
          </cell>
          <cell r="D146">
            <v>787</v>
          </cell>
        </row>
        <row r="147">
          <cell r="B147" t="str">
            <v>08F02-T47-1J0</v>
          </cell>
          <cell r="C147">
            <v>472</v>
          </cell>
          <cell r="D147">
            <v>787</v>
          </cell>
        </row>
        <row r="148">
          <cell r="B148" t="str">
            <v>08F02-T47-1K0</v>
          </cell>
          <cell r="C148">
            <v>472</v>
          </cell>
          <cell r="D148">
            <v>787</v>
          </cell>
        </row>
        <row r="149">
          <cell r="B149" t="str">
            <v>08F02-T47-1U0</v>
          </cell>
          <cell r="C149">
            <v>472</v>
          </cell>
          <cell r="D149">
            <v>787</v>
          </cell>
        </row>
        <row r="150">
          <cell r="B150" t="str">
            <v>08F02-T47-1Y0</v>
          </cell>
          <cell r="C150">
            <v>472</v>
          </cell>
          <cell r="D150">
            <v>787</v>
          </cell>
        </row>
        <row r="151">
          <cell r="B151" t="str">
            <v>08F02-T47-1Z0</v>
          </cell>
          <cell r="C151">
            <v>472</v>
          </cell>
          <cell r="D151">
            <v>787</v>
          </cell>
        </row>
        <row r="152">
          <cell r="B152" t="str">
            <v>08F04-T20-100</v>
          </cell>
          <cell r="C152">
            <v>391</v>
          </cell>
          <cell r="D152">
            <v>652</v>
          </cell>
        </row>
        <row r="153">
          <cell r="B153" t="str">
            <v>08F10-T20-110</v>
          </cell>
          <cell r="C153">
            <v>292</v>
          </cell>
          <cell r="D153">
            <v>487</v>
          </cell>
        </row>
        <row r="154">
          <cell r="B154" t="str">
            <v>08F10-T20-110A</v>
          </cell>
          <cell r="C154">
            <v>292</v>
          </cell>
          <cell r="D154">
            <v>487</v>
          </cell>
        </row>
        <row r="155">
          <cell r="B155" t="str">
            <v>08E12-T20-100B</v>
          </cell>
          <cell r="C155">
            <v>256</v>
          </cell>
          <cell r="D155">
            <v>427</v>
          </cell>
        </row>
        <row r="156">
          <cell r="B156" t="str">
            <v>08P15-T20-110</v>
          </cell>
          <cell r="C156">
            <v>238</v>
          </cell>
          <cell r="D156">
            <v>397</v>
          </cell>
        </row>
        <row r="157">
          <cell r="B157" t="str">
            <v>08F24-T20-100</v>
          </cell>
          <cell r="C157">
            <v>230</v>
          </cell>
          <cell r="D157">
            <v>383</v>
          </cell>
        </row>
        <row r="158">
          <cell r="B158" t="str">
            <v>08P47-T20-300</v>
          </cell>
          <cell r="C158">
            <v>221</v>
          </cell>
          <cell r="D158">
            <v>368</v>
          </cell>
        </row>
        <row r="159">
          <cell r="B159" t="str">
            <v>08P05-T20-130</v>
          </cell>
          <cell r="C159">
            <v>215</v>
          </cell>
          <cell r="D159">
            <v>358</v>
          </cell>
        </row>
        <row r="160">
          <cell r="B160" t="str">
            <v>08P05-T20-150</v>
          </cell>
          <cell r="C160">
            <v>215</v>
          </cell>
          <cell r="D160">
            <v>358</v>
          </cell>
        </row>
        <row r="161">
          <cell r="B161" t="str">
            <v>08P05-T20-160</v>
          </cell>
          <cell r="C161">
            <v>215</v>
          </cell>
          <cell r="D161">
            <v>358</v>
          </cell>
        </row>
        <row r="162">
          <cell r="B162" t="str">
            <v>08P05-T20-170</v>
          </cell>
          <cell r="C162">
            <v>215</v>
          </cell>
          <cell r="D162">
            <v>358</v>
          </cell>
        </row>
        <row r="163">
          <cell r="B163" t="str">
            <v>08P05-T20-180</v>
          </cell>
          <cell r="C163">
            <v>215</v>
          </cell>
          <cell r="D163">
            <v>358</v>
          </cell>
        </row>
        <row r="164">
          <cell r="B164" t="str">
            <v>08P05-T20-190</v>
          </cell>
          <cell r="C164">
            <v>215</v>
          </cell>
          <cell r="D164">
            <v>358</v>
          </cell>
        </row>
        <row r="165">
          <cell r="B165" t="str">
            <v>08P05-T20-1E0</v>
          </cell>
          <cell r="C165">
            <v>215</v>
          </cell>
          <cell r="D165">
            <v>358</v>
          </cell>
        </row>
        <row r="166">
          <cell r="B166" t="str">
            <v>08P05-T20-1H0</v>
          </cell>
          <cell r="C166">
            <v>215</v>
          </cell>
          <cell r="D166">
            <v>358</v>
          </cell>
        </row>
        <row r="167">
          <cell r="B167" t="str">
            <v>08P05-T20-1Q0</v>
          </cell>
          <cell r="C167">
            <v>215</v>
          </cell>
          <cell r="D167">
            <v>358</v>
          </cell>
        </row>
        <row r="168">
          <cell r="B168" t="str">
            <v>08P05-T20-1U0</v>
          </cell>
          <cell r="C168">
            <v>215</v>
          </cell>
          <cell r="D168">
            <v>358</v>
          </cell>
        </row>
        <row r="169">
          <cell r="B169" t="str">
            <v>08P05-T20-1V0</v>
          </cell>
          <cell r="C169">
            <v>215</v>
          </cell>
          <cell r="D169">
            <v>358</v>
          </cell>
        </row>
        <row r="170">
          <cell r="B170" t="str">
            <v>08R13-T47-100</v>
          </cell>
          <cell r="C170">
            <v>209</v>
          </cell>
          <cell r="D170">
            <v>322</v>
          </cell>
        </row>
        <row r="171">
          <cell r="B171" t="str">
            <v>08R04-T20-100</v>
          </cell>
          <cell r="C171">
            <v>207</v>
          </cell>
          <cell r="D171">
            <v>345</v>
          </cell>
        </row>
        <row r="172">
          <cell r="B172" t="str">
            <v>08R04-T20-100A</v>
          </cell>
          <cell r="C172">
            <v>207</v>
          </cell>
          <cell r="D172">
            <v>345</v>
          </cell>
        </row>
        <row r="173">
          <cell r="B173" t="str">
            <v>08R04-T47-100</v>
          </cell>
          <cell r="C173">
            <v>207</v>
          </cell>
          <cell r="D173">
            <v>345</v>
          </cell>
        </row>
        <row r="174">
          <cell r="B174" t="str">
            <v>08R04-T47-100A</v>
          </cell>
          <cell r="C174">
            <v>207</v>
          </cell>
          <cell r="D174">
            <v>345</v>
          </cell>
        </row>
        <row r="175">
          <cell r="B175" t="str">
            <v>08R01-T20-300</v>
          </cell>
          <cell r="C175">
            <v>174</v>
          </cell>
          <cell r="D175">
            <v>290</v>
          </cell>
        </row>
        <row r="176">
          <cell r="B176" t="str">
            <v>08F01-T20-100</v>
          </cell>
          <cell r="C176">
            <v>151.99</v>
          </cell>
          <cell r="D176">
            <v>350</v>
          </cell>
        </row>
        <row r="177">
          <cell r="B177" t="str">
            <v>08R13-T20-300</v>
          </cell>
          <cell r="C177">
            <v>168</v>
          </cell>
          <cell r="D177">
            <v>280</v>
          </cell>
        </row>
        <row r="178">
          <cell r="B178" t="str">
            <v>08P30-T47-100</v>
          </cell>
          <cell r="C178">
            <v>157</v>
          </cell>
          <cell r="D178">
            <v>224</v>
          </cell>
        </row>
        <row r="179">
          <cell r="B179" t="str">
            <v>08P17-T20-110</v>
          </cell>
          <cell r="C179">
            <v>149</v>
          </cell>
          <cell r="D179">
            <v>248</v>
          </cell>
        </row>
        <row r="180">
          <cell r="B180" t="str">
            <v>08P20-T20-130</v>
          </cell>
          <cell r="C180">
            <v>140</v>
          </cell>
          <cell r="D180">
            <v>200</v>
          </cell>
        </row>
        <row r="181">
          <cell r="B181" t="str">
            <v>08P20-T20-150</v>
          </cell>
          <cell r="C181">
            <v>140</v>
          </cell>
          <cell r="D181">
            <v>200</v>
          </cell>
        </row>
        <row r="182">
          <cell r="B182" t="str">
            <v>08P20-T20-160</v>
          </cell>
          <cell r="C182">
            <v>140</v>
          </cell>
          <cell r="D182">
            <v>200</v>
          </cell>
        </row>
        <row r="183">
          <cell r="B183" t="str">
            <v>08P20-T20-180</v>
          </cell>
          <cell r="C183">
            <v>140</v>
          </cell>
          <cell r="D183">
            <v>200</v>
          </cell>
        </row>
        <row r="184">
          <cell r="B184" t="str">
            <v>08P20-T20-190</v>
          </cell>
          <cell r="C184">
            <v>140</v>
          </cell>
          <cell r="D184">
            <v>200</v>
          </cell>
        </row>
        <row r="185">
          <cell r="B185" t="str">
            <v>08P20-T20-1H0</v>
          </cell>
          <cell r="C185">
            <v>140</v>
          </cell>
          <cell r="D185">
            <v>200</v>
          </cell>
        </row>
        <row r="186">
          <cell r="B186" t="str">
            <v>08P20-T20-1Q0</v>
          </cell>
          <cell r="C186">
            <v>140</v>
          </cell>
          <cell r="D186">
            <v>200</v>
          </cell>
        </row>
        <row r="187">
          <cell r="B187" t="str">
            <v>08P20-T20-1U0</v>
          </cell>
          <cell r="C187">
            <v>140</v>
          </cell>
          <cell r="D187">
            <v>200</v>
          </cell>
        </row>
        <row r="188">
          <cell r="B188" t="str">
            <v>08P20-T20-1V0</v>
          </cell>
          <cell r="C188">
            <v>140</v>
          </cell>
          <cell r="D188">
            <v>200</v>
          </cell>
        </row>
        <row r="189">
          <cell r="B189" t="str">
            <v>08U45-T20-100</v>
          </cell>
          <cell r="C189">
            <v>118</v>
          </cell>
          <cell r="D189">
            <v>197</v>
          </cell>
        </row>
        <row r="190">
          <cell r="B190" t="str">
            <v>08U45-T47-100</v>
          </cell>
          <cell r="C190">
            <v>118</v>
          </cell>
          <cell r="D190">
            <v>197</v>
          </cell>
        </row>
        <row r="191">
          <cell r="B191" t="str">
            <v>08P20-T20-170</v>
          </cell>
          <cell r="C191">
            <v>115</v>
          </cell>
          <cell r="D191">
            <v>195</v>
          </cell>
        </row>
        <row r="192">
          <cell r="B192" t="str">
            <v>08F20-T20-100</v>
          </cell>
          <cell r="C192">
            <v>105</v>
          </cell>
          <cell r="D192">
            <v>175</v>
          </cell>
        </row>
        <row r="193">
          <cell r="B193" t="str">
            <v>08P04-T20-100</v>
          </cell>
          <cell r="C193">
            <v>103</v>
          </cell>
          <cell r="D193">
            <v>172</v>
          </cell>
        </row>
        <row r="194">
          <cell r="B194" t="str">
            <v>08F20-T47-100A</v>
          </cell>
          <cell r="C194">
            <v>89</v>
          </cell>
          <cell r="D194">
            <v>127</v>
          </cell>
        </row>
        <row r="195">
          <cell r="B195" t="str">
            <v>08F20-T20-100E</v>
          </cell>
          <cell r="C195">
            <v>86</v>
          </cell>
          <cell r="D195">
            <v>123</v>
          </cell>
        </row>
        <row r="196">
          <cell r="B196" t="str">
            <v>08U45-T20-300A</v>
          </cell>
          <cell r="C196">
            <v>77</v>
          </cell>
          <cell r="D196">
            <v>128</v>
          </cell>
        </row>
        <row r="197">
          <cell r="B197" t="str">
            <v>08P48-T20-100A</v>
          </cell>
          <cell r="C197">
            <v>68</v>
          </cell>
          <cell r="D197">
            <v>113</v>
          </cell>
        </row>
        <row r="198">
          <cell r="B198" t="str">
            <v>08P20-T20-100A</v>
          </cell>
          <cell r="C198">
            <v>67</v>
          </cell>
          <cell r="D198">
            <v>112</v>
          </cell>
        </row>
        <row r="199">
          <cell r="B199" t="str">
            <v>08P09-T20-300</v>
          </cell>
          <cell r="C199">
            <v>63</v>
          </cell>
          <cell r="D199">
            <v>105</v>
          </cell>
        </row>
        <row r="200">
          <cell r="B200" t="str">
            <v>08P09-T47-300</v>
          </cell>
          <cell r="C200">
            <v>63</v>
          </cell>
          <cell r="D200">
            <v>105</v>
          </cell>
        </row>
        <row r="201">
          <cell r="B201" t="str">
            <v>08L96-T20-300</v>
          </cell>
          <cell r="C201">
            <v>59</v>
          </cell>
          <cell r="D201">
            <v>98</v>
          </cell>
        </row>
        <row r="202">
          <cell r="B202" t="str">
            <v>08P01-T47-100</v>
          </cell>
          <cell r="C202">
            <v>58</v>
          </cell>
          <cell r="D202">
            <v>83</v>
          </cell>
        </row>
        <row r="203">
          <cell r="B203" t="str">
            <v>08L96-T47-100</v>
          </cell>
          <cell r="C203">
            <v>56</v>
          </cell>
          <cell r="D203">
            <v>80</v>
          </cell>
        </row>
        <row r="204">
          <cell r="B204" t="str">
            <v>08P48-T20-100</v>
          </cell>
          <cell r="C204">
            <v>50</v>
          </cell>
          <cell r="D204">
            <v>83</v>
          </cell>
        </row>
        <row r="205">
          <cell r="B205" t="str">
            <v>08F20-T20-100D</v>
          </cell>
          <cell r="C205">
            <v>46</v>
          </cell>
          <cell r="D205">
            <v>77</v>
          </cell>
        </row>
        <row r="206">
          <cell r="B206" t="str">
            <v>08L20-E09-100D</v>
          </cell>
          <cell r="C206">
            <v>17</v>
          </cell>
          <cell r="D206">
            <v>28</v>
          </cell>
        </row>
        <row r="207">
          <cell r="B207" t="str">
            <v>08U45-T47-100B</v>
          </cell>
          <cell r="C207">
            <v>118</v>
          </cell>
          <cell r="D207">
            <v>197</v>
          </cell>
        </row>
        <row r="208">
          <cell r="B208" t="str">
            <v>06558</v>
          </cell>
          <cell r="C208">
            <v>237.27</v>
          </cell>
          <cell r="D208">
            <v>285</v>
          </cell>
        </row>
        <row r="209">
          <cell r="B209" t="str">
            <v>08V67-T7A-180J</v>
          </cell>
          <cell r="C209">
            <v>253.42</v>
          </cell>
          <cell r="D209">
            <v>422.71</v>
          </cell>
        </row>
        <row r="210">
          <cell r="B210" t="str">
            <v>42700-3A0-A01</v>
          </cell>
          <cell r="C210">
            <v>91.07</v>
          </cell>
          <cell r="D210">
            <v>151.79</v>
          </cell>
        </row>
        <row r="211">
          <cell r="B211" t="str">
            <v>08L33-3A0-100</v>
          </cell>
          <cell r="C211">
            <v>781</v>
          </cell>
          <cell r="D211">
            <v>1116</v>
          </cell>
        </row>
        <row r="212">
          <cell r="B212" t="str">
            <v>08L92-3A0-300</v>
          </cell>
          <cell r="C212">
            <v>590</v>
          </cell>
          <cell r="D212">
            <v>983</v>
          </cell>
        </row>
        <row r="213">
          <cell r="B213" t="str">
            <v>08U97-3A0-110A</v>
          </cell>
          <cell r="C213">
            <v>543</v>
          </cell>
          <cell r="D213">
            <v>835</v>
          </cell>
        </row>
        <row r="214">
          <cell r="B214" t="str">
            <v>08L02-3A0-100</v>
          </cell>
          <cell r="C214">
            <v>529</v>
          </cell>
          <cell r="D214">
            <v>882</v>
          </cell>
        </row>
        <row r="215">
          <cell r="B215" t="str">
            <v>08W18-3A0-300A</v>
          </cell>
          <cell r="C215">
            <v>516</v>
          </cell>
          <cell r="D215">
            <v>737</v>
          </cell>
        </row>
        <row r="216">
          <cell r="B216" t="str">
            <v>08W18-3A0-300B</v>
          </cell>
          <cell r="C216">
            <v>516</v>
          </cell>
          <cell r="D216">
            <v>737</v>
          </cell>
        </row>
        <row r="217">
          <cell r="B217" t="str">
            <v>08P21-3A0-100</v>
          </cell>
          <cell r="C217">
            <v>509</v>
          </cell>
          <cell r="D217">
            <v>848</v>
          </cell>
        </row>
        <row r="218">
          <cell r="B218" t="str">
            <v>08F57-3A0-110</v>
          </cell>
          <cell r="C218">
            <v>472</v>
          </cell>
          <cell r="D218">
            <v>787</v>
          </cell>
        </row>
        <row r="219">
          <cell r="B219" t="str">
            <v>08V67-3A0-301A</v>
          </cell>
          <cell r="C219">
            <v>437</v>
          </cell>
          <cell r="D219">
            <v>583</v>
          </cell>
        </row>
        <row r="220">
          <cell r="B220" t="str">
            <v>08V67-3A0-301B</v>
          </cell>
          <cell r="C220">
            <v>437</v>
          </cell>
          <cell r="D220">
            <v>583</v>
          </cell>
        </row>
        <row r="221">
          <cell r="B221" t="str">
            <v>08F02-3A0-1D0</v>
          </cell>
          <cell r="C221">
            <v>414</v>
          </cell>
          <cell r="D221">
            <v>690</v>
          </cell>
        </row>
        <row r="222">
          <cell r="B222" t="str">
            <v>08F23-3A0-100A</v>
          </cell>
          <cell r="C222">
            <v>376</v>
          </cell>
          <cell r="D222">
            <v>627</v>
          </cell>
        </row>
        <row r="223">
          <cell r="B223" t="str">
            <v>08U58-3A0-110</v>
          </cell>
          <cell r="C223">
            <v>353</v>
          </cell>
          <cell r="D223">
            <v>543</v>
          </cell>
        </row>
        <row r="224">
          <cell r="B224" t="str">
            <v>08F30-3V0-100</v>
          </cell>
          <cell r="C224">
            <v>337</v>
          </cell>
          <cell r="D224">
            <v>562</v>
          </cell>
        </row>
        <row r="225">
          <cell r="B225" t="str">
            <v>08V03-3A0-100</v>
          </cell>
          <cell r="C225">
            <v>324</v>
          </cell>
          <cell r="D225">
            <v>463</v>
          </cell>
        </row>
        <row r="226">
          <cell r="B226" t="str">
            <v>08U58-3A0-110A</v>
          </cell>
          <cell r="C226">
            <v>290</v>
          </cell>
          <cell r="D226">
            <v>530</v>
          </cell>
        </row>
        <row r="227">
          <cell r="B227" t="str">
            <v>08L04-3A0-100</v>
          </cell>
          <cell r="C227">
            <v>289</v>
          </cell>
          <cell r="D227">
            <v>482</v>
          </cell>
        </row>
        <row r="228">
          <cell r="B228" t="str">
            <v>08L91-3A0-300</v>
          </cell>
          <cell r="C228">
            <v>265</v>
          </cell>
          <cell r="D228">
            <v>442</v>
          </cell>
        </row>
        <row r="229">
          <cell r="B229" t="str">
            <v>08L91-3A0-300A</v>
          </cell>
          <cell r="C229">
            <v>265</v>
          </cell>
          <cell r="D229">
            <v>442</v>
          </cell>
        </row>
        <row r="230">
          <cell r="B230" t="str">
            <v>08U59-3A0-100</v>
          </cell>
          <cell r="C230">
            <v>265</v>
          </cell>
          <cell r="D230">
            <v>442</v>
          </cell>
        </row>
        <row r="231">
          <cell r="B231" t="str">
            <v>08P47-3A0-300</v>
          </cell>
          <cell r="C231">
            <v>258</v>
          </cell>
          <cell r="D231">
            <v>430</v>
          </cell>
        </row>
        <row r="232">
          <cell r="B232" t="str">
            <v>08V67-T7A-110J</v>
          </cell>
          <cell r="C232">
            <v>254</v>
          </cell>
          <cell r="D232">
            <v>423</v>
          </cell>
        </row>
        <row r="233">
          <cell r="B233" t="str">
            <v>08V67-T7A-120J</v>
          </cell>
          <cell r="C233">
            <v>254</v>
          </cell>
          <cell r="D233">
            <v>423</v>
          </cell>
        </row>
        <row r="234">
          <cell r="B234" t="str">
            <v>08V67-T7A-130J</v>
          </cell>
          <cell r="C234">
            <v>254</v>
          </cell>
          <cell r="D234">
            <v>423</v>
          </cell>
        </row>
        <row r="235">
          <cell r="B235" t="str">
            <v>08V67-T7A-140J</v>
          </cell>
          <cell r="C235">
            <v>254</v>
          </cell>
          <cell r="D235">
            <v>423</v>
          </cell>
        </row>
        <row r="236">
          <cell r="B236" t="str">
            <v>08V67-T7A-150J</v>
          </cell>
          <cell r="C236">
            <v>254</v>
          </cell>
          <cell r="D236">
            <v>423</v>
          </cell>
        </row>
        <row r="237">
          <cell r="B237" t="str">
            <v>08V67-T7A-160J</v>
          </cell>
          <cell r="C237">
            <v>254</v>
          </cell>
          <cell r="D237">
            <v>423</v>
          </cell>
        </row>
        <row r="238">
          <cell r="B238" t="str">
            <v>08V67-T7A-170J</v>
          </cell>
          <cell r="C238">
            <v>254</v>
          </cell>
          <cell r="D238">
            <v>423</v>
          </cell>
        </row>
        <row r="239">
          <cell r="B239" t="str">
            <v>08V67-T7A-1E0J</v>
          </cell>
          <cell r="C239">
            <v>254</v>
          </cell>
          <cell r="D239">
            <v>423</v>
          </cell>
        </row>
        <row r="240">
          <cell r="B240" t="str">
            <v>08V67-T7A-1Q0J</v>
          </cell>
          <cell r="C240">
            <v>254</v>
          </cell>
          <cell r="D240">
            <v>423</v>
          </cell>
        </row>
        <row r="241">
          <cell r="B241" t="str">
            <v>08E17-3A0-310B</v>
          </cell>
          <cell r="C241">
            <v>249</v>
          </cell>
          <cell r="D241">
            <v>415</v>
          </cell>
        </row>
        <row r="242">
          <cell r="B242" t="str">
            <v>08R13-3A0-300</v>
          </cell>
          <cell r="C242">
            <v>249</v>
          </cell>
          <cell r="D242">
            <v>415</v>
          </cell>
        </row>
        <row r="243">
          <cell r="B243" t="str">
            <v>08Z07-3A0-310</v>
          </cell>
          <cell r="C243">
            <v>243</v>
          </cell>
          <cell r="D243">
            <v>405</v>
          </cell>
        </row>
        <row r="244">
          <cell r="B244" t="str">
            <v>08P05-3A0-110</v>
          </cell>
          <cell r="C244">
            <v>229</v>
          </cell>
          <cell r="D244">
            <v>382</v>
          </cell>
        </row>
        <row r="245">
          <cell r="B245" t="str">
            <v>08P05-3A0-120</v>
          </cell>
          <cell r="C245">
            <v>229</v>
          </cell>
          <cell r="D245">
            <v>382</v>
          </cell>
        </row>
        <row r="246">
          <cell r="B246" t="str">
            <v>08P05-3A0-130</v>
          </cell>
          <cell r="C246">
            <v>229</v>
          </cell>
          <cell r="D246">
            <v>382</v>
          </cell>
        </row>
        <row r="247">
          <cell r="B247" t="str">
            <v>08P05-3A0-140</v>
          </cell>
          <cell r="C247">
            <v>229</v>
          </cell>
          <cell r="D247">
            <v>382</v>
          </cell>
        </row>
        <row r="248">
          <cell r="B248" t="str">
            <v>08P05-3A0-150</v>
          </cell>
          <cell r="C248">
            <v>229</v>
          </cell>
          <cell r="D248">
            <v>382</v>
          </cell>
        </row>
        <row r="249">
          <cell r="B249" t="str">
            <v>08P05-3A0-160</v>
          </cell>
          <cell r="C249">
            <v>229</v>
          </cell>
          <cell r="D249">
            <v>382</v>
          </cell>
        </row>
        <row r="250">
          <cell r="B250" t="str">
            <v>08P05-3A0-170</v>
          </cell>
          <cell r="C250">
            <v>229</v>
          </cell>
          <cell r="D250">
            <v>382</v>
          </cell>
        </row>
        <row r="251">
          <cell r="B251" t="str">
            <v>08P05-3A0-180</v>
          </cell>
          <cell r="C251">
            <v>229</v>
          </cell>
          <cell r="D251">
            <v>382</v>
          </cell>
        </row>
        <row r="252">
          <cell r="B252" t="str">
            <v>08P05-3A0-1H0</v>
          </cell>
          <cell r="C252">
            <v>229</v>
          </cell>
          <cell r="D252">
            <v>382</v>
          </cell>
        </row>
        <row r="253">
          <cell r="B253" t="str">
            <v>08P05-3A0-1J0</v>
          </cell>
          <cell r="C253">
            <v>229</v>
          </cell>
          <cell r="D253">
            <v>382</v>
          </cell>
        </row>
        <row r="254">
          <cell r="B254" t="str">
            <v xml:space="preserve">08F24-3V0-100  </v>
          </cell>
          <cell r="C254">
            <v>228</v>
          </cell>
          <cell r="D254">
            <v>380</v>
          </cell>
        </row>
        <row r="255">
          <cell r="B255" t="str">
            <v xml:space="preserve">08F23-3V0-100  </v>
          </cell>
          <cell r="C255">
            <v>227</v>
          </cell>
          <cell r="D255">
            <v>378</v>
          </cell>
        </row>
        <row r="256">
          <cell r="B256" t="str">
            <v>08R01-3A0-300</v>
          </cell>
          <cell r="C256">
            <v>213</v>
          </cell>
          <cell r="D256">
            <v>355</v>
          </cell>
        </row>
        <row r="257">
          <cell r="B257" t="str">
            <v>08R04-3A0-100</v>
          </cell>
          <cell r="C257">
            <v>209</v>
          </cell>
          <cell r="D257">
            <v>348</v>
          </cell>
        </row>
        <row r="258">
          <cell r="B258" t="str">
            <v>08R04-3A0-100B</v>
          </cell>
          <cell r="C258">
            <v>209</v>
          </cell>
          <cell r="D258">
            <v>348</v>
          </cell>
        </row>
        <row r="259">
          <cell r="B259" t="str">
            <v>08E12-3A0-100</v>
          </cell>
          <cell r="C259">
            <v>208</v>
          </cell>
          <cell r="D259">
            <v>347</v>
          </cell>
        </row>
        <row r="260">
          <cell r="B260" t="str">
            <v>08P20-3A0-110</v>
          </cell>
          <cell r="C260">
            <v>202</v>
          </cell>
          <cell r="D260">
            <v>337</v>
          </cell>
        </row>
        <row r="261">
          <cell r="B261" t="str">
            <v>08P20-3A0-120</v>
          </cell>
          <cell r="C261">
            <v>202</v>
          </cell>
          <cell r="D261">
            <v>337</v>
          </cell>
        </row>
        <row r="262">
          <cell r="B262" t="str">
            <v>08P20-3A0-130</v>
          </cell>
          <cell r="C262">
            <v>202</v>
          </cell>
          <cell r="D262">
            <v>337</v>
          </cell>
        </row>
        <row r="263">
          <cell r="B263" t="str">
            <v>08P20-3A0-140</v>
          </cell>
          <cell r="C263">
            <v>202</v>
          </cell>
          <cell r="D263">
            <v>337</v>
          </cell>
        </row>
        <row r="264">
          <cell r="B264" t="str">
            <v>08P20-3A0-150</v>
          </cell>
          <cell r="C264">
            <v>202</v>
          </cell>
          <cell r="D264">
            <v>337</v>
          </cell>
        </row>
        <row r="265">
          <cell r="B265" t="str">
            <v>08P20-3A0-160</v>
          </cell>
          <cell r="C265">
            <v>202</v>
          </cell>
          <cell r="D265">
            <v>337</v>
          </cell>
        </row>
        <row r="266">
          <cell r="B266" t="str">
            <v>08P20-3A0-170</v>
          </cell>
          <cell r="C266">
            <v>202</v>
          </cell>
          <cell r="D266">
            <v>337</v>
          </cell>
        </row>
        <row r="267">
          <cell r="B267" t="str">
            <v>08P20-3A0-180</v>
          </cell>
          <cell r="C267">
            <v>202</v>
          </cell>
          <cell r="D267">
            <v>337</v>
          </cell>
        </row>
        <row r="268">
          <cell r="B268" t="str">
            <v>08P20-3A0-1H0</v>
          </cell>
          <cell r="C268">
            <v>202</v>
          </cell>
          <cell r="D268">
            <v>337</v>
          </cell>
        </row>
        <row r="269">
          <cell r="B269" t="str">
            <v>08P17-3A0-110A</v>
          </cell>
          <cell r="C269">
            <v>185</v>
          </cell>
          <cell r="D269">
            <v>308</v>
          </cell>
        </row>
        <row r="270">
          <cell r="B270" t="str">
            <v>08W18-3A0-300</v>
          </cell>
          <cell r="C270">
            <v>180.99</v>
          </cell>
          <cell r="D270">
            <v>718</v>
          </cell>
        </row>
        <row r="271">
          <cell r="B271" t="str">
            <v>08W17-3V0-100A</v>
          </cell>
          <cell r="C271">
            <v>170.99</v>
          </cell>
          <cell r="D271">
            <v>560</v>
          </cell>
        </row>
        <row r="272">
          <cell r="B272" t="str">
            <v>08W42-PL4-100</v>
          </cell>
          <cell r="C272">
            <v>170</v>
          </cell>
          <cell r="D272">
            <v>283</v>
          </cell>
        </row>
        <row r="273">
          <cell r="B273" t="str">
            <v>08P30-3A0-100</v>
          </cell>
          <cell r="C273">
            <v>161</v>
          </cell>
          <cell r="D273">
            <v>268</v>
          </cell>
        </row>
        <row r="274">
          <cell r="B274" t="str">
            <v>08P30-3A0-100A</v>
          </cell>
          <cell r="C274">
            <v>161</v>
          </cell>
          <cell r="D274">
            <v>268</v>
          </cell>
        </row>
        <row r="275">
          <cell r="B275" t="str">
            <v>08V67-3A0-300A</v>
          </cell>
          <cell r="C275">
            <v>159.99</v>
          </cell>
          <cell r="D275">
            <v>563</v>
          </cell>
        </row>
        <row r="276">
          <cell r="B276" t="str">
            <v>08F30-3A0-100</v>
          </cell>
          <cell r="C276">
            <v>150.99</v>
          </cell>
          <cell r="D276">
            <v>342</v>
          </cell>
        </row>
        <row r="277">
          <cell r="B277" t="str">
            <v>08E17-3A0-310A</v>
          </cell>
          <cell r="C277">
            <v>150</v>
          </cell>
          <cell r="D277">
            <v>375</v>
          </cell>
        </row>
        <row r="278">
          <cell r="B278" t="str">
            <v>08F59-3A0-100</v>
          </cell>
          <cell r="C278">
            <v>145</v>
          </cell>
          <cell r="D278">
            <v>207</v>
          </cell>
        </row>
        <row r="279">
          <cell r="B279" t="str">
            <v xml:space="preserve">08F20-3V0-100D </v>
          </cell>
          <cell r="C279">
            <v>118</v>
          </cell>
          <cell r="D279">
            <v>197</v>
          </cell>
        </row>
        <row r="280">
          <cell r="B280" t="str">
            <v>08U45-3A0-100A</v>
          </cell>
          <cell r="C280">
            <v>118</v>
          </cell>
          <cell r="D280">
            <v>197</v>
          </cell>
        </row>
        <row r="281">
          <cell r="B281" t="str">
            <v>08U45-3A0-300</v>
          </cell>
          <cell r="C281">
            <v>118</v>
          </cell>
          <cell r="D281">
            <v>197</v>
          </cell>
        </row>
        <row r="282">
          <cell r="B282" t="str">
            <v>08P04-3A0-100</v>
          </cell>
          <cell r="C282">
            <v>115</v>
          </cell>
          <cell r="D282">
            <v>164</v>
          </cell>
        </row>
        <row r="283">
          <cell r="B283" t="str">
            <v>08U57-3A0-100</v>
          </cell>
          <cell r="C283">
            <v>106</v>
          </cell>
          <cell r="D283">
            <v>177</v>
          </cell>
        </row>
        <row r="284">
          <cell r="B284" t="str">
            <v>08F20-3A0-100</v>
          </cell>
          <cell r="C284">
            <v>105</v>
          </cell>
          <cell r="D284">
            <v>175</v>
          </cell>
        </row>
        <row r="285">
          <cell r="B285" t="str">
            <v>08E10-3A0-100</v>
          </cell>
          <cell r="C285">
            <v>82.99</v>
          </cell>
          <cell r="D285">
            <v>198</v>
          </cell>
        </row>
        <row r="286">
          <cell r="B286" t="str">
            <v>08F20-3A0-100B</v>
          </cell>
          <cell r="C286">
            <v>70</v>
          </cell>
          <cell r="D286">
            <v>117</v>
          </cell>
        </row>
        <row r="287">
          <cell r="B287" t="str">
            <v>08L96-TLA-100</v>
          </cell>
          <cell r="C287">
            <v>59</v>
          </cell>
          <cell r="D287">
            <v>98</v>
          </cell>
        </row>
        <row r="288">
          <cell r="B288" t="str">
            <v>08P20-3A0-100A</v>
          </cell>
          <cell r="C288">
            <v>59</v>
          </cell>
          <cell r="D288">
            <v>98</v>
          </cell>
        </row>
        <row r="289">
          <cell r="B289" t="str">
            <v>08F20-3A0-100A</v>
          </cell>
          <cell r="C289">
            <v>44</v>
          </cell>
          <cell r="D289">
            <v>73</v>
          </cell>
        </row>
        <row r="290">
          <cell r="B290" t="str">
            <v>08F20-3A0-100C</v>
          </cell>
          <cell r="C290">
            <v>44</v>
          </cell>
          <cell r="D290">
            <v>73</v>
          </cell>
        </row>
        <row r="291">
          <cell r="B291" t="str">
            <v>08F20-3A0-100D</v>
          </cell>
          <cell r="C291">
            <v>44</v>
          </cell>
          <cell r="D291">
            <v>73</v>
          </cell>
        </row>
        <row r="292">
          <cell r="B292" t="str">
            <v>08P48-3A0-100</v>
          </cell>
          <cell r="C292">
            <v>39</v>
          </cell>
          <cell r="D292">
            <v>65</v>
          </cell>
        </row>
        <row r="293">
          <cell r="B293" t="str">
            <v>08DEF-472015</v>
          </cell>
          <cell r="C293">
            <v>511</v>
          </cell>
          <cell r="D293">
            <v>730</v>
          </cell>
        </row>
        <row r="294">
          <cell r="B294" t="str">
            <v>08DEF-410747</v>
          </cell>
          <cell r="C294">
            <v>221</v>
          </cell>
          <cell r="D294">
            <v>316</v>
          </cell>
        </row>
        <row r="295">
          <cell r="B295" t="str">
            <v>08DEF-410738</v>
          </cell>
          <cell r="C295">
            <v>158</v>
          </cell>
          <cell r="D295">
            <v>220</v>
          </cell>
        </row>
        <row r="296">
          <cell r="B296" t="str">
            <v>08DEF-452080</v>
          </cell>
          <cell r="C296">
            <v>156</v>
          </cell>
          <cell r="D296">
            <v>222</v>
          </cell>
        </row>
        <row r="297">
          <cell r="B297" t="str">
            <v>08DEF-463115</v>
          </cell>
          <cell r="C297">
            <v>104</v>
          </cell>
          <cell r="D297">
            <v>149</v>
          </cell>
        </row>
        <row r="298">
          <cell r="B298" t="str">
            <v>08DEF-461007</v>
          </cell>
          <cell r="C298">
            <v>84</v>
          </cell>
          <cell r="D298">
            <v>120</v>
          </cell>
        </row>
        <row r="299">
          <cell r="B299" t="str">
            <v>08DEF-463114</v>
          </cell>
          <cell r="C299">
            <v>68</v>
          </cell>
          <cell r="D299">
            <v>97</v>
          </cell>
        </row>
        <row r="300">
          <cell r="B300" t="str">
            <v>08DEF-463113</v>
          </cell>
          <cell r="C300">
            <v>51</v>
          </cell>
          <cell r="D300">
            <v>72</v>
          </cell>
        </row>
        <row r="301">
          <cell r="B301" t="str">
            <v>08DEF-463303</v>
          </cell>
          <cell r="C301">
            <v>42</v>
          </cell>
          <cell r="D301">
            <v>60</v>
          </cell>
        </row>
        <row r="302">
          <cell r="B302" t="str">
            <v>08DEF-419004</v>
          </cell>
          <cell r="C302">
            <v>20.5</v>
          </cell>
          <cell r="D302">
            <v>29</v>
          </cell>
        </row>
        <row r="303">
          <cell r="B303" t="str">
            <v>475-880-1250BH</v>
          </cell>
          <cell r="C303">
            <v>290</v>
          </cell>
          <cell r="D303">
            <v>380</v>
          </cell>
        </row>
        <row r="304">
          <cell r="B304" t="str">
            <v>475-880-1250GH</v>
          </cell>
          <cell r="C304">
            <v>290</v>
          </cell>
          <cell r="D304">
            <v>380</v>
          </cell>
        </row>
        <row r="305">
          <cell r="B305" t="str">
            <v>475-880-6540GH</v>
          </cell>
          <cell r="C305">
            <v>290</v>
          </cell>
          <cell r="D305">
            <v>380</v>
          </cell>
        </row>
        <row r="306">
          <cell r="B306" t="str">
            <v>475-880-1250SHN</v>
          </cell>
          <cell r="C306">
            <v>281</v>
          </cell>
          <cell r="D306">
            <v>368</v>
          </cell>
        </row>
        <row r="307">
          <cell r="B307" t="str">
            <v>517-880-6545AH</v>
          </cell>
          <cell r="C307">
            <v>251</v>
          </cell>
          <cell r="D307">
            <v>333</v>
          </cell>
        </row>
        <row r="308">
          <cell r="B308" t="str">
            <v>517-880-6545BH</v>
          </cell>
          <cell r="C308">
            <v>251</v>
          </cell>
          <cell r="D308">
            <v>333</v>
          </cell>
        </row>
        <row r="309">
          <cell r="B309" t="str">
            <v>502-775-6549BH</v>
          </cell>
          <cell r="C309">
            <v>229</v>
          </cell>
          <cell r="D309">
            <v>305</v>
          </cell>
        </row>
        <row r="310">
          <cell r="B310" t="str">
            <v>502-775-6549SH</v>
          </cell>
          <cell r="C310">
            <v>229</v>
          </cell>
          <cell r="D310">
            <v>305</v>
          </cell>
        </row>
        <row r="311">
          <cell r="B311" t="str">
            <v>509-775-6545BH</v>
          </cell>
          <cell r="C311">
            <v>214</v>
          </cell>
          <cell r="D311">
            <v>287</v>
          </cell>
        </row>
        <row r="312">
          <cell r="B312" t="str">
            <v>509-775-6545SH</v>
          </cell>
          <cell r="C312">
            <v>214</v>
          </cell>
          <cell r="D312">
            <v>287</v>
          </cell>
        </row>
        <row r="313">
          <cell r="B313" t="str">
            <v>480-670-6545GB</v>
          </cell>
          <cell r="C313">
            <v>191</v>
          </cell>
          <cell r="D313">
            <v>257</v>
          </cell>
        </row>
        <row r="314">
          <cell r="B314" t="str">
            <v>480-670-6545SP</v>
          </cell>
          <cell r="C314">
            <v>191</v>
          </cell>
          <cell r="D314">
            <v>257</v>
          </cell>
        </row>
        <row r="315">
          <cell r="B315" t="str">
            <v>08F30-3V0-100</v>
          </cell>
          <cell r="C315">
            <v>337</v>
          </cell>
          <cell r="D315">
            <v>562</v>
          </cell>
        </row>
        <row r="316">
          <cell r="B316" t="str">
            <v xml:space="preserve">08W17-3V0-100A </v>
          </cell>
          <cell r="C316">
            <v>170.99</v>
          </cell>
          <cell r="D316">
            <v>560</v>
          </cell>
        </row>
        <row r="317">
          <cell r="B317" t="str">
            <v>08L02-3V0-301</v>
          </cell>
          <cell r="C317">
            <v>531</v>
          </cell>
          <cell r="D317">
            <v>885</v>
          </cell>
        </row>
        <row r="318">
          <cell r="B318" t="str">
            <v>08P21-3V0-100</v>
          </cell>
          <cell r="C318">
            <v>450</v>
          </cell>
          <cell r="D318">
            <v>750</v>
          </cell>
        </row>
        <row r="319">
          <cell r="B319" t="str">
            <v>08W17-3V0-100</v>
          </cell>
          <cell r="C319">
            <v>428</v>
          </cell>
          <cell r="D319">
            <v>611</v>
          </cell>
        </row>
        <row r="320">
          <cell r="B320" t="str">
            <v>08F02-3V0-1Q0</v>
          </cell>
          <cell r="C320">
            <v>399</v>
          </cell>
          <cell r="D320">
            <v>665</v>
          </cell>
        </row>
        <row r="321">
          <cell r="B321" t="str">
            <v>08F30-3V0-100</v>
          </cell>
          <cell r="C321">
            <v>337</v>
          </cell>
          <cell r="D321">
            <v>562</v>
          </cell>
        </row>
        <row r="322">
          <cell r="B322" t="str">
            <v>08F57-3V0-100</v>
          </cell>
          <cell r="C322">
            <v>296</v>
          </cell>
          <cell r="D322">
            <v>493</v>
          </cell>
        </row>
        <row r="323">
          <cell r="B323" t="str">
            <v>08F04-3V0-100</v>
          </cell>
          <cell r="C323">
            <v>275</v>
          </cell>
          <cell r="D323">
            <v>458</v>
          </cell>
        </row>
        <row r="324">
          <cell r="B324" t="str">
            <v>08R04-3V0-100A</v>
          </cell>
          <cell r="C324">
            <v>255</v>
          </cell>
          <cell r="D324">
            <v>425</v>
          </cell>
        </row>
        <row r="325">
          <cell r="B325" t="str">
            <v>08R04-3V0-100B</v>
          </cell>
          <cell r="C325">
            <v>255</v>
          </cell>
          <cell r="D325">
            <v>425</v>
          </cell>
        </row>
        <row r="326">
          <cell r="B326" t="str">
            <v>08P15-3V0-110</v>
          </cell>
          <cell r="C326">
            <v>235</v>
          </cell>
          <cell r="D326">
            <v>392</v>
          </cell>
        </row>
        <row r="327">
          <cell r="B327" t="str">
            <v>08F23-3V0-100A</v>
          </cell>
          <cell r="C327">
            <v>231</v>
          </cell>
          <cell r="D327">
            <v>385</v>
          </cell>
        </row>
        <row r="328">
          <cell r="B328" t="str">
            <v>08F24-3V0-100</v>
          </cell>
          <cell r="C328">
            <v>228</v>
          </cell>
          <cell r="D328">
            <v>380</v>
          </cell>
        </row>
        <row r="329">
          <cell r="B329" t="str">
            <v>08F23-3V0-100</v>
          </cell>
          <cell r="C329">
            <v>227</v>
          </cell>
          <cell r="D329">
            <v>378</v>
          </cell>
        </row>
        <row r="330">
          <cell r="B330" t="str">
            <v>08P05-3V0-110</v>
          </cell>
          <cell r="C330">
            <v>220</v>
          </cell>
          <cell r="D330">
            <v>367</v>
          </cell>
        </row>
        <row r="331">
          <cell r="B331" t="str">
            <v>08P05-3V0-120</v>
          </cell>
          <cell r="C331">
            <v>220</v>
          </cell>
          <cell r="D331">
            <v>367</v>
          </cell>
        </row>
        <row r="332">
          <cell r="B332" t="str">
            <v>08P05-3V0-130</v>
          </cell>
          <cell r="C332">
            <v>220</v>
          </cell>
          <cell r="D332">
            <v>367</v>
          </cell>
        </row>
        <row r="333">
          <cell r="B333" t="str">
            <v>08P05-3V0-140</v>
          </cell>
          <cell r="C333">
            <v>220</v>
          </cell>
          <cell r="D333">
            <v>367</v>
          </cell>
        </row>
        <row r="334">
          <cell r="B334" t="str">
            <v>08P05-3V0-150</v>
          </cell>
          <cell r="C334">
            <v>220</v>
          </cell>
          <cell r="D334">
            <v>367</v>
          </cell>
        </row>
        <row r="335">
          <cell r="B335" t="str">
            <v>08P05-3V0-160</v>
          </cell>
          <cell r="C335">
            <v>220</v>
          </cell>
          <cell r="D335">
            <v>367</v>
          </cell>
        </row>
        <row r="336">
          <cell r="B336" t="str">
            <v>08P05-3V0-180</v>
          </cell>
          <cell r="C336">
            <v>220</v>
          </cell>
          <cell r="D336">
            <v>367</v>
          </cell>
        </row>
        <row r="337">
          <cell r="B337" t="str">
            <v>08P05-3V0-1A0</v>
          </cell>
          <cell r="C337">
            <v>220</v>
          </cell>
          <cell r="D337">
            <v>367</v>
          </cell>
        </row>
        <row r="338">
          <cell r="B338" t="str">
            <v>08P17-3V0-110</v>
          </cell>
          <cell r="C338">
            <v>173</v>
          </cell>
          <cell r="D338">
            <v>288</v>
          </cell>
        </row>
        <row r="339">
          <cell r="B339" t="str">
            <v>08W17-3V0-100A</v>
          </cell>
          <cell r="C339">
            <v>170.99</v>
          </cell>
          <cell r="D339">
            <v>560</v>
          </cell>
        </row>
        <row r="340">
          <cell r="B340" t="str">
            <v>08P20-3V0-110A</v>
          </cell>
          <cell r="C340">
            <v>151</v>
          </cell>
          <cell r="D340">
            <v>252</v>
          </cell>
        </row>
        <row r="341">
          <cell r="B341" t="str">
            <v>08P20-3V0-120A</v>
          </cell>
          <cell r="C341">
            <v>151</v>
          </cell>
          <cell r="D341">
            <v>252</v>
          </cell>
        </row>
        <row r="342">
          <cell r="B342" t="str">
            <v>08P20-3V0-130A</v>
          </cell>
          <cell r="C342">
            <v>151</v>
          </cell>
          <cell r="D342">
            <v>252</v>
          </cell>
        </row>
        <row r="343">
          <cell r="B343" t="str">
            <v>08P20-3V0-140A</v>
          </cell>
          <cell r="C343">
            <v>151</v>
          </cell>
          <cell r="D343">
            <v>252</v>
          </cell>
        </row>
        <row r="344">
          <cell r="B344" t="str">
            <v>08P20-3V0-150A</v>
          </cell>
          <cell r="C344">
            <v>151</v>
          </cell>
          <cell r="D344">
            <v>252</v>
          </cell>
        </row>
        <row r="345">
          <cell r="B345" t="str">
            <v>08P20-3V0-160A</v>
          </cell>
          <cell r="C345">
            <v>151</v>
          </cell>
          <cell r="D345">
            <v>252</v>
          </cell>
        </row>
        <row r="346">
          <cell r="B346" t="str">
            <v>08P20-3V0-180A</v>
          </cell>
          <cell r="C346">
            <v>151</v>
          </cell>
          <cell r="D346">
            <v>252</v>
          </cell>
        </row>
        <row r="347">
          <cell r="B347" t="str">
            <v>08U35-3V0-310</v>
          </cell>
          <cell r="C347">
            <v>144</v>
          </cell>
          <cell r="D347">
            <v>240</v>
          </cell>
        </row>
        <row r="348">
          <cell r="B348" t="str">
            <v>08P30-3V0-100</v>
          </cell>
          <cell r="C348">
            <v>142</v>
          </cell>
          <cell r="D348">
            <v>203</v>
          </cell>
        </row>
        <row r="349">
          <cell r="B349" t="str">
            <v>08F20-3V0-100D</v>
          </cell>
          <cell r="C349">
            <v>118</v>
          </cell>
          <cell r="D349">
            <v>197</v>
          </cell>
        </row>
        <row r="350">
          <cell r="B350" t="str">
            <v>08U45-3V0-100</v>
          </cell>
          <cell r="C350">
            <v>116</v>
          </cell>
          <cell r="D350">
            <v>193</v>
          </cell>
        </row>
        <row r="351">
          <cell r="B351" t="str">
            <v>08F20-3V0-100</v>
          </cell>
          <cell r="C351">
            <v>106</v>
          </cell>
          <cell r="D351">
            <v>177</v>
          </cell>
        </row>
        <row r="352">
          <cell r="B352" t="str">
            <v>08P04-3V0-100</v>
          </cell>
          <cell r="C352">
            <v>105</v>
          </cell>
          <cell r="D352">
            <v>175</v>
          </cell>
        </row>
        <row r="353">
          <cell r="B353" t="str">
            <v>08L96-3V0-300</v>
          </cell>
          <cell r="C353">
            <v>60</v>
          </cell>
          <cell r="D353">
            <v>100</v>
          </cell>
        </row>
        <row r="354">
          <cell r="B354" t="str">
            <v>08F20-3V0-100B</v>
          </cell>
          <cell r="C354">
            <v>44</v>
          </cell>
          <cell r="D354">
            <v>73</v>
          </cell>
        </row>
        <row r="355">
          <cell r="B355" t="str">
            <v>08U97-THR-111A</v>
          </cell>
          <cell r="C355">
            <v>808</v>
          </cell>
          <cell r="D355">
            <v>1154</v>
          </cell>
        </row>
        <row r="356">
          <cell r="B356" t="str">
            <v>08L02-THR-102A</v>
          </cell>
          <cell r="C356">
            <v>673</v>
          </cell>
          <cell r="D356">
            <v>1035</v>
          </cell>
        </row>
        <row r="357">
          <cell r="B357" t="str">
            <v>08L92-THR-300A</v>
          </cell>
          <cell r="C357">
            <v>591</v>
          </cell>
          <cell r="D357">
            <v>985</v>
          </cell>
        </row>
        <row r="358">
          <cell r="B358" t="str">
            <v>08E12-THR-100</v>
          </cell>
          <cell r="C358">
            <v>579</v>
          </cell>
          <cell r="D358">
            <v>891</v>
          </cell>
        </row>
        <row r="359">
          <cell r="B359" t="str">
            <v>08L92-THR-300</v>
          </cell>
          <cell r="C359">
            <v>503</v>
          </cell>
          <cell r="D359">
            <v>838</v>
          </cell>
        </row>
        <row r="360">
          <cell r="B360" t="str">
            <v>08P32-THR-310</v>
          </cell>
          <cell r="C360">
            <v>499</v>
          </cell>
          <cell r="D360">
            <v>713</v>
          </cell>
        </row>
        <row r="361">
          <cell r="B361" t="str">
            <v>08L02-THR-102</v>
          </cell>
          <cell r="C361">
            <v>472</v>
          </cell>
          <cell r="D361">
            <v>787</v>
          </cell>
        </row>
        <row r="362">
          <cell r="B362" t="str">
            <v>08W19-THR-301</v>
          </cell>
          <cell r="C362">
            <v>466</v>
          </cell>
          <cell r="D362">
            <v>621</v>
          </cell>
        </row>
        <row r="363">
          <cell r="B363" t="str">
            <v>08U45-THR-300</v>
          </cell>
          <cell r="C363">
            <v>424</v>
          </cell>
          <cell r="D363">
            <v>707</v>
          </cell>
        </row>
        <row r="364">
          <cell r="B364" t="str">
            <v>08P32-THR-310D</v>
          </cell>
          <cell r="C364">
            <v>405</v>
          </cell>
          <cell r="D364">
            <v>579</v>
          </cell>
        </row>
        <row r="365">
          <cell r="B365" t="str">
            <v>08P32-THR-310F</v>
          </cell>
          <cell r="C365">
            <v>312</v>
          </cell>
          <cell r="D365">
            <v>446</v>
          </cell>
        </row>
        <row r="366">
          <cell r="B366" t="str">
            <v>08P42-THR-100</v>
          </cell>
          <cell r="C366">
            <v>303</v>
          </cell>
          <cell r="D366">
            <v>433</v>
          </cell>
        </row>
        <row r="367">
          <cell r="B367" t="str">
            <v>08P32-THR-310B</v>
          </cell>
          <cell r="C367">
            <v>287</v>
          </cell>
          <cell r="D367">
            <v>478</v>
          </cell>
        </row>
        <row r="368">
          <cell r="B368" t="str">
            <v>08U59-THR-101</v>
          </cell>
          <cell r="C368">
            <v>281</v>
          </cell>
          <cell r="D368">
            <v>401</v>
          </cell>
        </row>
        <row r="369">
          <cell r="B369" t="str">
            <v>08V67-THR-110K</v>
          </cell>
          <cell r="C369">
            <v>279</v>
          </cell>
          <cell r="D369">
            <v>465</v>
          </cell>
        </row>
        <row r="370">
          <cell r="B370" t="str">
            <v>08V67-THR-120K</v>
          </cell>
          <cell r="C370">
            <v>279</v>
          </cell>
          <cell r="D370">
            <v>465</v>
          </cell>
        </row>
        <row r="371">
          <cell r="B371" t="str">
            <v>08V67-THR-130K</v>
          </cell>
          <cell r="C371">
            <v>279</v>
          </cell>
          <cell r="D371">
            <v>465</v>
          </cell>
        </row>
        <row r="372">
          <cell r="B372" t="str">
            <v>08V67-THR-140K</v>
          </cell>
          <cell r="C372">
            <v>279</v>
          </cell>
          <cell r="D372">
            <v>465</v>
          </cell>
        </row>
        <row r="373">
          <cell r="B373" t="str">
            <v>08V67-THR-160K</v>
          </cell>
          <cell r="C373">
            <v>279</v>
          </cell>
          <cell r="D373">
            <v>465</v>
          </cell>
        </row>
        <row r="374">
          <cell r="B374" t="str">
            <v>08V67-THR-170K</v>
          </cell>
          <cell r="C374">
            <v>279</v>
          </cell>
          <cell r="D374">
            <v>465</v>
          </cell>
        </row>
        <row r="375">
          <cell r="B375" t="str">
            <v>08V67-THR-180K</v>
          </cell>
          <cell r="C375">
            <v>279</v>
          </cell>
          <cell r="D375">
            <v>465</v>
          </cell>
        </row>
        <row r="376">
          <cell r="B376" t="str">
            <v>08V67-THR-190K</v>
          </cell>
          <cell r="C376">
            <v>279</v>
          </cell>
          <cell r="D376">
            <v>465</v>
          </cell>
        </row>
        <row r="377">
          <cell r="B377" t="str">
            <v>08V67-THR-1B0K</v>
          </cell>
          <cell r="C377">
            <v>279</v>
          </cell>
          <cell r="D377">
            <v>465</v>
          </cell>
        </row>
        <row r="378">
          <cell r="B378" t="str">
            <v>08V67-THR-300A</v>
          </cell>
          <cell r="C378">
            <v>279</v>
          </cell>
          <cell r="D378">
            <v>465</v>
          </cell>
        </row>
        <row r="379">
          <cell r="B379" t="str">
            <v>08V27-THR-100A</v>
          </cell>
          <cell r="C379">
            <v>270</v>
          </cell>
          <cell r="D379">
            <v>386</v>
          </cell>
        </row>
        <row r="380">
          <cell r="B380" t="str">
            <v>08L91-THR-300A</v>
          </cell>
          <cell r="C380">
            <v>245</v>
          </cell>
          <cell r="D380">
            <v>408</v>
          </cell>
        </row>
        <row r="381">
          <cell r="B381" t="str">
            <v>08R04-THR-102</v>
          </cell>
          <cell r="C381">
            <v>241</v>
          </cell>
          <cell r="D381">
            <v>402</v>
          </cell>
        </row>
        <row r="382">
          <cell r="B382" t="str">
            <v>08P05-THR-121</v>
          </cell>
          <cell r="C382">
            <v>238</v>
          </cell>
          <cell r="D382">
            <v>397</v>
          </cell>
        </row>
        <row r="383">
          <cell r="B383" t="str">
            <v>08P05-THR-131</v>
          </cell>
          <cell r="C383">
            <v>238</v>
          </cell>
          <cell r="D383">
            <v>397</v>
          </cell>
        </row>
        <row r="384">
          <cell r="B384" t="str">
            <v>08P05-THR-141</v>
          </cell>
          <cell r="C384">
            <v>238</v>
          </cell>
          <cell r="D384">
            <v>397</v>
          </cell>
        </row>
        <row r="385">
          <cell r="B385" t="str">
            <v>08P05-THR-161</v>
          </cell>
          <cell r="C385">
            <v>238</v>
          </cell>
          <cell r="D385">
            <v>397</v>
          </cell>
        </row>
        <row r="386">
          <cell r="B386" t="str">
            <v>08P05-THR-191</v>
          </cell>
          <cell r="C386">
            <v>238</v>
          </cell>
          <cell r="D386">
            <v>397</v>
          </cell>
        </row>
        <row r="387">
          <cell r="B387" t="str">
            <v>08P05-THR-1A1</v>
          </cell>
          <cell r="C387">
            <v>238</v>
          </cell>
          <cell r="D387">
            <v>397</v>
          </cell>
        </row>
        <row r="388">
          <cell r="B388" t="str">
            <v>08P05-THR-1B1</v>
          </cell>
          <cell r="C388">
            <v>238</v>
          </cell>
          <cell r="D388">
            <v>397</v>
          </cell>
        </row>
        <row r="389">
          <cell r="B389" t="str">
            <v>08P05-THR-1C1</v>
          </cell>
          <cell r="C389">
            <v>238</v>
          </cell>
          <cell r="D389">
            <v>397</v>
          </cell>
        </row>
        <row r="390">
          <cell r="B390" t="str">
            <v>08P05-THR-1D1</v>
          </cell>
          <cell r="C390">
            <v>238</v>
          </cell>
          <cell r="D390">
            <v>397</v>
          </cell>
        </row>
        <row r="391">
          <cell r="B391" t="str">
            <v>08L04-THR-100</v>
          </cell>
          <cell r="C391">
            <v>222</v>
          </cell>
          <cell r="D391">
            <v>370</v>
          </cell>
        </row>
        <row r="392">
          <cell r="B392" t="str">
            <v>08P47-THR-301</v>
          </cell>
          <cell r="C392">
            <v>210</v>
          </cell>
          <cell r="D392">
            <v>350</v>
          </cell>
        </row>
        <row r="393">
          <cell r="B393" t="str">
            <v>08P17-THR-110A</v>
          </cell>
          <cell r="C393">
            <v>201</v>
          </cell>
          <cell r="D393">
            <v>335</v>
          </cell>
        </row>
        <row r="394">
          <cell r="B394" t="str">
            <v>08R01-THR-301</v>
          </cell>
          <cell r="C394">
            <v>176</v>
          </cell>
          <cell r="D394">
            <v>293</v>
          </cell>
        </row>
        <row r="395">
          <cell r="B395" t="str">
            <v>08L91-THR-300</v>
          </cell>
          <cell r="C395">
            <v>167</v>
          </cell>
          <cell r="D395">
            <v>278</v>
          </cell>
        </row>
        <row r="396">
          <cell r="B396" t="str">
            <v>08U45-THR-100B</v>
          </cell>
          <cell r="C396">
            <v>165</v>
          </cell>
          <cell r="D396">
            <v>275</v>
          </cell>
        </row>
        <row r="397">
          <cell r="B397" t="str">
            <v>08U97-THR-100B</v>
          </cell>
          <cell r="C397">
            <v>146</v>
          </cell>
          <cell r="D397">
            <v>225</v>
          </cell>
        </row>
        <row r="398">
          <cell r="B398" t="str">
            <v>08U45-THR-100A</v>
          </cell>
          <cell r="C398">
            <v>144</v>
          </cell>
          <cell r="D398">
            <v>240</v>
          </cell>
        </row>
        <row r="399">
          <cell r="B399" t="str">
            <v>08F59-THR-100A</v>
          </cell>
          <cell r="C399">
            <v>142</v>
          </cell>
          <cell r="D399">
            <v>203</v>
          </cell>
        </row>
        <row r="400">
          <cell r="B400" t="str">
            <v>08E12-THR-100A</v>
          </cell>
          <cell r="C400">
            <v>138.99</v>
          </cell>
          <cell r="D400">
            <v>390</v>
          </cell>
        </row>
        <row r="401">
          <cell r="B401" t="str">
            <v>08E12-THR-100B</v>
          </cell>
          <cell r="C401">
            <v>138.99</v>
          </cell>
          <cell r="D401">
            <v>658</v>
          </cell>
        </row>
        <row r="402">
          <cell r="B402" t="str">
            <v>08U59-THR-300A</v>
          </cell>
          <cell r="C402">
            <v>130</v>
          </cell>
          <cell r="D402">
            <v>217</v>
          </cell>
        </row>
        <row r="403">
          <cell r="B403" t="str">
            <v>08U59-THR-300B</v>
          </cell>
          <cell r="C403">
            <v>130</v>
          </cell>
          <cell r="D403">
            <v>217</v>
          </cell>
        </row>
        <row r="404">
          <cell r="B404" t="str">
            <v>08E10-THR-100</v>
          </cell>
          <cell r="C404">
            <v>101</v>
          </cell>
          <cell r="D404">
            <v>168</v>
          </cell>
        </row>
        <row r="405">
          <cell r="B405" t="str">
            <v>08P20-THR-110A</v>
          </cell>
          <cell r="C405">
            <v>90</v>
          </cell>
          <cell r="D405">
            <v>150</v>
          </cell>
        </row>
        <row r="406">
          <cell r="B406" t="str">
            <v>08P20-THR-120A</v>
          </cell>
          <cell r="C406">
            <v>90</v>
          </cell>
          <cell r="D406">
            <v>150</v>
          </cell>
        </row>
        <row r="407">
          <cell r="B407" t="str">
            <v>08P20-THR-130A</v>
          </cell>
          <cell r="C407">
            <v>90</v>
          </cell>
          <cell r="D407">
            <v>150</v>
          </cell>
        </row>
        <row r="408">
          <cell r="B408" t="str">
            <v>08P20-THR-140A</v>
          </cell>
          <cell r="C408">
            <v>90</v>
          </cell>
          <cell r="D408">
            <v>150</v>
          </cell>
        </row>
        <row r="409">
          <cell r="B409" t="str">
            <v>08P20-THR-160A</v>
          </cell>
          <cell r="C409">
            <v>90</v>
          </cell>
          <cell r="D409">
            <v>150</v>
          </cell>
        </row>
        <row r="410">
          <cell r="B410" t="str">
            <v>08P20-THR-190A</v>
          </cell>
          <cell r="C410">
            <v>90</v>
          </cell>
          <cell r="D410">
            <v>150</v>
          </cell>
        </row>
        <row r="411">
          <cell r="B411" t="str">
            <v>08P20-THR-1B0A</v>
          </cell>
          <cell r="C411">
            <v>90</v>
          </cell>
          <cell r="D411">
            <v>150</v>
          </cell>
        </row>
        <row r="412">
          <cell r="B412" t="str">
            <v>08P20-THR-1C0A</v>
          </cell>
          <cell r="C412">
            <v>90</v>
          </cell>
          <cell r="D412">
            <v>150</v>
          </cell>
        </row>
        <row r="413">
          <cell r="B413" t="str">
            <v>08P20-THR-1D0A</v>
          </cell>
          <cell r="C413">
            <v>90</v>
          </cell>
          <cell r="D413">
            <v>150</v>
          </cell>
        </row>
        <row r="414">
          <cell r="B414" t="str">
            <v>08P20-THR-170A</v>
          </cell>
          <cell r="C414">
            <v>88</v>
          </cell>
          <cell r="D414">
            <v>147</v>
          </cell>
        </row>
        <row r="415">
          <cell r="B415" t="str">
            <v>08P09-THR-300</v>
          </cell>
          <cell r="C415">
            <v>85</v>
          </cell>
          <cell r="D415">
            <v>142</v>
          </cell>
        </row>
        <row r="416">
          <cell r="B416" t="str">
            <v>08P09-THR-300A</v>
          </cell>
          <cell r="C416">
            <v>85</v>
          </cell>
          <cell r="D416">
            <v>142</v>
          </cell>
        </row>
        <row r="417">
          <cell r="B417" t="str">
            <v>08P20-THR-1A0A</v>
          </cell>
          <cell r="C417">
            <v>79</v>
          </cell>
          <cell r="D417">
            <v>145</v>
          </cell>
        </row>
        <row r="418">
          <cell r="B418" t="str">
            <v>08P32-THR-310A</v>
          </cell>
          <cell r="C418">
            <v>75.989999999999995</v>
          </cell>
          <cell r="D418">
            <v>400</v>
          </cell>
        </row>
        <row r="419">
          <cell r="B419" t="str">
            <v>08F20-TG7-100G</v>
          </cell>
          <cell r="C419">
            <v>72</v>
          </cell>
          <cell r="D419">
            <v>120</v>
          </cell>
        </row>
        <row r="420">
          <cell r="B420" t="str">
            <v>08F20-THR-100</v>
          </cell>
          <cell r="C420">
            <v>71</v>
          </cell>
          <cell r="D420">
            <v>118</v>
          </cell>
        </row>
        <row r="421">
          <cell r="B421" t="str">
            <v>08P05-THR-111</v>
          </cell>
          <cell r="C421">
            <v>70.989999999999995</v>
          </cell>
          <cell r="D421">
            <v>285</v>
          </cell>
        </row>
        <row r="422">
          <cell r="B422" t="str">
            <v>08P05-THR-170</v>
          </cell>
          <cell r="C422">
            <v>70.989999999999995</v>
          </cell>
          <cell r="D422">
            <v>285</v>
          </cell>
        </row>
        <row r="423">
          <cell r="B423" t="str">
            <v>08V27-THR-100</v>
          </cell>
          <cell r="C423">
            <v>60.99</v>
          </cell>
          <cell r="D423">
            <v>220</v>
          </cell>
        </row>
        <row r="424">
          <cell r="B424" t="str">
            <v>08F57-THR-101</v>
          </cell>
          <cell r="C424">
            <v>50.99</v>
          </cell>
          <cell r="D424">
            <v>220</v>
          </cell>
        </row>
        <row r="425">
          <cell r="B425" t="str">
            <v>08U58-THR-301</v>
          </cell>
          <cell r="C425">
            <v>50.99</v>
          </cell>
          <cell r="D425">
            <v>279</v>
          </cell>
        </row>
        <row r="426">
          <cell r="B426" t="str">
            <v>08F20-THR-100G</v>
          </cell>
          <cell r="C426">
            <v>44</v>
          </cell>
          <cell r="D426">
            <v>73</v>
          </cell>
        </row>
        <row r="427">
          <cell r="B427" t="str">
            <v>08L96-THR-100</v>
          </cell>
          <cell r="C427">
            <v>44</v>
          </cell>
          <cell r="D427">
            <v>73</v>
          </cell>
        </row>
        <row r="428">
          <cell r="B428" t="str">
            <v>08F20-T7S-100C</v>
          </cell>
          <cell r="C428">
            <v>43</v>
          </cell>
          <cell r="D428">
            <v>72</v>
          </cell>
        </row>
        <row r="429">
          <cell r="B429" t="str">
            <v>08P01-THR-100</v>
          </cell>
          <cell r="C429">
            <v>39.99</v>
          </cell>
          <cell r="D429">
            <v>175</v>
          </cell>
        </row>
        <row r="430">
          <cell r="B430" t="str">
            <v>08P05-THR-180</v>
          </cell>
          <cell r="C430">
            <v>39.99</v>
          </cell>
          <cell r="D430">
            <v>285</v>
          </cell>
        </row>
        <row r="431">
          <cell r="B431" t="str">
            <v>08U58-THR-110A</v>
          </cell>
          <cell r="C431">
            <v>39</v>
          </cell>
          <cell r="D431">
            <v>65</v>
          </cell>
        </row>
        <row r="432">
          <cell r="B432" t="str">
            <v>08U97-THR-100C</v>
          </cell>
          <cell r="C432">
            <v>30.99</v>
          </cell>
          <cell r="D432">
            <v>165</v>
          </cell>
        </row>
        <row r="433">
          <cell r="B433" t="str">
            <v>08U97-THR-100E</v>
          </cell>
          <cell r="C433">
            <v>30.99</v>
          </cell>
          <cell r="D433">
            <v>165</v>
          </cell>
        </row>
        <row r="434">
          <cell r="B434" t="str">
            <v>08P20-THR-180A</v>
          </cell>
          <cell r="C434">
            <v>23.99</v>
          </cell>
          <cell r="D434">
            <v>145</v>
          </cell>
        </row>
        <row r="435">
          <cell r="B435" t="str">
            <v>08F59-THR-100</v>
          </cell>
          <cell r="C435">
            <v>20.99</v>
          </cell>
          <cell r="D435">
            <v>110</v>
          </cell>
        </row>
        <row r="436">
          <cell r="B436" t="str">
            <v>08P20-THR-100</v>
          </cell>
          <cell r="C436">
            <v>12.99</v>
          </cell>
          <cell r="D436">
            <v>50</v>
          </cell>
        </row>
        <row r="437">
          <cell r="B437" t="str">
            <v>08F46-THR-100</v>
          </cell>
          <cell r="C437">
            <v>9.99</v>
          </cell>
          <cell r="D437">
            <v>50</v>
          </cell>
        </row>
        <row r="438">
          <cell r="B438" t="str">
            <v>08F46-THR-100A</v>
          </cell>
          <cell r="C438">
            <v>9.99</v>
          </cell>
          <cell r="D438">
            <v>50</v>
          </cell>
        </row>
        <row r="439">
          <cell r="B439" t="str">
            <v>08E10-TG7-100</v>
          </cell>
          <cell r="C439">
            <v>99.52</v>
          </cell>
          <cell r="D439">
            <v>166.21</v>
          </cell>
        </row>
        <row r="440">
          <cell r="B440" t="str">
            <v>08E11-TGS-110</v>
          </cell>
          <cell r="C440">
            <v>98.5</v>
          </cell>
          <cell r="D440">
            <v>164.16</v>
          </cell>
        </row>
        <row r="441">
          <cell r="B441" t="str">
            <v>08F01-TGS-110</v>
          </cell>
          <cell r="C441">
            <v>27.69</v>
          </cell>
          <cell r="D441">
            <v>47.19</v>
          </cell>
        </row>
        <row r="442">
          <cell r="B442" t="str">
            <v>08F01-TGS-120</v>
          </cell>
          <cell r="C442">
            <v>27.69</v>
          </cell>
          <cell r="D442">
            <v>46.16</v>
          </cell>
        </row>
        <row r="443">
          <cell r="B443" t="str">
            <v>08F01-TGS-130</v>
          </cell>
          <cell r="C443">
            <v>15.38</v>
          </cell>
          <cell r="D443">
            <v>25.64</v>
          </cell>
        </row>
        <row r="444">
          <cell r="B444" t="str">
            <v>08F01-TGS-140</v>
          </cell>
          <cell r="C444">
            <v>363.2</v>
          </cell>
          <cell r="D444">
            <v>605.34</v>
          </cell>
        </row>
        <row r="445">
          <cell r="B445" t="str">
            <v>08F01-TGS-150</v>
          </cell>
          <cell r="C445">
            <v>77.97</v>
          </cell>
          <cell r="D445">
            <v>109.77</v>
          </cell>
        </row>
        <row r="446">
          <cell r="B446" t="str">
            <v>08F01-TGS-160</v>
          </cell>
          <cell r="C446">
            <v>363.2</v>
          </cell>
          <cell r="D446">
            <v>605.34</v>
          </cell>
        </row>
        <row r="447">
          <cell r="B447" t="str">
            <v>08F01-TGS-170</v>
          </cell>
          <cell r="C447">
            <v>77.97</v>
          </cell>
          <cell r="D447">
            <v>129.27000000000001</v>
          </cell>
        </row>
        <row r="448">
          <cell r="B448" t="str">
            <v>08F01-TGS-190</v>
          </cell>
          <cell r="C448">
            <v>363.2</v>
          </cell>
          <cell r="D448">
            <v>605.34</v>
          </cell>
        </row>
        <row r="449">
          <cell r="B449" t="str">
            <v>08F01-TGS-1A0</v>
          </cell>
          <cell r="C449">
            <v>363.2</v>
          </cell>
          <cell r="D449">
            <v>605.34</v>
          </cell>
        </row>
        <row r="450">
          <cell r="B450" t="str">
            <v>08F03-TGS-110</v>
          </cell>
          <cell r="C450">
            <v>29.74</v>
          </cell>
          <cell r="D450">
            <v>50.26</v>
          </cell>
        </row>
        <row r="451">
          <cell r="B451" t="str">
            <v>08F03-TGS-110A</v>
          </cell>
          <cell r="C451">
            <v>16.41</v>
          </cell>
          <cell r="D451">
            <v>26.67</v>
          </cell>
        </row>
        <row r="452">
          <cell r="B452" t="str">
            <v>08F03-TGS-120</v>
          </cell>
          <cell r="C452">
            <v>29.74</v>
          </cell>
          <cell r="D452">
            <v>49.24</v>
          </cell>
        </row>
        <row r="453">
          <cell r="B453" t="str">
            <v>08F03-TGS-120A</v>
          </cell>
          <cell r="C453">
            <v>240.08</v>
          </cell>
          <cell r="D453">
            <v>400.14</v>
          </cell>
        </row>
        <row r="454">
          <cell r="B454" t="str">
            <v>08F03-TGS-130</v>
          </cell>
          <cell r="C454">
            <v>15.38</v>
          </cell>
          <cell r="D454">
            <v>25.64</v>
          </cell>
        </row>
        <row r="455">
          <cell r="B455" t="str">
            <v>08F03-TGS-130A</v>
          </cell>
          <cell r="C455">
            <v>50.26</v>
          </cell>
          <cell r="D455">
            <v>83.1</v>
          </cell>
        </row>
        <row r="456">
          <cell r="B456" t="str">
            <v>08F03-TGS-140</v>
          </cell>
          <cell r="C456">
            <v>372.44</v>
          </cell>
          <cell r="D456">
            <v>620.73</v>
          </cell>
        </row>
        <row r="457">
          <cell r="B457" t="str">
            <v>08F03-TGS-140A</v>
          </cell>
          <cell r="C457">
            <v>240.08</v>
          </cell>
          <cell r="D457">
            <v>400.14</v>
          </cell>
        </row>
        <row r="458">
          <cell r="B458" t="str">
            <v>08F03-TGS-150</v>
          </cell>
          <cell r="C458">
            <v>82.07</v>
          </cell>
          <cell r="D458">
            <v>134.4</v>
          </cell>
        </row>
        <row r="459">
          <cell r="B459" t="str">
            <v>08F03-TGS-150A</v>
          </cell>
          <cell r="C459">
            <v>240.08</v>
          </cell>
          <cell r="D459">
            <v>400.14</v>
          </cell>
        </row>
        <row r="460">
          <cell r="B460" t="str">
            <v>08F03-TGS-160</v>
          </cell>
          <cell r="C460">
            <v>372.44</v>
          </cell>
          <cell r="D460">
            <v>620.73</v>
          </cell>
        </row>
        <row r="461">
          <cell r="B461" t="str">
            <v>08F03-TGS-160A</v>
          </cell>
          <cell r="C461">
            <v>240.08</v>
          </cell>
          <cell r="D461">
            <v>400.14</v>
          </cell>
        </row>
        <row r="462">
          <cell r="B462" t="str">
            <v>08F03-TGS-170</v>
          </cell>
          <cell r="C462">
            <v>82.07</v>
          </cell>
          <cell r="D462">
            <v>134.4</v>
          </cell>
        </row>
        <row r="463">
          <cell r="B463" t="str">
            <v>08F03-TGS-170A</v>
          </cell>
          <cell r="C463">
            <v>240.08</v>
          </cell>
          <cell r="D463">
            <v>400.14</v>
          </cell>
        </row>
        <row r="464">
          <cell r="B464" t="str">
            <v>08F03-TGS-190</v>
          </cell>
          <cell r="C464">
            <v>372.44</v>
          </cell>
          <cell r="D464">
            <v>620.73</v>
          </cell>
        </row>
        <row r="465">
          <cell r="B465" t="str">
            <v>08F03-TGS-190A</v>
          </cell>
          <cell r="C465">
            <v>240.08</v>
          </cell>
          <cell r="D465">
            <v>400.14</v>
          </cell>
        </row>
        <row r="466">
          <cell r="B466" t="str">
            <v>08F03-TGS-1A0</v>
          </cell>
          <cell r="C466">
            <v>372.44</v>
          </cell>
          <cell r="D466">
            <v>620.73</v>
          </cell>
        </row>
        <row r="467">
          <cell r="B467" t="str">
            <v>08F03-TGS-1A0A</v>
          </cell>
          <cell r="C467">
            <v>240.08</v>
          </cell>
          <cell r="D467">
            <v>400.14</v>
          </cell>
        </row>
        <row r="468">
          <cell r="B468" t="str">
            <v>08F20-TGS-100</v>
          </cell>
          <cell r="C468">
            <v>104.65</v>
          </cell>
          <cell r="D468">
            <v>174.42</v>
          </cell>
        </row>
        <row r="469">
          <cell r="B469" t="str">
            <v>08F20-TGS-100B</v>
          </cell>
          <cell r="C469">
            <v>35.909999999999997</v>
          </cell>
          <cell r="D469">
            <v>59.51</v>
          </cell>
        </row>
        <row r="470">
          <cell r="B470" t="str">
            <v>08F21-TGS-100A</v>
          </cell>
          <cell r="C470">
            <v>13.34</v>
          </cell>
          <cell r="D470">
            <v>22.57</v>
          </cell>
        </row>
        <row r="471">
          <cell r="B471" t="str">
            <v>08L33-TGS-100</v>
          </cell>
          <cell r="C471">
            <v>753.08</v>
          </cell>
          <cell r="D471">
            <v>1158.3499999999999</v>
          </cell>
        </row>
        <row r="472">
          <cell r="B472" t="str">
            <v>08L33-TGS-100D</v>
          </cell>
          <cell r="C472">
            <v>648.42999999999995</v>
          </cell>
          <cell r="D472">
            <v>1080.3800000000001</v>
          </cell>
        </row>
        <row r="473">
          <cell r="B473" t="str">
            <v>08L33-TGS-100E</v>
          </cell>
          <cell r="C473">
            <v>754.11</v>
          </cell>
          <cell r="D473">
            <v>1256.8499999999999</v>
          </cell>
        </row>
        <row r="474">
          <cell r="B474" t="str">
            <v>08L33-TGS-100F</v>
          </cell>
          <cell r="C474">
            <v>1024.97</v>
          </cell>
          <cell r="D474">
            <v>1703.16</v>
          </cell>
        </row>
        <row r="475">
          <cell r="B475" t="str">
            <v>08L91-TGS-300</v>
          </cell>
          <cell r="C475">
            <v>298.57</v>
          </cell>
          <cell r="D475">
            <v>497.61</v>
          </cell>
        </row>
        <row r="476">
          <cell r="B476" t="str">
            <v>08L91-TGS-300B</v>
          </cell>
          <cell r="C476">
            <v>175.45</v>
          </cell>
          <cell r="D476">
            <v>292.41000000000003</v>
          </cell>
        </row>
        <row r="477">
          <cell r="B477" t="str">
            <v>08L92-TGS-100A</v>
          </cell>
          <cell r="C477">
            <v>53.35</v>
          </cell>
          <cell r="D477">
            <v>89.26</v>
          </cell>
        </row>
        <row r="478">
          <cell r="B478" t="str">
            <v>08L96-TGS-100</v>
          </cell>
          <cell r="C478">
            <v>53.35</v>
          </cell>
          <cell r="D478">
            <v>89.26</v>
          </cell>
        </row>
        <row r="479">
          <cell r="B479" t="str">
            <v>08P04-TGS-100</v>
          </cell>
          <cell r="C479">
            <v>117.99</v>
          </cell>
          <cell r="D479">
            <v>168.26</v>
          </cell>
        </row>
        <row r="480">
          <cell r="B480" t="str">
            <v>08P05-TG7-1E1</v>
          </cell>
          <cell r="C480">
            <v>221.62</v>
          </cell>
          <cell r="D480">
            <v>369.36</v>
          </cell>
        </row>
        <row r="481">
          <cell r="B481" t="str">
            <v>08P20-TG7-101</v>
          </cell>
          <cell r="C481">
            <v>59.51</v>
          </cell>
          <cell r="D481">
            <v>99.52</v>
          </cell>
        </row>
        <row r="482">
          <cell r="B482" t="str">
            <v>08P20-TG7-1D0A</v>
          </cell>
          <cell r="C482">
            <v>172.37</v>
          </cell>
          <cell r="D482">
            <v>287.27999999999997</v>
          </cell>
        </row>
        <row r="483">
          <cell r="B483" t="str">
            <v>08P21-TG7-100</v>
          </cell>
          <cell r="C483">
            <v>533.52</v>
          </cell>
          <cell r="D483">
            <v>887.49</v>
          </cell>
        </row>
        <row r="484">
          <cell r="B484" t="str">
            <v>08P21-TGS-100B</v>
          </cell>
          <cell r="C484">
            <v>550.96</v>
          </cell>
          <cell r="D484">
            <v>918.27</v>
          </cell>
        </row>
        <row r="485">
          <cell r="B485" t="str">
            <v>08P32-TGS-310A</v>
          </cell>
          <cell r="C485">
            <v>372.44</v>
          </cell>
          <cell r="D485">
            <v>572.51</v>
          </cell>
        </row>
        <row r="486">
          <cell r="B486" t="str">
            <v>08P42-TGS-100A</v>
          </cell>
          <cell r="C486">
            <v>107.73</v>
          </cell>
          <cell r="D486">
            <v>179.55</v>
          </cell>
        </row>
        <row r="487">
          <cell r="B487" t="str">
            <v>08P48-TGS-100</v>
          </cell>
          <cell r="C487">
            <v>13.33</v>
          </cell>
          <cell r="D487">
            <v>21.54</v>
          </cell>
        </row>
        <row r="488">
          <cell r="B488" t="str">
            <v>08P48-TGS-100A</v>
          </cell>
          <cell r="C488">
            <v>79</v>
          </cell>
          <cell r="D488">
            <v>131.33000000000001</v>
          </cell>
        </row>
        <row r="489">
          <cell r="B489" t="str">
            <v>08U35-TGS-110</v>
          </cell>
          <cell r="C489">
            <v>318.06</v>
          </cell>
          <cell r="D489">
            <v>530.44000000000005</v>
          </cell>
        </row>
        <row r="490">
          <cell r="B490" t="str">
            <v>08U45-TGS-100</v>
          </cell>
          <cell r="C490">
            <v>117.99</v>
          </cell>
          <cell r="D490">
            <v>196.99</v>
          </cell>
        </row>
        <row r="491">
          <cell r="B491" t="str">
            <v>08U45-TGS-100A</v>
          </cell>
          <cell r="C491">
            <v>124.15</v>
          </cell>
          <cell r="D491">
            <v>207.25</v>
          </cell>
        </row>
        <row r="492">
          <cell r="B492" t="str">
            <v>08U58-TGS-110</v>
          </cell>
          <cell r="C492">
            <v>91.3</v>
          </cell>
          <cell r="D492">
            <v>151.84</v>
          </cell>
        </row>
        <row r="493">
          <cell r="B493" t="str">
            <v>08V67-TGS-110J</v>
          </cell>
          <cell r="C493">
            <v>212.38</v>
          </cell>
          <cell r="D493">
            <v>353.97</v>
          </cell>
        </row>
        <row r="494">
          <cell r="B494" t="str">
            <v>08V67-TGS-300B</v>
          </cell>
          <cell r="C494">
            <v>212.38</v>
          </cell>
          <cell r="D494">
            <v>353.97</v>
          </cell>
        </row>
        <row r="495">
          <cell r="B495" t="str">
            <v>08W20-TGS-301</v>
          </cell>
          <cell r="C495">
            <v>818.75</v>
          </cell>
          <cell r="D495">
            <v>1026</v>
          </cell>
        </row>
        <row r="496">
          <cell r="B496" t="str">
            <v>08L92-TGS-300B</v>
          </cell>
          <cell r="C496">
            <v>349.99</v>
          </cell>
          <cell r="D496">
            <v>699</v>
          </cell>
        </row>
        <row r="497">
          <cell r="B497" t="str">
            <v>08L33-TGS-100A</v>
          </cell>
          <cell r="C497">
            <v>198.99</v>
          </cell>
          <cell r="D497">
            <v>498</v>
          </cell>
        </row>
        <row r="498">
          <cell r="B498" t="str">
            <v>08L92-TGS-300</v>
          </cell>
          <cell r="C498">
            <v>159.99</v>
          </cell>
          <cell r="D498">
            <v>600</v>
          </cell>
        </row>
        <row r="499">
          <cell r="B499" t="str">
            <v>08P17-TGS-310B</v>
          </cell>
          <cell r="C499">
            <v>110.99</v>
          </cell>
          <cell r="D499">
            <v>299</v>
          </cell>
        </row>
        <row r="500">
          <cell r="B500" t="str">
            <v>08E12-TGS-100</v>
          </cell>
          <cell r="C500">
            <v>99.99</v>
          </cell>
          <cell r="D500">
            <v>248</v>
          </cell>
        </row>
        <row r="501">
          <cell r="B501" t="str">
            <v>08P17-TGS-110A</v>
          </cell>
          <cell r="C501">
            <v>99.99</v>
          </cell>
          <cell r="D501">
            <v>278</v>
          </cell>
        </row>
        <row r="502">
          <cell r="B502" t="str">
            <v>08U59-TGS-300</v>
          </cell>
          <cell r="C502">
            <v>89.99</v>
          </cell>
          <cell r="D502">
            <v>250</v>
          </cell>
        </row>
        <row r="503">
          <cell r="B503" t="str">
            <v>08P17-TGS-100</v>
          </cell>
          <cell r="C503">
            <v>71.989999999999995</v>
          </cell>
          <cell r="D503">
            <v>203</v>
          </cell>
        </row>
        <row r="504">
          <cell r="B504" t="str">
            <v>08P42-TGS-100B</v>
          </cell>
          <cell r="C504">
            <v>71.989999999999995</v>
          </cell>
          <cell r="D504">
            <v>160</v>
          </cell>
        </row>
        <row r="505">
          <cell r="B505" t="str">
            <v>08L91-TGS-300A</v>
          </cell>
          <cell r="C505">
            <v>66.989999999999995</v>
          </cell>
          <cell r="D505">
            <v>250</v>
          </cell>
        </row>
        <row r="506">
          <cell r="B506" t="str">
            <v>08V27-TGS-100A</v>
          </cell>
          <cell r="C506">
            <v>55.99</v>
          </cell>
          <cell r="D506">
            <v>198</v>
          </cell>
        </row>
        <row r="507">
          <cell r="B507" t="str">
            <v>08P21-TGS-100</v>
          </cell>
          <cell r="C507">
            <v>47.99</v>
          </cell>
          <cell r="D507">
            <v>360</v>
          </cell>
        </row>
        <row r="508">
          <cell r="B508" t="str">
            <v>08U59-TGS-100A</v>
          </cell>
          <cell r="C508">
            <v>25.99</v>
          </cell>
          <cell r="D508">
            <v>99</v>
          </cell>
        </row>
        <row r="509">
          <cell r="B509" t="str">
            <v>76400-T90-A01</v>
          </cell>
          <cell r="C509">
            <v>353.98</v>
          </cell>
          <cell r="D509">
            <v>588.59</v>
          </cell>
        </row>
        <row r="510">
          <cell r="B510" t="str">
            <v>08L33-3BM-100A</v>
          </cell>
          <cell r="C510">
            <v>1222</v>
          </cell>
          <cell r="D510">
            <v>1880</v>
          </cell>
        </row>
        <row r="511">
          <cell r="B511" t="str">
            <v>08L33-3BM-100</v>
          </cell>
          <cell r="C511">
            <v>961</v>
          </cell>
          <cell r="D511">
            <v>1373</v>
          </cell>
        </row>
        <row r="512">
          <cell r="B512" t="str">
            <v>08L08-3BM-100</v>
          </cell>
          <cell r="C512">
            <v>957</v>
          </cell>
          <cell r="D512">
            <v>1367</v>
          </cell>
        </row>
        <row r="513">
          <cell r="B513" t="str">
            <v>08U35-3BM-300A</v>
          </cell>
          <cell r="C513">
            <v>638</v>
          </cell>
          <cell r="D513">
            <v>1063</v>
          </cell>
        </row>
        <row r="514">
          <cell r="B514" t="str">
            <v>08Z05-3BM-100</v>
          </cell>
          <cell r="C514">
            <v>590</v>
          </cell>
          <cell r="D514">
            <v>983</v>
          </cell>
        </row>
        <row r="515">
          <cell r="B515" t="str">
            <v>08W18-3BM-100</v>
          </cell>
          <cell r="C515">
            <v>532</v>
          </cell>
          <cell r="D515">
            <v>818</v>
          </cell>
        </row>
        <row r="516">
          <cell r="B516" t="str">
            <v>08U97-3BM-110</v>
          </cell>
          <cell r="C516">
            <v>531</v>
          </cell>
          <cell r="D516">
            <v>759</v>
          </cell>
        </row>
        <row r="517">
          <cell r="B517" t="str">
            <v>08P46-3BM-100</v>
          </cell>
          <cell r="C517">
            <v>400</v>
          </cell>
          <cell r="D517">
            <v>615</v>
          </cell>
        </row>
        <row r="518">
          <cell r="B518" t="str">
            <v>08U35-3BM-310</v>
          </cell>
          <cell r="C518">
            <v>281</v>
          </cell>
          <cell r="D518">
            <v>468</v>
          </cell>
        </row>
        <row r="519">
          <cell r="B519" t="str">
            <v>08L04-3BM-300</v>
          </cell>
          <cell r="C519">
            <v>265</v>
          </cell>
          <cell r="D519">
            <v>442</v>
          </cell>
        </row>
        <row r="520">
          <cell r="B520" t="str">
            <v>08P17-3BM-120A</v>
          </cell>
          <cell r="C520">
            <v>216</v>
          </cell>
          <cell r="D520">
            <v>360</v>
          </cell>
        </row>
        <row r="521">
          <cell r="B521" t="str">
            <v>08Z03-3BM-100</v>
          </cell>
          <cell r="C521">
            <v>170</v>
          </cell>
          <cell r="D521">
            <v>283</v>
          </cell>
        </row>
        <row r="522">
          <cell r="B522" t="str">
            <v>08Z03-3BM-300</v>
          </cell>
          <cell r="C522">
            <v>170</v>
          </cell>
          <cell r="D522">
            <v>283</v>
          </cell>
        </row>
        <row r="523">
          <cell r="B523" t="str">
            <v>08F20-3BM-100</v>
          </cell>
          <cell r="C523">
            <v>149</v>
          </cell>
          <cell r="D523">
            <v>248</v>
          </cell>
        </row>
        <row r="524">
          <cell r="B524" t="str">
            <v>08L92-3BM-100C</v>
          </cell>
          <cell r="C524">
            <v>133</v>
          </cell>
          <cell r="D524">
            <v>222</v>
          </cell>
        </row>
        <row r="525">
          <cell r="B525" t="str">
            <v>08P05-3BM-100</v>
          </cell>
          <cell r="C525">
            <v>128</v>
          </cell>
          <cell r="D525">
            <v>213</v>
          </cell>
        </row>
        <row r="526">
          <cell r="B526" t="str">
            <v>08P42-3BM-100</v>
          </cell>
          <cell r="C526">
            <v>127</v>
          </cell>
          <cell r="D526">
            <v>212</v>
          </cell>
        </row>
        <row r="527">
          <cell r="B527" t="str">
            <v>08U45-3BM-100</v>
          </cell>
          <cell r="C527">
            <v>124</v>
          </cell>
          <cell r="D527">
            <v>207</v>
          </cell>
        </row>
        <row r="528">
          <cell r="B528" t="str">
            <v>08P04-3BM-100</v>
          </cell>
          <cell r="C528">
            <v>118</v>
          </cell>
          <cell r="D528">
            <v>197</v>
          </cell>
        </row>
        <row r="529">
          <cell r="B529" t="str">
            <v>08P00-3BM-100</v>
          </cell>
          <cell r="C529">
            <v>117</v>
          </cell>
          <cell r="D529">
            <v>195</v>
          </cell>
        </row>
        <row r="530">
          <cell r="B530" t="str">
            <v>08U08-3BM-100</v>
          </cell>
          <cell r="C530">
            <v>108</v>
          </cell>
          <cell r="D530">
            <v>180</v>
          </cell>
        </row>
        <row r="531">
          <cell r="B531" t="str">
            <v>08L92-3BM-100A</v>
          </cell>
          <cell r="C531">
            <v>94</v>
          </cell>
          <cell r="D531">
            <v>157</v>
          </cell>
        </row>
        <row r="532">
          <cell r="B532" t="str">
            <v>08V30-3BM-300</v>
          </cell>
          <cell r="C532">
            <v>86</v>
          </cell>
          <cell r="D532">
            <v>143</v>
          </cell>
        </row>
        <row r="533">
          <cell r="B533" t="str">
            <v>08F20-3BM-100B</v>
          </cell>
          <cell r="C533">
            <v>65</v>
          </cell>
          <cell r="D533">
            <v>108</v>
          </cell>
        </row>
        <row r="534">
          <cell r="B534" t="str">
            <v>08L96-3BM-300</v>
          </cell>
          <cell r="C534">
            <v>60</v>
          </cell>
          <cell r="D534">
            <v>100</v>
          </cell>
        </row>
        <row r="535">
          <cell r="B535" t="str">
            <v>08U25-S5D-106</v>
          </cell>
          <cell r="C535">
            <v>41</v>
          </cell>
          <cell r="D535">
            <v>68</v>
          </cell>
        </row>
        <row r="536">
          <cell r="B536" t="str">
            <v xml:space="preserve">08F30-TGS-100A </v>
          </cell>
          <cell r="C536">
            <v>540.20939036103744</v>
          </cell>
          <cell r="D536">
            <v>771.72770051576776</v>
          </cell>
        </row>
        <row r="537">
          <cell r="B537" t="str">
            <v xml:space="preserve">08F57-TGS-100 </v>
          </cell>
          <cell r="C537">
            <v>231.87</v>
          </cell>
          <cell r="D537">
            <v>386.79</v>
          </cell>
        </row>
        <row r="538">
          <cell r="B538" t="str">
            <v xml:space="preserve">08P00-TGS-100 </v>
          </cell>
          <cell r="C538">
            <v>50.27</v>
          </cell>
          <cell r="D538">
            <v>84.13</v>
          </cell>
        </row>
        <row r="539">
          <cell r="B539" t="str">
            <v xml:space="preserve">08W20-TGS-300B </v>
          </cell>
          <cell r="C539">
            <v>200.99</v>
          </cell>
          <cell r="D539">
            <v>700</v>
          </cell>
        </row>
        <row r="540">
          <cell r="B540" t="str">
            <v>08F47-TGS-100A</v>
          </cell>
          <cell r="C540">
            <v>198.02</v>
          </cell>
          <cell r="D540">
            <v>330.37</v>
          </cell>
        </row>
        <row r="541">
          <cell r="B541" t="str">
            <v>08P42-TGS-100C</v>
          </cell>
          <cell r="C541">
            <v>109.78</v>
          </cell>
          <cell r="D541">
            <v>182.63</v>
          </cell>
        </row>
        <row r="542">
          <cell r="B542" t="str">
            <v>08P46-T6Z-300A</v>
          </cell>
          <cell r="C542">
            <v>278</v>
          </cell>
          <cell r="D542">
            <v>489</v>
          </cell>
        </row>
        <row r="543">
          <cell r="B543" t="str">
            <v>08F21-T6Z-100B</v>
          </cell>
          <cell r="C543">
            <v>175.99</v>
          </cell>
          <cell r="D543">
            <v>385</v>
          </cell>
        </row>
        <row r="544">
          <cell r="B544" t="str">
            <v>08P17-TGS-110C</v>
          </cell>
          <cell r="C544">
            <v>110.99</v>
          </cell>
          <cell r="D544">
            <v>299</v>
          </cell>
        </row>
        <row r="545">
          <cell r="B545" t="str">
            <v>08U45-TGS-100B</v>
          </cell>
          <cell r="C545">
            <v>50.99</v>
          </cell>
          <cell r="D545">
            <v>150</v>
          </cell>
        </row>
        <row r="546">
          <cell r="B546" t="str">
            <v>08P05-T90-190</v>
          </cell>
          <cell r="C546">
            <v>229.82</v>
          </cell>
          <cell r="D546">
            <v>382.7</v>
          </cell>
        </row>
        <row r="547">
          <cell r="B547" t="str">
            <v>08P05-T90-1B0</v>
          </cell>
          <cell r="C547">
            <v>229.82</v>
          </cell>
          <cell r="D547">
            <v>382.7</v>
          </cell>
        </row>
        <row r="548">
          <cell r="B548" t="str">
            <v>08U97-TG7-114</v>
          </cell>
          <cell r="C548">
            <v>570</v>
          </cell>
          <cell r="D548">
            <v>950</v>
          </cell>
        </row>
        <row r="549">
          <cell r="B549" t="str">
            <v>08P05-T90-110</v>
          </cell>
          <cell r="C549">
            <v>230</v>
          </cell>
          <cell r="D549">
            <v>383</v>
          </cell>
        </row>
        <row r="550">
          <cell r="B550" t="str">
            <v>08P05-T90-120</v>
          </cell>
          <cell r="C550">
            <v>230</v>
          </cell>
          <cell r="D550">
            <v>383</v>
          </cell>
        </row>
        <row r="551">
          <cell r="B551" t="str">
            <v>08P05-T90-130</v>
          </cell>
          <cell r="C551">
            <v>230</v>
          </cell>
          <cell r="D551">
            <v>383</v>
          </cell>
        </row>
        <row r="552">
          <cell r="B552" t="str">
            <v>08P05-T90-140</v>
          </cell>
          <cell r="C552">
            <v>230</v>
          </cell>
          <cell r="D552">
            <v>383</v>
          </cell>
        </row>
        <row r="553">
          <cell r="B553" t="str">
            <v>08P05-T90-150</v>
          </cell>
          <cell r="C553">
            <v>230</v>
          </cell>
          <cell r="D553">
            <v>383</v>
          </cell>
        </row>
        <row r="554">
          <cell r="B554" t="str">
            <v>08P05-T90-160</v>
          </cell>
          <cell r="C554">
            <v>230</v>
          </cell>
          <cell r="D554">
            <v>383</v>
          </cell>
        </row>
        <row r="555">
          <cell r="B555" t="str">
            <v>08P05-T90-170</v>
          </cell>
          <cell r="C555">
            <v>230</v>
          </cell>
          <cell r="D555">
            <v>383</v>
          </cell>
        </row>
        <row r="556">
          <cell r="B556" t="str">
            <v>08P05-T90-180</v>
          </cell>
          <cell r="C556">
            <v>230</v>
          </cell>
          <cell r="D556">
            <v>383</v>
          </cell>
        </row>
        <row r="557">
          <cell r="B557" t="str">
            <v>08V27-TG7-100</v>
          </cell>
          <cell r="C557">
            <v>230</v>
          </cell>
          <cell r="D557">
            <v>400</v>
          </cell>
        </row>
        <row r="558">
          <cell r="B558" t="str">
            <v>08P47-TG7-302</v>
          </cell>
          <cell r="C558">
            <v>210</v>
          </cell>
          <cell r="D558">
            <v>323</v>
          </cell>
        </row>
        <row r="559">
          <cell r="B559" t="str">
            <v>08P20-T90-110A</v>
          </cell>
          <cell r="C559">
            <v>173</v>
          </cell>
          <cell r="D559">
            <v>288</v>
          </cell>
        </row>
        <row r="560">
          <cell r="B560" t="str">
            <v>08P20-T90-120A</v>
          </cell>
          <cell r="C560">
            <v>173</v>
          </cell>
          <cell r="D560">
            <v>288</v>
          </cell>
        </row>
        <row r="561">
          <cell r="B561" t="str">
            <v>08P20-T90-130A</v>
          </cell>
          <cell r="C561">
            <v>173</v>
          </cell>
          <cell r="D561">
            <v>288</v>
          </cell>
        </row>
        <row r="562">
          <cell r="B562" t="str">
            <v>08P20-T90-140A</v>
          </cell>
          <cell r="C562">
            <v>173</v>
          </cell>
          <cell r="D562">
            <v>288</v>
          </cell>
        </row>
        <row r="563">
          <cell r="B563" t="str">
            <v>08P20-T90-150A</v>
          </cell>
          <cell r="C563">
            <v>173</v>
          </cell>
          <cell r="D563">
            <v>288</v>
          </cell>
        </row>
        <row r="564">
          <cell r="B564" t="str">
            <v>08P20-T90-160A</v>
          </cell>
          <cell r="C564">
            <v>173</v>
          </cell>
          <cell r="D564">
            <v>288</v>
          </cell>
        </row>
        <row r="565">
          <cell r="B565" t="str">
            <v>08P20-T90-170A</v>
          </cell>
          <cell r="C565">
            <v>173</v>
          </cell>
          <cell r="D565">
            <v>288</v>
          </cell>
        </row>
        <row r="566">
          <cell r="B566" t="str">
            <v>08P20-T90-180A</v>
          </cell>
          <cell r="C566">
            <v>173</v>
          </cell>
          <cell r="D566">
            <v>288</v>
          </cell>
        </row>
        <row r="567">
          <cell r="B567" t="str">
            <v>08P47-T6Z-301</v>
          </cell>
          <cell r="C567">
            <v>145</v>
          </cell>
          <cell r="D567">
            <v>280</v>
          </cell>
        </row>
        <row r="568">
          <cell r="B568" t="str">
            <v>08R01-TG7-302</v>
          </cell>
          <cell r="C568">
            <v>125</v>
          </cell>
          <cell r="D568">
            <v>310</v>
          </cell>
        </row>
        <row r="569">
          <cell r="B569" t="str">
            <v>08R06-TG7-100</v>
          </cell>
          <cell r="C569">
            <v>81</v>
          </cell>
          <cell r="D569">
            <v>165</v>
          </cell>
        </row>
        <row r="570">
          <cell r="B570" t="str">
            <v>08L08-T90-300</v>
          </cell>
          <cell r="C570">
            <v>871</v>
          </cell>
          <cell r="D570">
            <v>1405</v>
          </cell>
        </row>
        <row r="571">
          <cell r="B571" t="str">
            <v>08L91-T90-300B</v>
          </cell>
          <cell r="C571">
            <v>345</v>
          </cell>
          <cell r="D571">
            <v>574</v>
          </cell>
        </row>
        <row r="572">
          <cell r="B572" t="str">
            <v>08L92-T90-300D</v>
          </cell>
          <cell r="C572">
            <v>154</v>
          </cell>
          <cell r="D572">
            <v>257</v>
          </cell>
        </row>
        <row r="573">
          <cell r="B573" t="str">
            <v>08L92-T90-300E</v>
          </cell>
          <cell r="C573">
            <v>154</v>
          </cell>
          <cell r="D573">
            <v>257</v>
          </cell>
        </row>
        <row r="574">
          <cell r="B574" t="str">
            <v>08W18-T90-100D</v>
          </cell>
          <cell r="C574">
            <v>298</v>
          </cell>
          <cell r="D574">
            <v>493</v>
          </cell>
        </row>
        <row r="575">
          <cell r="B575" t="str">
            <v>08W20-T90-100C</v>
          </cell>
          <cell r="C575">
            <v>410</v>
          </cell>
          <cell r="D575">
            <v>682</v>
          </cell>
        </row>
        <row r="576">
          <cell r="B576" t="str">
            <v>08W20-T90-300E</v>
          </cell>
          <cell r="C576">
            <v>410</v>
          </cell>
          <cell r="D576">
            <v>682</v>
          </cell>
        </row>
        <row r="577">
          <cell r="B577" t="str">
            <v>08P00-T90-100</v>
          </cell>
          <cell r="C577">
            <v>117</v>
          </cell>
          <cell r="D577">
            <v>195</v>
          </cell>
        </row>
        <row r="578">
          <cell r="B578" t="str">
            <v>08F20-T90-100D</v>
          </cell>
          <cell r="C578">
            <v>75</v>
          </cell>
          <cell r="D578">
            <v>125</v>
          </cell>
        </row>
        <row r="579">
          <cell r="B579" t="str">
            <v>08W19-36W-100</v>
          </cell>
          <cell r="C579">
            <v>560</v>
          </cell>
          <cell r="D579">
            <v>930</v>
          </cell>
        </row>
        <row r="580">
          <cell r="B580" t="str">
            <v>08F02-36W-160</v>
          </cell>
          <cell r="C580">
            <v>478</v>
          </cell>
          <cell r="D580">
            <v>797</v>
          </cell>
        </row>
        <row r="581">
          <cell r="B581" t="str">
            <v>08F01-36W-160</v>
          </cell>
          <cell r="C581">
            <v>330</v>
          </cell>
          <cell r="D581">
            <v>550</v>
          </cell>
        </row>
        <row r="582">
          <cell r="B582" t="str">
            <v>08P34-36W-100</v>
          </cell>
          <cell r="C582">
            <v>313</v>
          </cell>
          <cell r="D582">
            <v>522</v>
          </cell>
        </row>
        <row r="583">
          <cell r="B583" t="str">
            <v>08E12-36W-100</v>
          </cell>
          <cell r="C583">
            <v>288</v>
          </cell>
          <cell r="D583">
            <v>480</v>
          </cell>
        </row>
        <row r="584">
          <cell r="B584" t="str">
            <v>08F20-36W-100</v>
          </cell>
          <cell r="C584">
            <v>221</v>
          </cell>
          <cell r="D584">
            <v>368</v>
          </cell>
        </row>
        <row r="585">
          <cell r="B585" t="str">
            <v>08R04-36W-100</v>
          </cell>
          <cell r="C585">
            <v>207</v>
          </cell>
          <cell r="D585">
            <v>345</v>
          </cell>
        </row>
        <row r="586">
          <cell r="B586" t="str">
            <v>08E16-36W-100</v>
          </cell>
          <cell r="C586">
            <v>206</v>
          </cell>
          <cell r="D586">
            <v>343</v>
          </cell>
        </row>
        <row r="587">
          <cell r="B587" t="str">
            <v>08T44-36W-300</v>
          </cell>
          <cell r="C587">
            <v>199</v>
          </cell>
          <cell r="D587">
            <v>332</v>
          </cell>
        </row>
        <row r="588">
          <cell r="B588" t="str">
            <v>08P48-36W-100</v>
          </cell>
          <cell r="C588">
            <v>190</v>
          </cell>
          <cell r="D588">
            <v>317</v>
          </cell>
        </row>
        <row r="589">
          <cell r="B589" t="str">
            <v>08V27-36W-100</v>
          </cell>
          <cell r="C589">
            <v>188</v>
          </cell>
          <cell r="D589">
            <v>313</v>
          </cell>
        </row>
        <row r="590">
          <cell r="B590" t="str">
            <v>08P30-36W-100</v>
          </cell>
          <cell r="C590">
            <v>177</v>
          </cell>
          <cell r="D590">
            <v>295</v>
          </cell>
        </row>
        <row r="591">
          <cell r="B591" t="str">
            <v>08U35-36W-100</v>
          </cell>
          <cell r="C591">
            <v>161</v>
          </cell>
          <cell r="D591">
            <v>268</v>
          </cell>
        </row>
        <row r="592">
          <cell r="B592" t="str">
            <v>08P17-36W-110</v>
          </cell>
          <cell r="C592">
            <v>156</v>
          </cell>
          <cell r="D592">
            <v>260</v>
          </cell>
        </row>
        <row r="593">
          <cell r="B593" t="str">
            <v>08U45-36W-100</v>
          </cell>
          <cell r="C593">
            <v>118</v>
          </cell>
          <cell r="D593">
            <v>197</v>
          </cell>
        </row>
        <row r="594">
          <cell r="B594" t="str">
            <v>08P00-36W-100</v>
          </cell>
          <cell r="C594">
            <v>108</v>
          </cell>
          <cell r="D594">
            <v>180</v>
          </cell>
        </row>
        <row r="595">
          <cell r="B595" t="str">
            <v>08R06-36W-110</v>
          </cell>
          <cell r="C595">
            <v>75</v>
          </cell>
          <cell r="D595">
            <v>125</v>
          </cell>
        </row>
        <row r="596">
          <cell r="B596" t="str">
            <v>08P48-36W-100A</v>
          </cell>
          <cell r="C596">
            <v>73</v>
          </cell>
          <cell r="D596">
            <v>122</v>
          </cell>
        </row>
        <row r="597">
          <cell r="B597">
            <v>86275140</v>
          </cell>
          <cell r="C597">
            <v>321</v>
          </cell>
          <cell r="D597">
            <v>401</v>
          </cell>
        </row>
        <row r="598">
          <cell r="B598" t="str">
            <v>08P00-PS2-100</v>
          </cell>
          <cell r="C598">
            <v>115.94</v>
          </cell>
          <cell r="D598">
            <v>191.86</v>
          </cell>
        </row>
        <row r="599">
          <cell r="B599" t="str">
            <v>08P20-PS2-170A</v>
          </cell>
          <cell r="C599">
            <v>163.13</v>
          </cell>
          <cell r="D599">
            <v>271.89</v>
          </cell>
        </row>
        <row r="600">
          <cell r="B600">
            <v>84933501</v>
          </cell>
          <cell r="C600">
            <v>1088</v>
          </cell>
          <cell r="D600">
            <v>1813</v>
          </cell>
        </row>
        <row r="601">
          <cell r="B601" t="str">
            <v>08P21-PS2-100</v>
          </cell>
          <cell r="C601">
            <v>606</v>
          </cell>
          <cell r="D601">
            <v>1010</v>
          </cell>
        </row>
        <row r="602">
          <cell r="B602" t="str">
            <v>08E70-PT9-300CP</v>
          </cell>
          <cell r="C602">
            <v>527</v>
          </cell>
          <cell r="D602">
            <v>878</v>
          </cell>
        </row>
        <row r="603">
          <cell r="B603" t="str">
            <v>08L04-PS2-300</v>
          </cell>
          <cell r="C603">
            <v>523</v>
          </cell>
          <cell r="D603">
            <v>872</v>
          </cell>
        </row>
        <row r="604">
          <cell r="B604" t="str">
            <v>08W19-PS2-100</v>
          </cell>
          <cell r="C604">
            <v>512</v>
          </cell>
          <cell r="D604">
            <v>853</v>
          </cell>
        </row>
        <row r="605">
          <cell r="B605">
            <v>85105297</v>
          </cell>
          <cell r="C605">
            <v>421</v>
          </cell>
          <cell r="D605">
            <v>702</v>
          </cell>
        </row>
        <row r="606">
          <cell r="B606" t="str">
            <v>08F23-PS2-110A</v>
          </cell>
          <cell r="C606">
            <v>374</v>
          </cell>
          <cell r="D606">
            <v>623</v>
          </cell>
        </row>
        <row r="607">
          <cell r="B607" t="str">
            <v>08F57-PS2-110</v>
          </cell>
          <cell r="C607">
            <v>374</v>
          </cell>
          <cell r="D607">
            <v>623</v>
          </cell>
        </row>
        <row r="608">
          <cell r="B608" t="str">
            <v>08Z07-PS2-310</v>
          </cell>
          <cell r="C608">
            <v>287</v>
          </cell>
          <cell r="D608">
            <v>478</v>
          </cell>
        </row>
        <row r="609">
          <cell r="B609" t="str">
            <v>08F21-PS2-100</v>
          </cell>
          <cell r="C609">
            <v>281</v>
          </cell>
          <cell r="D609">
            <v>468</v>
          </cell>
        </row>
        <row r="610">
          <cell r="B610" t="str">
            <v>08F24-PS2-110</v>
          </cell>
          <cell r="C610">
            <v>234</v>
          </cell>
          <cell r="D610">
            <v>390</v>
          </cell>
        </row>
        <row r="611">
          <cell r="B611">
            <v>85039001</v>
          </cell>
          <cell r="C611">
            <v>228</v>
          </cell>
          <cell r="D611">
            <v>380</v>
          </cell>
        </row>
        <row r="612">
          <cell r="B612" t="str">
            <v>08P17-PS2-110</v>
          </cell>
          <cell r="C612">
            <v>221</v>
          </cell>
          <cell r="D612">
            <v>368</v>
          </cell>
        </row>
        <row r="613">
          <cell r="B613" t="str">
            <v>08F57-PS2-100A</v>
          </cell>
          <cell r="C613">
            <v>210</v>
          </cell>
          <cell r="D613">
            <v>350</v>
          </cell>
        </row>
        <row r="614">
          <cell r="B614" t="str">
            <v>08R13-PS2-100</v>
          </cell>
          <cell r="C614">
            <v>210</v>
          </cell>
          <cell r="D614">
            <v>350</v>
          </cell>
        </row>
        <row r="615">
          <cell r="B615" t="str">
            <v>08R04-PS2-100</v>
          </cell>
          <cell r="C615">
            <v>202</v>
          </cell>
          <cell r="D615">
            <v>337</v>
          </cell>
        </row>
        <row r="616">
          <cell r="B616">
            <v>85548789</v>
          </cell>
          <cell r="C616">
            <v>169</v>
          </cell>
          <cell r="D616">
            <v>282</v>
          </cell>
        </row>
        <row r="617">
          <cell r="B617" t="str">
            <v>08P20-PS2-110A</v>
          </cell>
          <cell r="C617">
            <v>164</v>
          </cell>
          <cell r="D617">
            <v>273</v>
          </cell>
        </row>
        <row r="618">
          <cell r="B618" t="str">
            <v>08P20-PS2-120A</v>
          </cell>
          <cell r="C618">
            <v>164</v>
          </cell>
          <cell r="D618">
            <v>273</v>
          </cell>
        </row>
        <row r="619">
          <cell r="B619" t="str">
            <v>08P20-PS2-130A</v>
          </cell>
          <cell r="C619">
            <v>164</v>
          </cell>
          <cell r="D619">
            <v>273</v>
          </cell>
        </row>
        <row r="620">
          <cell r="B620" t="str">
            <v>08P20-PS2-140A</v>
          </cell>
          <cell r="C620">
            <v>164</v>
          </cell>
          <cell r="D620">
            <v>273</v>
          </cell>
        </row>
        <row r="621">
          <cell r="B621" t="str">
            <v>08P20-PS2-150A</v>
          </cell>
          <cell r="C621">
            <v>164</v>
          </cell>
          <cell r="D621">
            <v>273</v>
          </cell>
        </row>
        <row r="622">
          <cell r="B622" t="str">
            <v>08P20-PS2-160A</v>
          </cell>
          <cell r="C622">
            <v>164</v>
          </cell>
          <cell r="D622">
            <v>273</v>
          </cell>
        </row>
        <row r="623">
          <cell r="B623" t="str">
            <v>08P04-PS2-100</v>
          </cell>
          <cell r="C623">
            <v>128</v>
          </cell>
          <cell r="D623">
            <v>213</v>
          </cell>
        </row>
        <row r="624">
          <cell r="B624" t="str">
            <v>08P30-PS2-100</v>
          </cell>
          <cell r="C624">
            <v>128</v>
          </cell>
          <cell r="D624">
            <v>213</v>
          </cell>
        </row>
        <row r="625">
          <cell r="B625" t="str">
            <v>08U45-PS2-100</v>
          </cell>
          <cell r="C625">
            <v>124</v>
          </cell>
          <cell r="D625">
            <v>207</v>
          </cell>
        </row>
        <row r="626">
          <cell r="B626" t="str">
            <v>08F24-PS2-310A</v>
          </cell>
          <cell r="C626">
            <v>118</v>
          </cell>
          <cell r="D626">
            <v>197</v>
          </cell>
        </row>
        <row r="627">
          <cell r="B627" t="str">
            <v>08F20-PS2-100</v>
          </cell>
          <cell r="C627">
            <v>100</v>
          </cell>
          <cell r="D627">
            <v>167</v>
          </cell>
        </row>
        <row r="628">
          <cell r="B628" t="str">
            <v>08P48-PS2-100A</v>
          </cell>
          <cell r="C628">
            <v>87</v>
          </cell>
          <cell r="D628">
            <v>145</v>
          </cell>
        </row>
        <row r="629">
          <cell r="B629" t="str">
            <v>08L92-PS2-100A</v>
          </cell>
          <cell r="C629">
            <v>57</v>
          </cell>
          <cell r="D629">
            <v>95</v>
          </cell>
        </row>
        <row r="630">
          <cell r="B630" t="str">
            <v>08P20-PS2-100</v>
          </cell>
          <cell r="C630">
            <v>57</v>
          </cell>
          <cell r="D630">
            <v>95</v>
          </cell>
        </row>
        <row r="631">
          <cell r="B631" t="str">
            <v>08F20-PS2-100A</v>
          </cell>
          <cell r="C631">
            <v>49</v>
          </cell>
          <cell r="D631">
            <v>82</v>
          </cell>
        </row>
        <row r="632">
          <cell r="B632" t="str">
            <v>08P48-PS2-100</v>
          </cell>
          <cell r="C632">
            <v>49</v>
          </cell>
          <cell r="D632">
            <v>82</v>
          </cell>
        </row>
        <row r="633">
          <cell r="B633" t="str">
            <v>08F20-PS2-100C</v>
          </cell>
          <cell r="C633">
            <v>34</v>
          </cell>
          <cell r="D633">
            <v>57</v>
          </cell>
        </row>
        <row r="634">
          <cell r="B634" t="str">
            <v>08F20-PS2-100D</v>
          </cell>
          <cell r="C634">
            <v>34</v>
          </cell>
          <cell r="D634">
            <v>57</v>
          </cell>
        </row>
        <row r="635">
          <cell r="B635" t="str">
            <v>08E70-PT9-300</v>
          </cell>
          <cell r="C635">
            <v>0.01</v>
          </cell>
          <cell r="D635">
            <v>0.01</v>
          </cell>
        </row>
        <row r="636">
          <cell r="B636" t="str">
            <v>08P05-T6Z-160</v>
          </cell>
          <cell r="C636">
            <v>208.28</v>
          </cell>
          <cell r="D636">
            <v>346.79</v>
          </cell>
        </row>
        <row r="637">
          <cell r="B637" t="str">
            <v>08P20-T6Z-160A</v>
          </cell>
          <cell r="C637">
            <v>162.11000000000001</v>
          </cell>
          <cell r="D637">
            <v>269.83999999999997</v>
          </cell>
        </row>
        <row r="638">
          <cell r="B638" t="str">
            <v>08V31-T6Z-100A</v>
          </cell>
          <cell r="C638">
            <v>287.27999999999997</v>
          </cell>
          <cell r="D638">
            <v>478.12</v>
          </cell>
        </row>
        <row r="639">
          <cell r="B639" t="str">
            <v>08Z07-T6Z-301F</v>
          </cell>
          <cell r="C639">
            <v>1720</v>
          </cell>
          <cell r="D639">
            <v>2457</v>
          </cell>
        </row>
        <row r="640">
          <cell r="B640" t="str">
            <v>08L33-T6Z-100</v>
          </cell>
          <cell r="C640">
            <v>930</v>
          </cell>
          <cell r="D640">
            <v>1600</v>
          </cell>
        </row>
        <row r="641">
          <cell r="B641" t="str">
            <v>08L33-T6Z-101B</v>
          </cell>
          <cell r="C641">
            <v>718</v>
          </cell>
          <cell r="D641">
            <v>1200</v>
          </cell>
        </row>
        <row r="642">
          <cell r="B642" t="str">
            <v>08L33-T6Z-101A</v>
          </cell>
          <cell r="C642">
            <v>580</v>
          </cell>
          <cell r="D642">
            <v>988</v>
          </cell>
        </row>
        <row r="643">
          <cell r="B643" t="str">
            <v>08L02-T6Z-102</v>
          </cell>
          <cell r="C643">
            <v>499</v>
          </cell>
          <cell r="D643">
            <v>830</v>
          </cell>
        </row>
        <row r="644">
          <cell r="B644" t="str">
            <v>08L02-T6Z-102A</v>
          </cell>
          <cell r="C644">
            <v>499</v>
          </cell>
          <cell r="D644">
            <v>830</v>
          </cell>
        </row>
        <row r="645">
          <cell r="B645" t="str">
            <v>08L26-T6Z-301</v>
          </cell>
          <cell r="C645">
            <v>415</v>
          </cell>
          <cell r="D645">
            <v>750</v>
          </cell>
        </row>
        <row r="646">
          <cell r="B646" t="str">
            <v>08W18-T6Z-300A</v>
          </cell>
          <cell r="C646">
            <v>400</v>
          </cell>
          <cell r="D646">
            <v>750</v>
          </cell>
        </row>
        <row r="647">
          <cell r="B647" t="str">
            <v>08P46-T6Z-100</v>
          </cell>
          <cell r="C647">
            <v>390</v>
          </cell>
          <cell r="D647">
            <v>750</v>
          </cell>
        </row>
        <row r="648">
          <cell r="B648" t="str">
            <v>08L26-T6Z-301A</v>
          </cell>
          <cell r="C648">
            <v>370</v>
          </cell>
          <cell r="D648">
            <v>800</v>
          </cell>
        </row>
        <row r="649">
          <cell r="B649" t="str">
            <v>08W18-T6Z-100</v>
          </cell>
          <cell r="C649">
            <v>360</v>
          </cell>
          <cell r="D649">
            <v>650</v>
          </cell>
        </row>
        <row r="650">
          <cell r="B650" t="str">
            <v>08Z04-T6Z-300A</v>
          </cell>
          <cell r="C650">
            <v>465</v>
          </cell>
          <cell r="D650">
            <v>775</v>
          </cell>
        </row>
        <row r="651">
          <cell r="B651" t="str">
            <v>08P32-T6Z-310</v>
          </cell>
          <cell r="C651">
            <v>300</v>
          </cell>
          <cell r="D651">
            <v>498</v>
          </cell>
        </row>
        <row r="652">
          <cell r="B652" t="str">
            <v>08P21-T6Z-100A</v>
          </cell>
          <cell r="C652">
            <v>285</v>
          </cell>
          <cell r="D652">
            <v>650</v>
          </cell>
        </row>
        <row r="653">
          <cell r="B653" t="str">
            <v>08L04-TGS-300</v>
          </cell>
          <cell r="C653">
            <v>265</v>
          </cell>
          <cell r="D653">
            <v>439</v>
          </cell>
        </row>
        <row r="654">
          <cell r="B654" t="str">
            <v>08P21-T6Z-100</v>
          </cell>
          <cell r="C654">
            <v>260</v>
          </cell>
          <cell r="D654">
            <v>495</v>
          </cell>
        </row>
        <row r="655">
          <cell r="B655" t="str">
            <v>08P35-T6Z-100</v>
          </cell>
          <cell r="C655">
            <v>201</v>
          </cell>
          <cell r="D655">
            <v>335</v>
          </cell>
        </row>
        <row r="656">
          <cell r="B656" t="str">
            <v>08V67-T6Z-300A</v>
          </cell>
          <cell r="C656">
            <v>188</v>
          </cell>
          <cell r="D656">
            <v>315</v>
          </cell>
        </row>
        <row r="657">
          <cell r="B657" t="str">
            <v>08E12-T6Z-100B</v>
          </cell>
          <cell r="C657">
            <v>185</v>
          </cell>
          <cell r="D657">
            <v>410</v>
          </cell>
        </row>
        <row r="658">
          <cell r="B658" t="str">
            <v>08E12-T6Z-100C</v>
          </cell>
          <cell r="C658">
            <v>185</v>
          </cell>
          <cell r="D658">
            <v>410</v>
          </cell>
        </row>
        <row r="659">
          <cell r="B659" t="str">
            <v>08P17-T6Z-110A</v>
          </cell>
          <cell r="C659">
            <v>185</v>
          </cell>
          <cell r="D659">
            <v>307</v>
          </cell>
        </row>
        <row r="660">
          <cell r="B660" t="str">
            <v xml:space="preserve">08W18-T6Z-300E </v>
          </cell>
          <cell r="C660">
            <v>180.99</v>
          </cell>
          <cell r="D660">
            <v>750</v>
          </cell>
        </row>
        <row r="661">
          <cell r="B661" t="str">
            <v>08F21-T6Z-100A</v>
          </cell>
          <cell r="C661">
            <v>175.99</v>
          </cell>
          <cell r="D661">
            <v>385</v>
          </cell>
        </row>
        <row r="662">
          <cell r="B662" t="str">
            <v>08F57-T6Z-100</v>
          </cell>
          <cell r="C662">
            <v>175</v>
          </cell>
          <cell r="D662">
            <v>405</v>
          </cell>
        </row>
        <row r="663">
          <cell r="B663" t="str">
            <v>08L91-T6Z-101</v>
          </cell>
          <cell r="C663">
            <v>165</v>
          </cell>
          <cell r="D663">
            <v>275</v>
          </cell>
        </row>
        <row r="664">
          <cell r="B664" t="str">
            <v>08U43-T6Z-100</v>
          </cell>
          <cell r="C664">
            <v>152</v>
          </cell>
          <cell r="D664">
            <v>320</v>
          </cell>
        </row>
        <row r="665">
          <cell r="B665" t="str">
            <v>08E12-T6Z-101</v>
          </cell>
          <cell r="C665">
            <v>150</v>
          </cell>
          <cell r="D665">
            <v>352</v>
          </cell>
        </row>
        <row r="666">
          <cell r="B666" t="str">
            <v>08P47-T6Z-300A</v>
          </cell>
          <cell r="C666">
            <v>147</v>
          </cell>
          <cell r="D666">
            <v>300</v>
          </cell>
        </row>
        <row r="667">
          <cell r="B667" t="str">
            <v>08L92-T6Z-300</v>
          </cell>
          <cell r="C667">
            <v>144</v>
          </cell>
          <cell r="D667">
            <v>240</v>
          </cell>
        </row>
        <row r="668">
          <cell r="B668" t="str">
            <v>08R04-T6Z-101</v>
          </cell>
          <cell r="C668">
            <v>140</v>
          </cell>
          <cell r="D668">
            <v>340</v>
          </cell>
        </row>
        <row r="669">
          <cell r="B669" t="str">
            <v>08F30-T6Z-100</v>
          </cell>
          <cell r="C669">
            <v>135</v>
          </cell>
          <cell r="D669">
            <v>325</v>
          </cell>
        </row>
        <row r="670">
          <cell r="B670" t="str">
            <v>08L96-T6Z-100A</v>
          </cell>
          <cell r="C670">
            <v>130</v>
          </cell>
          <cell r="D670">
            <v>250</v>
          </cell>
        </row>
        <row r="671">
          <cell r="B671" t="str">
            <v>08P05-T6Z-111</v>
          </cell>
          <cell r="C671">
            <v>129</v>
          </cell>
          <cell r="D671">
            <v>215</v>
          </cell>
        </row>
        <row r="672">
          <cell r="B672" t="str">
            <v>08P05-T6Z-121</v>
          </cell>
          <cell r="C672">
            <v>129</v>
          </cell>
          <cell r="D672">
            <v>215</v>
          </cell>
        </row>
        <row r="673">
          <cell r="B673" t="str">
            <v>08P05-T6Z-131</v>
          </cell>
          <cell r="C673">
            <v>129</v>
          </cell>
          <cell r="D673">
            <v>260</v>
          </cell>
        </row>
        <row r="674">
          <cell r="B674" t="str">
            <v>08P05-T6Z-141</v>
          </cell>
          <cell r="C674">
            <v>129</v>
          </cell>
          <cell r="D674">
            <v>260</v>
          </cell>
        </row>
        <row r="675">
          <cell r="B675" t="str">
            <v>08P05-T6Z-151</v>
          </cell>
          <cell r="C675">
            <v>129</v>
          </cell>
          <cell r="D675">
            <v>260</v>
          </cell>
        </row>
        <row r="676">
          <cell r="B676" t="str">
            <v>08P05-T6Z-171</v>
          </cell>
          <cell r="C676">
            <v>129</v>
          </cell>
          <cell r="D676">
            <v>260</v>
          </cell>
        </row>
        <row r="677">
          <cell r="B677" t="str">
            <v>08P05-T6Z-181</v>
          </cell>
          <cell r="C677">
            <v>129</v>
          </cell>
          <cell r="D677">
            <v>260</v>
          </cell>
        </row>
        <row r="678">
          <cell r="B678" t="str">
            <v>08P05-T6Z-1A1</v>
          </cell>
          <cell r="C678">
            <v>129</v>
          </cell>
          <cell r="D678">
            <v>260</v>
          </cell>
        </row>
        <row r="679">
          <cell r="B679" t="str">
            <v>08P05-T6Z-1B1</v>
          </cell>
          <cell r="C679">
            <v>129</v>
          </cell>
          <cell r="D679">
            <v>260</v>
          </cell>
        </row>
        <row r="680">
          <cell r="B680" t="str">
            <v>08V67-T6Z-110K</v>
          </cell>
          <cell r="C680">
            <v>128</v>
          </cell>
          <cell r="D680">
            <v>280</v>
          </cell>
        </row>
        <row r="681">
          <cell r="B681" t="str">
            <v>08P20-T6Z-110A</v>
          </cell>
          <cell r="C681">
            <v>125</v>
          </cell>
          <cell r="D681">
            <v>245</v>
          </cell>
        </row>
        <row r="682">
          <cell r="B682" t="str">
            <v>08P20-T6Z-120A</v>
          </cell>
          <cell r="C682">
            <v>125</v>
          </cell>
          <cell r="D682">
            <v>245</v>
          </cell>
        </row>
        <row r="683">
          <cell r="B683" t="str">
            <v>08P20-T6Z-130A</v>
          </cell>
          <cell r="C683">
            <v>125</v>
          </cell>
          <cell r="D683">
            <v>245</v>
          </cell>
        </row>
        <row r="684">
          <cell r="B684" t="str">
            <v>08P20-T6Z-140A</v>
          </cell>
          <cell r="C684">
            <v>125</v>
          </cell>
          <cell r="D684">
            <v>245</v>
          </cell>
        </row>
        <row r="685">
          <cell r="B685" t="str">
            <v>08P20-T6Z-150A</v>
          </cell>
          <cell r="C685">
            <v>125</v>
          </cell>
          <cell r="D685">
            <v>245</v>
          </cell>
        </row>
        <row r="686">
          <cell r="B686" t="str">
            <v>08P20-T6Z-170A</v>
          </cell>
          <cell r="C686">
            <v>125</v>
          </cell>
          <cell r="D686">
            <v>245</v>
          </cell>
        </row>
        <row r="687">
          <cell r="B687" t="str">
            <v>08P20-T6Z-180A</v>
          </cell>
          <cell r="C687">
            <v>125</v>
          </cell>
          <cell r="D687">
            <v>245</v>
          </cell>
        </row>
        <row r="688">
          <cell r="B688" t="str">
            <v>08P20-T6Z-1A0A</v>
          </cell>
          <cell r="C688">
            <v>125</v>
          </cell>
          <cell r="D688">
            <v>245</v>
          </cell>
        </row>
        <row r="689">
          <cell r="B689" t="str">
            <v>08P20-T6Z-1B0A</v>
          </cell>
          <cell r="C689">
            <v>125</v>
          </cell>
          <cell r="D689">
            <v>245</v>
          </cell>
        </row>
        <row r="690">
          <cell r="B690" t="str">
            <v>08P04-T6Z-100</v>
          </cell>
          <cell r="C690">
            <v>99</v>
          </cell>
          <cell r="D690">
            <v>200</v>
          </cell>
        </row>
        <row r="691">
          <cell r="B691" t="str">
            <v xml:space="preserve">08F20-T6Z-100B </v>
          </cell>
          <cell r="C691">
            <v>75</v>
          </cell>
          <cell r="D691">
            <v>150</v>
          </cell>
        </row>
        <row r="692">
          <cell r="B692" t="str">
            <v>08Z07-T6Z-110E</v>
          </cell>
          <cell r="C692">
            <v>63</v>
          </cell>
          <cell r="D692">
            <v>85</v>
          </cell>
        </row>
        <row r="693">
          <cell r="B693" t="str">
            <v>08Z07-T6Z-120E</v>
          </cell>
          <cell r="C693">
            <v>63</v>
          </cell>
          <cell r="D693">
            <v>85</v>
          </cell>
        </row>
        <row r="694">
          <cell r="B694" t="str">
            <v>08Z07-T6Z-130E</v>
          </cell>
          <cell r="C694">
            <v>63</v>
          </cell>
          <cell r="D694">
            <v>85</v>
          </cell>
        </row>
        <row r="695">
          <cell r="B695" t="str">
            <v>08Z07-T6Z-140E</v>
          </cell>
          <cell r="C695">
            <v>63</v>
          </cell>
          <cell r="D695">
            <v>85</v>
          </cell>
        </row>
        <row r="696">
          <cell r="B696" t="str">
            <v>08Z07-T6Z-150E</v>
          </cell>
          <cell r="C696">
            <v>63</v>
          </cell>
          <cell r="D696">
            <v>85</v>
          </cell>
        </row>
        <row r="697">
          <cell r="B697" t="str">
            <v>08Z07-T6Z-160E</v>
          </cell>
          <cell r="C697">
            <v>63</v>
          </cell>
          <cell r="D697">
            <v>85</v>
          </cell>
        </row>
        <row r="698">
          <cell r="B698" t="str">
            <v>08Z07-T6Z-170E</v>
          </cell>
          <cell r="C698">
            <v>63</v>
          </cell>
          <cell r="D698">
            <v>85</v>
          </cell>
        </row>
        <row r="699">
          <cell r="B699" t="str">
            <v>08Z07-T6Z-180E</v>
          </cell>
          <cell r="C699">
            <v>63</v>
          </cell>
          <cell r="D699">
            <v>85</v>
          </cell>
        </row>
        <row r="700">
          <cell r="B700" t="str">
            <v>08Z07-T6Z-300D</v>
          </cell>
          <cell r="C700">
            <v>63</v>
          </cell>
          <cell r="D700">
            <v>85</v>
          </cell>
        </row>
        <row r="701">
          <cell r="B701" t="str">
            <v>08F20-T6Z-100</v>
          </cell>
          <cell r="C701">
            <v>55</v>
          </cell>
          <cell r="D701">
            <v>118</v>
          </cell>
        </row>
        <row r="702">
          <cell r="B702" t="str">
            <v>08P08-T6Z-100</v>
          </cell>
          <cell r="C702">
            <v>55</v>
          </cell>
          <cell r="D702">
            <v>91</v>
          </cell>
        </row>
        <row r="703">
          <cell r="B703" t="str">
            <v>08P09-T6Z-100</v>
          </cell>
          <cell r="C703">
            <v>55</v>
          </cell>
          <cell r="D703">
            <v>91</v>
          </cell>
        </row>
        <row r="704">
          <cell r="B704" t="str">
            <v>08U45-T6Z-100</v>
          </cell>
          <cell r="C704">
            <v>52</v>
          </cell>
          <cell r="D704">
            <v>87</v>
          </cell>
        </row>
        <row r="705">
          <cell r="B705" t="str">
            <v>08U45-T6Z-100A</v>
          </cell>
          <cell r="C705">
            <v>52</v>
          </cell>
          <cell r="D705">
            <v>87</v>
          </cell>
        </row>
        <row r="706">
          <cell r="B706" t="str">
            <v>08F21-T6Z-100</v>
          </cell>
          <cell r="C706">
            <v>50.99</v>
          </cell>
          <cell r="D706">
            <v>344</v>
          </cell>
        </row>
        <row r="707">
          <cell r="B707" t="str">
            <v>08P20-T6Z-101</v>
          </cell>
          <cell r="C707">
            <v>47</v>
          </cell>
          <cell r="D707">
            <v>98</v>
          </cell>
        </row>
        <row r="708">
          <cell r="B708" t="str">
            <v>08F20-TGS-100A</v>
          </cell>
          <cell r="C708">
            <v>43</v>
          </cell>
          <cell r="D708">
            <v>72</v>
          </cell>
        </row>
        <row r="709">
          <cell r="B709" t="str">
            <v>08L96-T6Z-300</v>
          </cell>
          <cell r="C709">
            <v>40</v>
          </cell>
          <cell r="D709">
            <v>80</v>
          </cell>
        </row>
        <row r="710">
          <cell r="B710" t="str">
            <v>08U35-T6Z-100</v>
          </cell>
          <cell r="C710">
            <v>37</v>
          </cell>
          <cell r="D710">
            <v>85</v>
          </cell>
        </row>
        <row r="711">
          <cell r="B711" t="str">
            <v>08Z07-T6Z-100B</v>
          </cell>
          <cell r="C711">
            <v>28</v>
          </cell>
          <cell r="D711">
            <v>47</v>
          </cell>
        </row>
        <row r="712">
          <cell r="B712" t="str">
            <v>08F20-T6Z-100A</v>
          </cell>
          <cell r="C712">
            <v>25</v>
          </cell>
          <cell r="D712">
            <v>60</v>
          </cell>
        </row>
        <row r="713">
          <cell r="B713" t="str">
            <v>08L33-T6Z-100D</v>
          </cell>
          <cell r="C713">
            <v>890</v>
          </cell>
          <cell r="D713">
            <v>1558</v>
          </cell>
        </row>
        <row r="714">
          <cell r="B714" t="str">
            <v>08L33-T6Z-100C</v>
          </cell>
          <cell r="C714">
            <v>700</v>
          </cell>
          <cell r="D714">
            <v>1298</v>
          </cell>
        </row>
        <row r="715">
          <cell r="B715" t="str">
            <v>08F57-T6Z-100A</v>
          </cell>
          <cell r="C715">
            <v>359.1</v>
          </cell>
          <cell r="D715">
            <v>598.50000000000011</v>
          </cell>
        </row>
        <row r="716">
          <cell r="B716" t="str">
            <v>08P32-T6Z-310A</v>
          </cell>
          <cell r="C716">
            <v>300</v>
          </cell>
          <cell r="D716">
            <v>498</v>
          </cell>
        </row>
        <row r="717">
          <cell r="B717" t="str">
            <v>08P21-T6Z-100B</v>
          </cell>
          <cell r="C717">
            <v>285</v>
          </cell>
          <cell r="D717">
            <v>650</v>
          </cell>
        </row>
        <row r="718">
          <cell r="B718" t="str">
            <v>08P46-T6Z-300A</v>
          </cell>
          <cell r="C718">
            <v>278</v>
          </cell>
          <cell r="D718">
            <v>489</v>
          </cell>
        </row>
        <row r="719">
          <cell r="B719" t="str">
            <v>08P17-T6Z-110B</v>
          </cell>
          <cell r="C719">
            <v>191</v>
          </cell>
          <cell r="D719">
            <v>317</v>
          </cell>
        </row>
        <row r="720">
          <cell r="B720" t="str">
            <v>08F30-T6Z-100A</v>
          </cell>
          <cell r="C720">
            <v>175</v>
          </cell>
          <cell r="D720">
            <v>325</v>
          </cell>
        </row>
        <row r="721">
          <cell r="B721" t="str">
            <v>08P17-T6Z-310B</v>
          </cell>
          <cell r="C721">
            <v>175</v>
          </cell>
          <cell r="D721">
            <v>290</v>
          </cell>
        </row>
        <row r="722">
          <cell r="B722" t="str">
            <v>08F20-T6Z-100C</v>
          </cell>
          <cell r="C722">
            <v>145</v>
          </cell>
          <cell r="D722">
            <v>240</v>
          </cell>
        </row>
        <row r="723">
          <cell r="B723" t="str">
            <v>08P20-T6Z-1D0A</v>
          </cell>
          <cell r="C723">
            <v>135</v>
          </cell>
          <cell r="D723">
            <v>245</v>
          </cell>
        </row>
        <row r="724">
          <cell r="B724" t="str">
            <v>08P05-T6Z-1C1</v>
          </cell>
          <cell r="C724">
            <v>129</v>
          </cell>
          <cell r="D724">
            <v>260</v>
          </cell>
        </row>
        <row r="725">
          <cell r="B725" t="str">
            <v>08P05-T6Z-1D1</v>
          </cell>
          <cell r="C725">
            <v>129</v>
          </cell>
          <cell r="D725">
            <v>260</v>
          </cell>
        </row>
        <row r="726">
          <cell r="B726" t="str">
            <v>08P20-T6Z-1C0A</v>
          </cell>
          <cell r="C726">
            <v>125</v>
          </cell>
          <cell r="D726">
            <v>245</v>
          </cell>
        </row>
        <row r="727">
          <cell r="B727" t="str">
            <v>08P04-T6Z-100A</v>
          </cell>
          <cell r="C727">
            <v>99</v>
          </cell>
          <cell r="D727">
            <v>200</v>
          </cell>
        </row>
        <row r="728">
          <cell r="B728" t="str">
            <v>08U45-T6Z-100C</v>
          </cell>
          <cell r="C728">
            <v>52</v>
          </cell>
          <cell r="D728">
            <v>87</v>
          </cell>
        </row>
        <row r="729">
          <cell r="B729" t="str">
            <v>08P11-T6Z-100A</v>
          </cell>
          <cell r="C729">
            <v>49</v>
          </cell>
          <cell r="D729">
            <v>108</v>
          </cell>
        </row>
        <row r="730">
          <cell r="B730" t="str">
            <v>08F20-T6Z-100D</v>
          </cell>
          <cell r="C730">
            <v>46</v>
          </cell>
          <cell r="D730">
            <v>77</v>
          </cell>
        </row>
        <row r="731">
          <cell r="B731" t="str">
            <v>08P00-T6Z-100</v>
          </cell>
          <cell r="C731">
            <v>41</v>
          </cell>
          <cell r="D731">
            <v>68</v>
          </cell>
        </row>
        <row r="732">
          <cell r="B732" t="str">
            <v>08L96-T6Z-100B</v>
          </cell>
          <cell r="C732">
            <v>40</v>
          </cell>
          <cell r="D732">
            <v>80</v>
          </cell>
        </row>
        <row r="733">
          <cell r="B733" t="str">
            <v>08P48-T6Z-100A</v>
          </cell>
          <cell r="C733">
            <v>30</v>
          </cell>
          <cell r="D733">
            <v>98</v>
          </cell>
        </row>
        <row r="734">
          <cell r="B734" t="str">
            <v>08U45-T6Z-100B</v>
          </cell>
          <cell r="C734">
            <v>28.99</v>
          </cell>
          <cell r="D734">
            <v>87</v>
          </cell>
        </row>
        <row r="735">
          <cell r="B735" t="str">
            <v>TUCA-B649P-A1</v>
          </cell>
          <cell r="C735">
            <v>13.25</v>
          </cell>
          <cell r="D735">
            <v>22</v>
          </cell>
        </row>
        <row r="736">
          <cell r="B736" t="str">
            <v>TUCA-B504P-A1</v>
          </cell>
          <cell r="C736">
            <v>13.25</v>
          </cell>
          <cell r="D736">
            <v>22</v>
          </cell>
        </row>
        <row r="737">
          <cell r="B737" t="str">
            <v>TUCA-B593M-A1</v>
          </cell>
          <cell r="C737">
            <v>13.25</v>
          </cell>
          <cell r="D737">
            <v>22</v>
          </cell>
        </row>
        <row r="738">
          <cell r="B738" t="str">
            <v>TUCA-B621P-A1</v>
          </cell>
          <cell r="C738">
            <v>13.25</v>
          </cell>
          <cell r="D738">
            <v>22</v>
          </cell>
        </row>
        <row r="739">
          <cell r="B739" t="str">
            <v>TUCA-NH731P-A1</v>
          </cell>
          <cell r="C739">
            <v>13.25</v>
          </cell>
          <cell r="D739">
            <v>22</v>
          </cell>
        </row>
        <row r="740">
          <cell r="B740" t="str">
            <v>TUCA-NH797M-A1</v>
          </cell>
          <cell r="C740">
            <v>13.25</v>
          </cell>
          <cell r="D740">
            <v>22</v>
          </cell>
        </row>
        <row r="741">
          <cell r="B741" t="str">
            <v>TUCA-NH829M-A1</v>
          </cell>
          <cell r="C741">
            <v>13.25</v>
          </cell>
          <cell r="D741">
            <v>22</v>
          </cell>
        </row>
        <row r="742">
          <cell r="B742" t="str">
            <v>TUCA-NH830M-A1</v>
          </cell>
          <cell r="C742">
            <v>13.25</v>
          </cell>
          <cell r="D742">
            <v>22</v>
          </cell>
        </row>
        <row r="743">
          <cell r="B743" t="str">
            <v>TUCA-NH883P-A1</v>
          </cell>
          <cell r="C743">
            <v>13.25</v>
          </cell>
          <cell r="D743">
            <v>22</v>
          </cell>
        </row>
        <row r="744">
          <cell r="B744" t="str">
            <v>TUCA-NH885M-A1</v>
          </cell>
          <cell r="C744">
            <v>13.25</v>
          </cell>
          <cell r="D744">
            <v>22</v>
          </cell>
        </row>
        <row r="745">
          <cell r="B745" t="str">
            <v>TUCA-NH893P-A1</v>
          </cell>
          <cell r="C745">
            <v>13.25</v>
          </cell>
          <cell r="D745">
            <v>22</v>
          </cell>
        </row>
        <row r="746">
          <cell r="B746" t="str">
            <v>TUCA-NH912P-A1</v>
          </cell>
          <cell r="C746">
            <v>13.25</v>
          </cell>
          <cell r="D746">
            <v>22</v>
          </cell>
        </row>
        <row r="747">
          <cell r="B747" t="str">
            <v>TUCA-NH932M-A1</v>
          </cell>
          <cell r="C747">
            <v>13.25</v>
          </cell>
          <cell r="D747">
            <v>22</v>
          </cell>
        </row>
        <row r="748">
          <cell r="B748" t="str">
            <v>TUCA-R568P-A1</v>
          </cell>
          <cell r="C748">
            <v>13.25</v>
          </cell>
          <cell r="D748">
            <v>22</v>
          </cell>
        </row>
        <row r="749">
          <cell r="B749" t="str">
            <v>TUCA-R81-A1</v>
          </cell>
          <cell r="C749">
            <v>13.25</v>
          </cell>
          <cell r="D749">
            <v>22</v>
          </cell>
        </row>
        <row r="750">
          <cell r="B750" t="str">
            <v>TUCA-R94-A1</v>
          </cell>
          <cell r="C750">
            <v>13.25</v>
          </cell>
          <cell r="D750">
            <v>22</v>
          </cell>
        </row>
        <row r="751">
          <cell r="B751" t="str">
            <v xml:space="preserve">TUCH-B575P-A1 </v>
          </cell>
          <cell r="C751">
            <v>13.25</v>
          </cell>
          <cell r="D751">
            <v>22</v>
          </cell>
        </row>
        <row r="752">
          <cell r="B752" t="str">
            <v>TUCH-B637PA1</v>
          </cell>
          <cell r="C752">
            <v>13.25</v>
          </cell>
          <cell r="D752">
            <v>22</v>
          </cell>
        </row>
        <row r="753">
          <cell r="B753" t="str">
            <v>TUCH-B638P-A1</v>
          </cell>
          <cell r="C753">
            <v>13.25</v>
          </cell>
          <cell r="D753">
            <v>22</v>
          </cell>
        </row>
        <row r="754">
          <cell r="B754" t="str">
            <v>TUCH-B645PA1</v>
          </cell>
          <cell r="C754">
            <v>13.25</v>
          </cell>
          <cell r="D754">
            <v>22</v>
          </cell>
        </row>
        <row r="755">
          <cell r="B755" t="str">
            <v>TUCH-B575P-A1</v>
          </cell>
          <cell r="C755">
            <v>13.25</v>
          </cell>
          <cell r="D755">
            <v>22</v>
          </cell>
        </row>
        <row r="756">
          <cell r="B756" t="str">
            <v>TUCH-B588P-A1</v>
          </cell>
          <cell r="C756">
            <v>13.25</v>
          </cell>
          <cell r="D756">
            <v>22</v>
          </cell>
        </row>
        <row r="757">
          <cell r="B757" t="str">
            <v>TUCH-B593M-A1</v>
          </cell>
          <cell r="C757">
            <v>13.25</v>
          </cell>
          <cell r="D757">
            <v>22</v>
          </cell>
        </row>
        <row r="758">
          <cell r="B758" t="str">
            <v>TUCH-B640M-A1</v>
          </cell>
          <cell r="C758">
            <v>13.25</v>
          </cell>
          <cell r="D758">
            <v>22</v>
          </cell>
        </row>
        <row r="759">
          <cell r="B759" t="str">
            <v xml:space="preserve">TUCH-B640M-A1 </v>
          </cell>
          <cell r="C759">
            <v>13.25</v>
          </cell>
          <cell r="D759">
            <v>22</v>
          </cell>
        </row>
        <row r="760">
          <cell r="B760" t="str">
            <v>TUCH-B643M-A1</v>
          </cell>
          <cell r="C760">
            <v>13.25</v>
          </cell>
          <cell r="D760">
            <v>22</v>
          </cell>
        </row>
        <row r="761">
          <cell r="B761" t="str">
            <v>TUCH-BG66P-A1</v>
          </cell>
          <cell r="C761">
            <v>13.25</v>
          </cell>
          <cell r="D761">
            <v>22</v>
          </cell>
        </row>
        <row r="762">
          <cell r="B762" t="str">
            <v>TUCH-G537M-A1</v>
          </cell>
          <cell r="C762">
            <v>13.25</v>
          </cell>
          <cell r="D762">
            <v>22</v>
          </cell>
        </row>
        <row r="763">
          <cell r="B763" t="str">
            <v>TUCH-G542P-A1</v>
          </cell>
          <cell r="C763">
            <v>13.25</v>
          </cell>
          <cell r="D763">
            <v>22</v>
          </cell>
        </row>
        <row r="764">
          <cell r="B764" t="str">
            <v>TUCH-G545M-A1</v>
          </cell>
          <cell r="C764">
            <v>13.25</v>
          </cell>
          <cell r="D764">
            <v>22</v>
          </cell>
        </row>
        <row r="765">
          <cell r="B765" t="str">
            <v>TUCH-G546M-A1</v>
          </cell>
          <cell r="C765">
            <v>13.25</v>
          </cell>
          <cell r="D765">
            <v>22</v>
          </cell>
        </row>
        <row r="766">
          <cell r="B766" t="str">
            <v>TUCH-G553P-A1</v>
          </cell>
          <cell r="C766">
            <v>13.25</v>
          </cell>
          <cell r="D766">
            <v>22</v>
          </cell>
        </row>
        <row r="767">
          <cell r="B767" t="str">
            <v>TUCH-NH0-A1</v>
          </cell>
          <cell r="C767">
            <v>13.25</v>
          </cell>
          <cell r="D767">
            <v>22</v>
          </cell>
        </row>
        <row r="768">
          <cell r="B768" t="str">
            <v>TUCH-NH578-A1</v>
          </cell>
          <cell r="C768">
            <v>13.25</v>
          </cell>
          <cell r="D768">
            <v>22</v>
          </cell>
        </row>
        <row r="769">
          <cell r="B769" t="str">
            <v>TUCH-NH603-PA1</v>
          </cell>
          <cell r="C769">
            <v>13.25</v>
          </cell>
          <cell r="D769">
            <v>22</v>
          </cell>
        </row>
        <row r="770">
          <cell r="B770" t="str">
            <v>TUCH-NH731P-A1</v>
          </cell>
          <cell r="C770">
            <v>13.25</v>
          </cell>
          <cell r="D770">
            <v>22</v>
          </cell>
        </row>
        <row r="771">
          <cell r="B771" t="str">
            <v>TUCH-NH737M-A1</v>
          </cell>
          <cell r="C771">
            <v>13.25</v>
          </cell>
          <cell r="D771">
            <v>22</v>
          </cell>
        </row>
        <row r="772">
          <cell r="B772" t="str">
            <v>TUCH-NH788P-A1</v>
          </cell>
          <cell r="C772">
            <v>13.25</v>
          </cell>
          <cell r="D772">
            <v>22</v>
          </cell>
        </row>
        <row r="773">
          <cell r="B773" t="str">
            <v>TUCH-NH797M-A1</v>
          </cell>
          <cell r="C773">
            <v>13.25</v>
          </cell>
          <cell r="D773">
            <v>22</v>
          </cell>
        </row>
        <row r="774">
          <cell r="B774" t="str">
            <v>TUCH-NH830M-A1</v>
          </cell>
          <cell r="C774">
            <v>13.25</v>
          </cell>
          <cell r="D774">
            <v>22</v>
          </cell>
        </row>
        <row r="775">
          <cell r="B775" t="str">
            <v>TUCH-NH877P-A1</v>
          </cell>
          <cell r="C775">
            <v>13.25</v>
          </cell>
          <cell r="D775">
            <v>22</v>
          </cell>
        </row>
        <row r="776">
          <cell r="B776" t="str">
            <v>TUCH-NH883P-A1</v>
          </cell>
          <cell r="C776">
            <v>13.25</v>
          </cell>
          <cell r="D776">
            <v>22</v>
          </cell>
        </row>
        <row r="777">
          <cell r="B777" t="str">
            <v>TUCH-NH904M-A1</v>
          </cell>
          <cell r="C777">
            <v>13.25</v>
          </cell>
          <cell r="D777">
            <v>22</v>
          </cell>
        </row>
        <row r="778">
          <cell r="B778" t="str">
            <v>TUCH-NH912P-A1</v>
          </cell>
          <cell r="C778">
            <v>13.25</v>
          </cell>
          <cell r="D778">
            <v>22</v>
          </cell>
        </row>
        <row r="779">
          <cell r="B779" t="str">
            <v>TUCH-NH932M-A1</v>
          </cell>
          <cell r="C779">
            <v>13.25</v>
          </cell>
          <cell r="D779">
            <v>22</v>
          </cell>
        </row>
        <row r="780">
          <cell r="B780" t="str">
            <v>TUCH-NH937P-A1</v>
          </cell>
          <cell r="C780">
            <v>13.25</v>
          </cell>
          <cell r="D780">
            <v>22</v>
          </cell>
        </row>
        <row r="781">
          <cell r="B781" t="str">
            <v>TUCH-R513-A1</v>
          </cell>
          <cell r="C781">
            <v>13.25</v>
          </cell>
          <cell r="D781">
            <v>22</v>
          </cell>
        </row>
        <row r="782">
          <cell r="B782" t="str">
            <v>TUCH-R560P-A1</v>
          </cell>
          <cell r="C782">
            <v>13.25</v>
          </cell>
          <cell r="D782">
            <v>22</v>
          </cell>
        </row>
        <row r="783">
          <cell r="B783" t="str">
            <v>TUCH-R561P-A1</v>
          </cell>
          <cell r="C783">
            <v>13.25</v>
          </cell>
          <cell r="D783">
            <v>22</v>
          </cell>
        </row>
        <row r="784">
          <cell r="B784" t="str">
            <v>TUCH-R569M-A1</v>
          </cell>
          <cell r="C784">
            <v>13.25</v>
          </cell>
          <cell r="D784">
            <v>22</v>
          </cell>
        </row>
        <row r="785">
          <cell r="B785" t="str">
            <v>TUCH-R580M-A1</v>
          </cell>
          <cell r="C785">
            <v>13.25</v>
          </cell>
          <cell r="D785">
            <v>22</v>
          </cell>
        </row>
        <row r="786">
          <cell r="B786" t="str">
            <v>TUCH-R81-A1</v>
          </cell>
          <cell r="C786">
            <v>13.25</v>
          </cell>
          <cell r="D786">
            <v>22</v>
          </cell>
        </row>
        <row r="787">
          <cell r="B787" t="str">
            <v>TUCH-R94-A1</v>
          </cell>
          <cell r="C787">
            <v>13.25</v>
          </cell>
          <cell r="D787">
            <v>22</v>
          </cell>
        </row>
        <row r="788">
          <cell r="B788" t="str">
            <v>TUCH-121J-A1</v>
          </cell>
          <cell r="C788">
            <v>13.25</v>
          </cell>
          <cell r="D788">
            <v>22</v>
          </cell>
        </row>
        <row r="789">
          <cell r="B789" t="str">
            <v>TUCH-130H-A1</v>
          </cell>
          <cell r="C789">
            <v>13.25</v>
          </cell>
          <cell r="D789">
            <v>22</v>
          </cell>
        </row>
        <row r="790">
          <cell r="B790" t="str">
            <v>TUCH-138P-A1</v>
          </cell>
          <cell r="C790">
            <v>13.25</v>
          </cell>
          <cell r="D790">
            <v>22</v>
          </cell>
        </row>
        <row r="791">
          <cell r="B791" t="str">
            <v>TUCH-140X-A1</v>
          </cell>
          <cell r="C791">
            <v>13.25</v>
          </cell>
          <cell r="D791">
            <v>22</v>
          </cell>
        </row>
        <row r="792">
          <cell r="B792" t="str">
            <v>TUCH-170H-A1</v>
          </cell>
          <cell r="C792">
            <v>13.25</v>
          </cell>
          <cell r="D792">
            <v>22</v>
          </cell>
        </row>
        <row r="793">
          <cell r="B793" t="str">
            <v>TUCH-8555-A1</v>
          </cell>
          <cell r="C793">
            <v>13.25</v>
          </cell>
          <cell r="D793">
            <v>22</v>
          </cell>
        </row>
        <row r="794">
          <cell r="B794" t="str">
            <v>TUCH-NEEDLES</v>
          </cell>
          <cell r="C794">
            <v>9.5</v>
          </cell>
          <cell r="D794">
            <v>15.75</v>
          </cell>
        </row>
        <row r="795">
          <cell r="B795" t="str">
            <v>TUCH-TIPS</v>
          </cell>
          <cell r="C795">
            <v>12.75</v>
          </cell>
          <cell r="D795">
            <v>21</v>
          </cell>
        </row>
        <row r="796">
          <cell r="B796" t="str">
            <v>TUCH-STICKS</v>
          </cell>
          <cell r="C796">
            <v>2.4500000000000002</v>
          </cell>
          <cell r="D796">
            <v>4</v>
          </cell>
        </row>
        <row r="797">
          <cell r="B797" t="str">
            <v>08T44-SVB-301</v>
          </cell>
          <cell r="C797">
            <v>159.03</v>
          </cell>
          <cell r="D797">
            <v>264.70999999999998</v>
          </cell>
        </row>
        <row r="798">
          <cell r="B798" t="str">
            <v>08T44-TLA-300C</v>
          </cell>
          <cell r="C798">
            <v>117.99</v>
          </cell>
          <cell r="D798">
            <v>196.99</v>
          </cell>
        </row>
        <row r="799">
          <cell r="B799" t="str">
            <v>08U25-S3Y-305</v>
          </cell>
          <cell r="C799">
            <v>40.01</v>
          </cell>
          <cell r="D799">
            <v>66.69</v>
          </cell>
        </row>
        <row r="800">
          <cell r="B800" t="str">
            <v>08W17-PC4-300</v>
          </cell>
          <cell r="C800">
            <v>94.1</v>
          </cell>
          <cell r="D800">
            <v>156.82</v>
          </cell>
        </row>
        <row r="801">
          <cell r="B801" t="str">
            <v>08L20-E09-300A</v>
          </cell>
          <cell r="C801">
            <v>898</v>
          </cell>
          <cell r="D801">
            <v>1497</v>
          </cell>
        </row>
        <row r="802">
          <cell r="B802" t="str">
            <v>08L20-E09-400A</v>
          </cell>
          <cell r="C802">
            <v>898</v>
          </cell>
          <cell r="D802">
            <v>1497</v>
          </cell>
        </row>
        <row r="803">
          <cell r="B803" t="str">
            <v>08L20-E09-300B</v>
          </cell>
          <cell r="C803">
            <v>820</v>
          </cell>
          <cell r="D803">
            <v>1367</v>
          </cell>
        </row>
        <row r="804">
          <cell r="B804" t="str">
            <v>08L20-E09-400B</v>
          </cell>
          <cell r="C804">
            <v>820</v>
          </cell>
          <cell r="D804">
            <v>1367</v>
          </cell>
        </row>
        <row r="805">
          <cell r="B805" t="str">
            <v>08L20-E09-101C</v>
          </cell>
          <cell r="C805">
            <v>586</v>
          </cell>
          <cell r="D805">
            <v>977</v>
          </cell>
        </row>
        <row r="806">
          <cell r="B806" t="str">
            <v>08L20-E09-200C</v>
          </cell>
          <cell r="C806">
            <v>586</v>
          </cell>
          <cell r="D806">
            <v>977</v>
          </cell>
        </row>
        <row r="807">
          <cell r="B807" t="str">
            <v>08Z04-SCV-110B</v>
          </cell>
          <cell r="C807">
            <v>490</v>
          </cell>
          <cell r="D807">
            <v>700</v>
          </cell>
        </row>
        <row r="808">
          <cell r="B808" t="str">
            <v>08L09-E09-101</v>
          </cell>
          <cell r="C808">
            <v>442</v>
          </cell>
          <cell r="D808">
            <v>737</v>
          </cell>
        </row>
        <row r="809">
          <cell r="B809" t="str">
            <v>08L03-E09-300C</v>
          </cell>
          <cell r="C809">
            <v>426</v>
          </cell>
          <cell r="D809">
            <v>710</v>
          </cell>
        </row>
        <row r="810">
          <cell r="B810" t="str">
            <v>08L03-E09-400C</v>
          </cell>
          <cell r="C810">
            <v>426</v>
          </cell>
          <cell r="D810">
            <v>710</v>
          </cell>
        </row>
        <row r="811">
          <cell r="B811" t="str">
            <v>08L07-E09-101</v>
          </cell>
          <cell r="C811">
            <v>393</v>
          </cell>
          <cell r="D811">
            <v>561</v>
          </cell>
        </row>
        <row r="812">
          <cell r="B812" t="str">
            <v>08L07-E09-300A</v>
          </cell>
          <cell r="C812">
            <v>300</v>
          </cell>
          <cell r="D812">
            <v>500</v>
          </cell>
        </row>
        <row r="813">
          <cell r="B813" t="str">
            <v>08L07-E09-400A</v>
          </cell>
          <cell r="C813">
            <v>300</v>
          </cell>
          <cell r="D813">
            <v>500</v>
          </cell>
        </row>
        <row r="814">
          <cell r="B814" t="str">
            <v>08L07-E09-300C</v>
          </cell>
          <cell r="C814">
            <v>286</v>
          </cell>
          <cell r="D814">
            <v>477</v>
          </cell>
        </row>
        <row r="815">
          <cell r="B815" t="str">
            <v>08L07-E09-400</v>
          </cell>
          <cell r="C815">
            <v>232</v>
          </cell>
          <cell r="D815">
            <v>387</v>
          </cell>
        </row>
        <row r="816">
          <cell r="B816" t="str">
            <v>08L05-E09-100</v>
          </cell>
          <cell r="C816">
            <v>213</v>
          </cell>
          <cell r="D816">
            <v>355</v>
          </cell>
        </row>
        <row r="817">
          <cell r="B817" t="str">
            <v>08L05-E09-200</v>
          </cell>
          <cell r="C817">
            <v>213</v>
          </cell>
          <cell r="D817">
            <v>355</v>
          </cell>
        </row>
        <row r="818">
          <cell r="B818" t="str">
            <v>08T44-TGH-300</v>
          </cell>
          <cell r="C818">
            <v>199</v>
          </cell>
          <cell r="D818">
            <v>332</v>
          </cell>
        </row>
        <row r="819">
          <cell r="B819" t="str">
            <v>442-770-6545BH</v>
          </cell>
          <cell r="C819">
            <v>180</v>
          </cell>
          <cell r="D819">
            <v>227</v>
          </cell>
        </row>
        <row r="820">
          <cell r="B820" t="str">
            <v>08T44-SJA-401A</v>
          </cell>
          <cell r="C820">
            <v>149</v>
          </cell>
          <cell r="D820">
            <v>248</v>
          </cell>
        </row>
        <row r="821">
          <cell r="B821" t="str">
            <v>08T44-SNA-302</v>
          </cell>
          <cell r="C821">
            <v>149</v>
          </cell>
          <cell r="D821">
            <v>248</v>
          </cell>
        </row>
        <row r="822">
          <cell r="B822" t="str">
            <v>08T44-TLA-300A</v>
          </cell>
          <cell r="C822">
            <v>134</v>
          </cell>
          <cell r="D822">
            <v>223</v>
          </cell>
        </row>
        <row r="823">
          <cell r="B823" t="str">
            <v>08T44-TLA-300B</v>
          </cell>
          <cell r="C823">
            <v>116</v>
          </cell>
          <cell r="D823">
            <v>193</v>
          </cell>
        </row>
        <row r="824">
          <cell r="B824" t="str">
            <v>08L92-SJC-300A</v>
          </cell>
          <cell r="C824">
            <v>109</v>
          </cell>
          <cell r="D824">
            <v>168</v>
          </cell>
        </row>
        <row r="825">
          <cell r="B825" t="str">
            <v>08F20-TZ5-200B</v>
          </cell>
          <cell r="C825">
            <v>99.99</v>
          </cell>
          <cell r="D825">
            <v>458</v>
          </cell>
        </row>
        <row r="826">
          <cell r="B826" t="str">
            <v>08W42-TK4-301</v>
          </cell>
          <cell r="C826">
            <v>94</v>
          </cell>
          <cell r="D826">
            <v>157</v>
          </cell>
        </row>
        <row r="827">
          <cell r="B827" t="str">
            <v>08W42-TK4-401</v>
          </cell>
          <cell r="C827">
            <v>94</v>
          </cell>
          <cell r="D827">
            <v>157</v>
          </cell>
        </row>
        <row r="828">
          <cell r="B828" t="str">
            <v>31670-BMS-004A</v>
          </cell>
          <cell r="C828">
            <v>94</v>
          </cell>
          <cell r="D828">
            <v>157</v>
          </cell>
        </row>
        <row r="829">
          <cell r="B829" t="str">
            <v>31670-BMS-004H</v>
          </cell>
          <cell r="C829">
            <v>94</v>
          </cell>
          <cell r="D829">
            <v>157</v>
          </cell>
        </row>
        <row r="830">
          <cell r="B830" t="str">
            <v>08W42-TZ3-401</v>
          </cell>
          <cell r="C830">
            <v>93</v>
          </cell>
          <cell r="D830">
            <v>155</v>
          </cell>
        </row>
        <row r="831">
          <cell r="B831" t="str">
            <v>08W42-TZ5-401</v>
          </cell>
          <cell r="C831">
            <v>93</v>
          </cell>
          <cell r="D831">
            <v>155</v>
          </cell>
        </row>
        <row r="832">
          <cell r="B832" t="str">
            <v>08U20-S9V-101</v>
          </cell>
          <cell r="C832">
            <v>89</v>
          </cell>
          <cell r="D832">
            <v>148</v>
          </cell>
        </row>
        <row r="833">
          <cell r="B833" t="str">
            <v>08U20-STK-200</v>
          </cell>
          <cell r="C833">
            <v>156</v>
          </cell>
          <cell r="D833">
            <v>259</v>
          </cell>
        </row>
        <row r="834">
          <cell r="B834" t="str">
            <v>08W42-TG7-301A</v>
          </cell>
          <cell r="C834">
            <v>88</v>
          </cell>
          <cell r="D834">
            <v>147</v>
          </cell>
        </row>
        <row r="835">
          <cell r="B835" t="str">
            <v>08W42-TZ5-200B</v>
          </cell>
          <cell r="C835">
            <v>81</v>
          </cell>
          <cell r="D835">
            <v>125</v>
          </cell>
        </row>
        <row r="836">
          <cell r="B836" t="str">
            <v>08W42-TG7-100</v>
          </cell>
          <cell r="C836">
            <v>65</v>
          </cell>
          <cell r="D836">
            <v>105</v>
          </cell>
        </row>
        <row r="837">
          <cell r="B837" t="str">
            <v>08W42-TZ3-201A</v>
          </cell>
          <cell r="C837">
            <v>63</v>
          </cell>
          <cell r="D837">
            <v>85</v>
          </cell>
        </row>
        <row r="838">
          <cell r="B838" t="str">
            <v>08W42-S2A-101</v>
          </cell>
          <cell r="C838">
            <v>61</v>
          </cell>
          <cell r="D838">
            <v>102</v>
          </cell>
        </row>
        <row r="839">
          <cell r="B839" t="str">
            <v>08W42-TGG-301</v>
          </cell>
          <cell r="C839">
            <v>61</v>
          </cell>
          <cell r="D839">
            <v>102</v>
          </cell>
        </row>
        <row r="840">
          <cell r="B840" t="str">
            <v>08F20-TZ3-200A</v>
          </cell>
          <cell r="C840">
            <v>60</v>
          </cell>
          <cell r="D840">
            <v>100</v>
          </cell>
        </row>
        <row r="841">
          <cell r="B841" t="str">
            <v>08R79-PS8-300A</v>
          </cell>
          <cell r="C841">
            <v>57</v>
          </cell>
          <cell r="D841">
            <v>95</v>
          </cell>
        </row>
        <row r="842">
          <cell r="B842" t="str">
            <v>08R79-PS8-300B</v>
          </cell>
          <cell r="C842">
            <v>57</v>
          </cell>
          <cell r="D842">
            <v>95</v>
          </cell>
        </row>
        <row r="843">
          <cell r="B843" t="str">
            <v>08W42-TGG-100</v>
          </cell>
          <cell r="C843">
            <v>57</v>
          </cell>
          <cell r="D843">
            <v>91</v>
          </cell>
        </row>
        <row r="844">
          <cell r="B844" t="str">
            <v>08W42-S6M-402</v>
          </cell>
          <cell r="C844">
            <v>54</v>
          </cell>
          <cell r="D844">
            <v>90</v>
          </cell>
        </row>
        <row r="845">
          <cell r="B845" t="str">
            <v>08W42-SCV-302</v>
          </cell>
          <cell r="C845">
            <v>54</v>
          </cell>
          <cell r="D845">
            <v>90</v>
          </cell>
        </row>
        <row r="846">
          <cell r="B846" t="str">
            <v>08W42-SNA-301</v>
          </cell>
          <cell r="C846">
            <v>44</v>
          </cell>
          <cell r="D846">
            <v>73</v>
          </cell>
        </row>
        <row r="847">
          <cell r="B847" t="str">
            <v>08U25-S5D-116</v>
          </cell>
          <cell r="C847">
            <v>41</v>
          </cell>
          <cell r="D847">
            <v>68</v>
          </cell>
        </row>
        <row r="848">
          <cell r="B848" t="str">
            <v>08U25-STK-413</v>
          </cell>
          <cell r="C848">
            <v>41</v>
          </cell>
          <cell r="D848">
            <v>68</v>
          </cell>
        </row>
        <row r="849">
          <cell r="B849" t="str">
            <v>08L92-S9V-300G</v>
          </cell>
          <cell r="C849">
            <v>29</v>
          </cell>
          <cell r="D849">
            <v>48</v>
          </cell>
        </row>
        <row r="850">
          <cell r="B850" t="str">
            <v>08L92-S9V-100H</v>
          </cell>
          <cell r="C850">
            <v>29</v>
          </cell>
          <cell r="D850">
            <v>48</v>
          </cell>
        </row>
        <row r="851">
          <cell r="B851" t="str">
            <v>08L92-SCV-100B</v>
          </cell>
          <cell r="C851">
            <v>29</v>
          </cell>
          <cell r="D851">
            <v>48</v>
          </cell>
        </row>
        <row r="852">
          <cell r="B852" t="str">
            <v>08L92-SCV-300A</v>
          </cell>
          <cell r="C852">
            <v>29</v>
          </cell>
          <cell r="D852">
            <v>48</v>
          </cell>
        </row>
        <row r="853">
          <cell r="B853" t="str">
            <v xml:space="preserve">TUCHSTICKS   </v>
          </cell>
          <cell r="C853">
            <v>2.4500000000000002</v>
          </cell>
          <cell r="D853">
            <v>4</v>
          </cell>
        </row>
        <row r="854">
          <cell r="B854" t="str">
            <v xml:space="preserve">TUCHNEEDLES  </v>
          </cell>
          <cell r="C854">
            <v>9.5</v>
          </cell>
          <cell r="D854">
            <v>15.75</v>
          </cell>
        </row>
        <row r="855">
          <cell r="B855" t="str">
            <v xml:space="preserve">TUCHTIPS     </v>
          </cell>
          <cell r="C855">
            <v>6.25</v>
          </cell>
          <cell r="D855">
            <v>13.75</v>
          </cell>
        </row>
        <row r="856">
          <cell r="B856" t="str">
            <v>06255-5EZ-317</v>
          </cell>
          <cell r="C856">
            <v>855.28</v>
          </cell>
          <cell r="D856">
            <v>1315.73</v>
          </cell>
        </row>
        <row r="857">
          <cell r="B857" t="str">
            <v>42700-TBA-A12</v>
          </cell>
          <cell r="C857">
            <v>79.459999999999994</v>
          </cell>
          <cell r="D857">
            <v>130.68</v>
          </cell>
        </row>
        <row r="858">
          <cell r="B858" t="str">
            <v>42753-T3R-A04</v>
          </cell>
          <cell r="C858">
            <v>26.92</v>
          </cell>
          <cell r="D858">
            <v>44.16</v>
          </cell>
        </row>
        <row r="859">
          <cell r="B859" t="str">
            <v>08W42-PL4-100A</v>
          </cell>
          <cell r="C859">
            <v>170</v>
          </cell>
          <cell r="D859">
            <v>283</v>
          </cell>
        </row>
        <row r="860">
          <cell r="B860" t="str">
            <v>31670-BMS-LEAD</v>
          </cell>
          <cell r="C860">
            <v>20</v>
          </cell>
          <cell r="D860">
            <v>28</v>
          </cell>
        </row>
        <row r="861">
          <cell r="B861" t="str">
            <v xml:space="preserve">08DEF-452080  </v>
          </cell>
          <cell r="C861">
            <v>149</v>
          </cell>
          <cell r="D861">
            <v>213</v>
          </cell>
        </row>
        <row r="862">
          <cell r="B862" t="str">
            <v>08P05-3V0-1V0</v>
          </cell>
          <cell r="C862">
            <v>219.56</v>
          </cell>
          <cell r="D862">
            <v>366.28</v>
          </cell>
        </row>
        <row r="863">
          <cell r="B863" t="str">
            <v>08P20-3V0-190A</v>
          </cell>
          <cell r="C863">
            <v>150.84</v>
          </cell>
          <cell r="D863">
            <v>249.46</v>
          </cell>
        </row>
        <row r="864">
          <cell r="B864" t="str">
            <v>08P05-3V0-1W0</v>
          </cell>
          <cell r="C864">
            <v>220</v>
          </cell>
          <cell r="D864">
            <v>367</v>
          </cell>
        </row>
        <row r="865">
          <cell r="B865" t="str">
            <v>08P20-3V0-1V0A</v>
          </cell>
          <cell r="C865">
            <v>151</v>
          </cell>
          <cell r="D865">
            <v>252</v>
          </cell>
        </row>
        <row r="866">
          <cell r="B866" t="str">
            <v>08P20-3V0-1W0A</v>
          </cell>
          <cell r="C866">
            <v>151</v>
          </cell>
          <cell r="D866">
            <v>252</v>
          </cell>
        </row>
      </sheetData>
      <sheetData sheetId="1"/>
      <sheetData sheetId="2"/>
      <sheetData sheetId="3"/>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persons/person.xml><?xml version="1.0" encoding="utf-8"?>
<personList xmlns="http://schemas.microsoft.com/office/spreadsheetml/2018/threadedcomments" xmlns:x="http://schemas.openxmlformats.org/spreadsheetml/2006/main">
  <person displayName="Anishan Ravikandan" id="{D21D700E-043D-4CEF-BE14-65BAB41F3453}" userId="S::anishan_ravikandan@ch.honda.com::efec8a28-d0ec-468b-a115-c00c43897f25" providerId="AD"/>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53" dT="2025-03-25T19:35:04.31" personId="{D21D700E-043D-4CEF-BE14-65BAB41F3453}" id="{75DAE283-5492-4066-BC80-AD1051207E0C}">
    <text xml:space="preserve">PN taken from 25 pilot, need to confirm. 
</text>
  </threadedComment>
  <threadedComment ref="B75" dT="2025-03-25T19:29:42.44" personId="{D21D700E-043D-4CEF-BE14-65BAB41F3453}" id="{8D1182B2-480D-42B0-AB59-86D9FF293C34}">
    <text xml:space="preserve">HPD Not applicable for 26MY
</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1"/>
  </sheetPr>
  <dimension ref="A1:K36"/>
  <sheetViews>
    <sheetView workbookViewId="0">
      <selection activeCell="B35" sqref="B35"/>
    </sheetView>
  </sheetViews>
  <sheetFormatPr defaultColWidth="9.140625" defaultRowHeight="13.15" outlineLevelRow="1"/>
  <cols>
    <col min="1" max="1" width="9.140625" style="3"/>
    <col min="2" max="2" width="32" style="3" bestFit="1" customWidth="1"/>
    <col min="3" max="3" width="30.5703125" style="3" bestFit="1" customWidth="1"/>
    <col min="4" max="16384" width="9.140625" style="3"/>
  </cols>
  <sheetData>
    <row r="1" spans="1:4">
      <c r="A1" s="4"/>
      <c r="B1" s="4"/>
      <c r="C1" s="4"/>
      <c r="D1" s="4"/>
    </row>
    <row r="2" spans="1:4" ht="15">
      <c r="A2" s="4"/>
      <c r="B2" s="1" t="s">
        <v>0</v>
      </c>
      <c r="C2" s="10">
        <v>6.9900000000000004E-2</v>
      </c>
      <c r="D2" s="14" t="s">
        <v>1</v>
      </c>
    </row>
    <row r="3" spans="1:4" ht="15">
      <c r="A3" s="4"/>
      <c r="B3" s="1" t="s">
        <v>2</v>
      </c>
      <c r="C3" s="11">
        <v>52</v>
      </c>
      <c r="D3" s="14" t="s">
        <v>1</v>
      </c>
    </row>
    <row r="4" spans="1:4" ht="15">
      <c r="A4" s="4"/>
      <c r="B4" s="1" t="s">
        <v>3</v>
      </c>
      <c r="C4" s="12">
        <v>5</v>
      </c>
      <c r="D4" s="14" t="s">
        <v>1</v>
      </c>
    </row>
    <row r="5" spans="1:4" ht="15">
      <c r="A5" s="4"/>
      <c r="B5" s="1" t="s">
        <v>4</v>
      </c>
      <c r="C5" s="5">
        <v>10000</v>
      </c>
      <c r="D5" s="14" t="s">
        <v>5</v>
      </c>
    </row>
    <row r="6" spans="1:4" ht="15">
      <c r="A6" s="4"/>
      <c r="B6" s="1"/>
      <c r="C6" s="1"/>
      <c r="D6" s="4"/>
    </row>
    <row r="7" spans="1:4" ht="15">
      <c r="A7" s="4"/>
      <c r="B7" s="1" t="s">
        <v>6</v>
      </c>
      <c r="C7" s="6" t="s">
        <v>7</v>
      </c>
      <c r="D7" s="4"/>
    </row>
    <row r="8" spans="1:4" ht="13.9">
      <c r="A8" s="4"/>
      <c r="B8" s="4"/>
      <c r="C8" s="7">
        <f>-PMT(C2/C3,C4*C3,C5)</f>
        <v>45.598988283683823</v>
      </c>
      <c r="D8" s="13" t="s">
        <v>8</v>
      </c>
    </row>
    <row r="9" spans="1:4">
      <c r="A9" s="4"/>
      <c r="C9" s="4"/>
      <c r="D9" s="4"/>
    </row>
    <row r="10" spans="1:4">
      <c r="A10" s="4"/>
      <c r="B10" s="83" t="s">
        <v>9</v>
      </c>
      <c r="C10" s="4"/>
      <c r="D10" s="4"/>
    </row>
    <row r="11" spans="1:4">
      <c r="A11" s="4"/>
      <c r="B11" s="4"/>
      <c r="C11" s="4"/>
      <c r="D11" s="4"/>
    </row>
    <row r="13" spans="1:4">
      <c r="B13" s="3" t="s">
        <v>10</v>
      </c>
    </row>
    <row r="15" spans="1:4">
      <c r="B15" s="9" t="s">
        <v>11</v>
      </c>
    </row>
    <row r="16" spans="1:4">
      <c r="B16" s="9" t="s">
        <v>12</v>
      </c>
    </row>
    <row r="19" spans="2:11">
      <c r="B19" s="3" t="s">
        <v>13</v>
      </c>
    </row>
    <row r="21" spans="2:11" ht="76.5" hidden="1" customHeight="1" outlineLevel="1">
      <c r="B21" s="372" t="s">
        <v>14</v>
      </c>
      <c r="C21" s="372"/>
      <c r="D21" s="372"/>
      <c r="E21" s="372"/>
      <c r="F21" s="372"/>
      <c r="G21" s="372"/>
      <c r="H21" s="372"/>
      <c r="I21" s="372"/>
      <c r="J21" s="372"/>
      <c r="K21" s="372"/>
    </row>
    <row r="22" spans="2:11" ht="86.25" hidden="1" customHeight="1" outlineLevel="1">
      <c r="B22" s="373" t="s">
        <v>15</v>
      </c>
      <c r="C22" s="373"/>
      <c r="D22" s="373"/>
      <c r="E22" s="373"/>
      <c r="F22" s="373"/>
      <c r="G22" s="373"/>
      <c r="H22" s="373"/>
      <c r="I22" s="373"/>
      <c r="J22" s="373"/>
      <c r="K22" s="373"/>
    </row>
    <row r="23" spans="2:11" hidden="1" outlineLevel="1">
      <c r="B23" s="3" t="s">
        <v>16</v>
      </c>
    </row>
    <row r="24" spans="2:11" hidden="1" outlineLevel="1">
      <c r="B24" s="3" t="s">
        <v>17</v>
      </c>
    </row>
    <row r="25" spans="2:11" hidden="1" outlineLevel="1"/>
    <row r="26" spans="2:11" hidden="1" outlineLevel="1">
      <c r="B26" s="3" t="s">
        <v>18</v>
      </c>
    </row>
    <row r="27" spans="2:11" hidden="1" outlineLevel="1">
      <c r="B27" s="3" t="s">
        <v>19</v>
      </c>
    </row>
    <row r="28" spans="2:11" hidden="1" outlineLevel="1">
      <c r="B28" s="3" t="s">
        <v>20</v>
      </c>
    </row>
    <row r="29" spans="2:11" hidden="1" outlineLevel="1"/>
    <row r="30" spans="2:11" hidden="1" outlineLevel="1">
      <c r="B30" s="3" t="s">
        <v>21</v>
      </c>
    </row>
    <row r="31" spans="2:11" hidden="1" outlineLevel="1">
      <c r="B31" s="3" t="s">
        <v>22</v>
      </c>
    </row>
    <row r="32" spans="2:11" hidden="1" outlineLevel="1">
      <c r="B32" s="3" t="s">
        <v>23</v>
      </c>
    </row>
    <row r="33" spans="2:2" collapsed="1"/>
    <row r="35" spans="2:2">
      <c r="B35" s="84" t="s">
        <v>24</v>
      </c>
    </row>
    <row r="36" spans="2:2">
      <c r="B36" s="8"/>
    </row>
  </sheetData>
  <sheetProtection algorithmName="SHA-512" hashValue="r+dIGRM5yOt8b3Qm580oO53gOYvOIClNjdOjzatPbDT5RgSvw01yRONqfdcb1yAqVCQRPwMGpB57JcggpYBXBA==" saltValue="WAIp18LrOEb2zfAVl8+J3g==" spinCount="100000" sheet="1" formatCells="0" formatColumns="0" formatRows="0" insertColumns="0" insertRows="0" insertHyperlinks="0" deleteColumns="0" deleteRows="0" sort="0" autoFilter="0" pivotTables="0"/>
  <mergeCells count="2">
    <mergeCell ref="B21:K21"/>
    <mergeCell ref="B22:K22"/>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489A4-4D2E-4B2C-B2F4-E0E07CC0C5CD}">
  <sheetPr codeName="Sheet7"/>
  <dimension ref="A1:M44"/>
  <sheetViews>
    <sheetView workbookViewId="0">
      <pane ySplit="1" topLeftCell="A2" activePane="bottomLeft" state="frozen"/>
      <selection pane="bottomLeft" activeCell="F18" sqref="F18"/>
      <selection activeCell="B35" sqref="B35"/>
    </sheetView>
  </sheetViews>
  <sheetFormatPr defaultColWidth="8.5703125" defaultRowHeight="13.15" outlineLevelCol="1"/>
  <cols>
    <col min="1" max="1" width="22.42578125" style="3" customWidth="1" outlineLevel="1"/>
    <col min="2" max="2" width="3.85546875" style="3" customWidth="1" outlineLevel="1"/>
    <col min="3" max="3" width="25.85546875" style="3" customWidth="1" outlineLevel="1"/>
    <col min="4" max="4" width="39.42578125" style="3" bestFit="1" customWidth="1"/>
    <col min="5" max="5" width="2.85546875" style="3" bestFit="1" customWidth="1"/>
    <col min="6" max="16384" width="8.5703125" style="3"/>
  </cols>
  <sheetData>
    <row r="1" spans="1:13" ht="39.6">
      <c r="A1" s="197" t="s">
        <v>25</v>
      </c>
      <c r="B1" s="193"/>
      <c r="C1" s="192"/>
      <c r="D1" s="149" t="s">
        <v>26</v>
      </c>
      <c r="E1" s="194" t="s">
        <v>27</v>
      </c>
      <c r="F1" s="149" t="s">
        <v>28</v>
      </c>
      <c r="G1" s="149" t="s">
        <v>29</v>
      </c>
      <c r="H1" s="149" t="s">
        <v>30</v>
      </c>
      <c r="I1" s="149" t="s">
        <v>31</v>
      </c>
      <c r="J1" s="149" t="s">
        <v>32</v>
      </c>
      <c r="K1" s="149" t="s">
        <v>33</v>
      </c>
      <c r="L1" s="149" t="s">
        <v>34</v>
      </c>
      <c r="M1" s="149" t="s">
        <v>35</v>
      </c>
    </row>
    <row r="2" spans="1:13">
      <c r="A2" s="374" t="s">
        <v>36</v>
      </c>
      <c r="B2" s="195">
        <v>1</v>
      </c>
      <c r="C2" s="196" t="s">
        <v>37</v>
      </c>
      <c r="D2" s="3" t="s">
        <v>37</v>
      </c>
    </row>
    <row r="3" spans="1:13">
      <c r="A3" s="375"/>
      <c r="B3" s="195">
        <v>2</v>
      </c>
      <c r="C3" s="196" t="s">
        <v>38</v>
      </c>
      <c r="D3" s="3" t="s">
        <v>38</v>
      </c>
    </row>
    <row r="4" spans="1:13">
      <c r="A4" s="375"/>
      <c r="B4" s="195">
        <v>3</v>
      </c>
      <c r="C4" s="196" t="s">
        <v>39</v>
      </c>
      <c r="D4" s="3" t="s">
        <v>39</v>
      </c>
    </row>
    <row r="5" spans="1:13">
      <c r="A5" s="375"/>
      <c r="B5" s="195">
        <v>4</v>
      </c>
      <c r="C5" s="196" t="s">
        <v>40</v>
      </c>
      <c r="D5" s="3" t="s">
        <v>40</v>
      </c>
    </row>
    <row r="6" spans="1:13">
      <c r="A6" s="376" t="s">
        <v>41</v>
      </c>
      <c r="B6" s="195">
        <v>5</v>
      </c>
      <c r="C6" s="196" t="s">
        <v>42</v>
      </c>
      <c r="D6" s="3" t="s">
        <v>42</v>
      </c>
    </row>
    <row r="7" spans="1:13">
      <c r="A7" s="376"/>
      <c r="B7" s="195">
        <v>6</v>
      </c>
      <c r="C7" s="196" t="s">
        <v>43</v>
      </c>
      <c r="D7" s="3" t="s">
        <v>43</v>
      </c>
    </row>
    <row r="8" spans="1:13">
      <c r="A8" s="374" t="s">
        <v>44</v>
      </c>
      <c r="B8" s="195">
        <v>7</v>
      </c>
      <c r="C8" s="196" t="s">
        <v>45</v>
      </c>
      <c r="D8" s="3" t="s">
        <v>45</v>
      </c>
    </row>
    <row r="9" spans="1:13">
      <c r="A9" s="375"/>
      <c r="B9" s="195">
        <v>8</v>
      </c>
      <c r="C9" s="196" t="s">
        <v>46</v>
      </c>
      <c r="D9" s="3" t="s">
        <v>46</v>
      </c>
    </row>
    <row r="10" spans="1:13">
      <c r="A10" s="375"/>
      <c r="B10" s="195">
        <v>9</v>
      </c>
      <c r="C10" s="196" t="s">
        <v>47</v>
      </c>
      <c r="D10" s="3" t="s">
        <v>47</v>
      </c>
    </row>
    <row r="11" spans="1:13">
      <c r="A11" s="375"/>
      <c r="B11" s="195">
        <v>10</v>
      </c>
      <c r="C11" s="196" t="s">
        <v>48</v>
      </c>
      <c r="D11" s="3" t="s">
        <v>48</v>
      </c>
    </row>
    <row r="12" spans="1:13">
      <c r="A12" s="375"/>
      <c r="B12" s="195">
        <v>11</v>
      </c>
      <c r="C12" s="196" t="s">
        <v>49</v>
      </c>
      <c r="D12" s="3" t="s">
        <v>49</v>
      </c>
    </row>
    <row r="13" spans="1:13">
      <c r="A13" s="377" t="s">
        <v>50</v>
      </c>
      <c r="B13" s="195">
        <v>12</v>
      </c>
      <c r="C13" s="196" t="s">
        <v>51</v>
      </c>
      <c r="D13" s="3" t="s">
        <v>51</v>
      </c>
    </row>
    <row r="14" spans="1:13">
      <c r="A14" s="377"/>
      <c r="B14" s="195">
        <v>13</v>
      </c>
      <c r="C14" s="196" t="s">
        <v>52</v>
      </c>
      <c r="D14" s="3" t="s">
        <v>52</v>
      </c>
    </row>
    <row r="15" spans="1:13">
      <c r="A15" s="377"/>
      <c r="B15" s="195">
        <v>14</v>
      </c>
      <c r="C15" s="196" t="s">
        <v>53</v>
      </c>
      <c r="D15" s="3" t="s">
        <v>53</v>
      </c>
    </row>
    <row r="16" spans="1:13">
      <c r="A16" s="377"/>
      <c r="B16" s="195">
        <v>15</v>
      </c>
      <c r="C16" s="196" t="s">
        <v>54</v>
      </c>
      <c r="D16" s="3" t="s">
        <v>54</v>
      </c>
    </row>
    <row r="17" spans="1:4">
      <c r="A17" s="377"/>
      <c r="B17" s="195">
        <v>16</v>
      </c>
      <c r="C17" s="196" t="s">
        <v>55</v>
      </c>
      <c r="D17" s="3" t="s">
        <v>55</v>
      </c>
    </row>
    <row r="18" spans="1:4">
      <c r="A18" s="377"/>
      <c r="B18" s="195">
        <v>17</v>
      </c>
      <c r="C18" s="196" t="s">
        <v>56</v>
      </c>
      <c r="D18" s="3" t="s">
        <v>56</v>
      </c>
    </row>
    <row r="19" spans="1:4">
      <c r="A19" s="377"/>
      <c r="B19" s="195">
        <v>18</v>
      </c>
      <c r="C19" s="196" t="s">
        <v>57</v>
      </c>
      <c r="D19" s="3" t="s">
        <v>57</v>
      </c>
    </row>
    <row r="20" spans="1:4">
      <c r="A20" s="377"/>
      <c r="B20" s="195">
        <v>19</v>
      </c>
      <c r="C20" s="196" t="s">
        <v>58</v>
      </c>
      <c r="D20" s="3" t="s">
        <v>58</v>
      </c>
    </row>
    <row r="21" spans="1:4">
      <c r="A21" s="377"/>
      <c r="B21" s="195">
        <v>20</v>
      </c>
      <c r="C21" s="196" t="s">
        <v>59</v>
      </c>
      <c r="D21" s="3" t="s">
        <v>59</v>
      </c>
    </row>
    <row r="22" spans="1:4">
      <c r="A22" s="377" t="s">
        <v>60</v>
      </c>
      <c r="B22" s="195">
        <v>21</v>
      </c>
      <c r="C22" s="196" t="s">
        <v>61</v>
      </c>
      <c r="D22" s="3" t="s">
        <v>61</v>
      </c>
    </row>
    <row r="23" spans="1:4">
      <c r="A23" s="376"/>
      <c r="B23" s="195">
        <v>22</v>
      </c>
      <c r="C23" s="196" t="s">
        <v>62</v>
      </c>
      <c r="D23" s="3" t="s">
        <v>62</v>
      </c>
    </row>
    <row r="24" spans="1:4">
      <c r="A24" s="378" t="s">
        <v>63</v>
      </c>
      <c r="B24" s="195">
        <v>23</v>
      </c>
      <c r="C24" s="196" t="s">
        <v>64</v>
      </c>
      <c r="D24" s="3" t="s">
        <v>64</v>
      </c>
    </row>
    <row r="25" spans="1:4">
      <c r="A25" s="379"/>
      <c r="B25" s="195">
        <v>24</v>
      </c>
      <c r="C25" s="196" t="s">
        <v>65</v>
      </c>
      <c r="D25" s="3" t="s">
        <v>65</v>
      </c>
    </row>
    <row r="26" spans="1:4">
      <c r="A26" s="379"/>
      <c r="B26" s="195">
        <v>25</v>
      </c>
      <c r="C26" s="196" t="s">
        <v>66</v>
      </c>
      <c r="D26" s="3" t="s">
        <v>66</v>
      </c>
    </row>
    <row r="27" spans="1:4">
      <c r="A27" s="379"/>
      <c r="B27" s="195">
        <v>26</v>
      </c>
      <c r="C27" s="196" t="s">
        <v>67</v>
      </c>
      <c r="D27" s="3" t="s">
        <v>67</v>
      </c>
    </row>
    <row r="28" spans="1:4">
      <c r="A28" s="379"/>
      <c r="B28" s="195">
        <v>27</v>
      </c>
      <c r="C28" s="196" t="s">
        <v>68</v>
      </c>
      <c r="D28" s="3" t="s">
        <v>68</v>
      </c>
    </row>
    <row r="29" spans="1:4">
      <c r="A29" s="379"/>
      <c r="B29" s="195">
        <v>28</v>
      </c>
      <c r="C29" s="196" t="s">
        <v>69</v>
      </c>
      <c r="D29" s="3" t="s">
        <v>69</v>
      </c>
    </row>
    <row r="30" spans="1:4">
      <c r="A30" s="379"/>
      <c r="B30" s="195">
        <v>29</v>
      </c>
      <c r="C30" s="196" t="s">
        <v>70</v>
      </c>
      <c r="D30" s="3" t="s">
        <v>70</v>
      </c>
    </row>
    <row r="31" spans="1:4">
      <c r="A31" s="379"/>
      <c r="B31" s="195">
        <v>30</v>
      </c>
      <c r="C31" s="196" t="s">
        <v>71</v>
      </c>
      <c r="D31" s="3" t="s">
        <v>71</v>
      </c>
    </row>
    <row r="32" spans="1:4">
      <c r="A32" s="379"/>
      <c r="B32" s="195">
        <v>31</v>
      </c>
      <c r="C32" s="196" t="s">
        <v>72</v>
      </c>
      <c r="D32" s="3" t="s">
        <v>72</v>
      </c>
    </row>
    <row r="33" spans="1:4">
      <c r="A33" s="378" t="s">
        <v>73</v>
      </c>
      <c r="B33" s="195">
        <v>32</v>
      </c>
      <c r="C33" s="196" t="s">
        <v>74</v>
      </c>
      <c r="D33" s="3" t="s">
        <v>74</v>
      </c>
    </row>
    <row r="34" spans="1:4">
      <c r="A34" s="379"/>
      <c r="B34" s="195">
        <v>33</v>
      </c>
      <c r="C34" s="196" t="s">
        <v>75</v>
      </c>
      <c r="D34" s="3" t="s">
        <v>75</v>
      </c>
    </row>
    <row r="35" spans="1:4">
      <c r="A35" s="379"/>
      <c r="B35" s="195">
        <v>34</v>
      </c>
      <c r="C35" s="196" t="s">
        <v>75</v>
      </c>
      <c r="D35" s="3" t="s">
        <v>75</v>
      </c>
    </row>
    <row r="36" spans="1:4">
      <c r="A36" s="380"/>
      <c r="B36" s="195">
        <v>35</v>
      </c>
      <c r="C36" s="196" t="s">
        <v>76</v>
      </c>
      <c r="D36" s="3" t="s">
        <v>76</v>
      </c>
    </row>
    <row r="37" spans="1:4">
      <c r="A37" s="377" t="s">
        <v>77</v>
      </c>
      <c r="B37" s="195">
        <v>36</v>
      </c>
      <c r="C37" s="196" t="s">
        <v>78</v>
      </c>
      <c r="D37" s="3" t="s">
        <v>78</v>
      </c>
    </row>
    <row r="38" spans="1:4">
      <c r="A38" s="377"/>
      <c r="B38" s="195">
        <v>37</v>
      </c>
      <c r="C38" s="196" t="s">
        <v>79</v>
      </c>
      <c r="D38" s="3" t="s">
        <v>79</v>
      </c>
    </row>
    <row r="39" spans="1:4">
      <c r="A39" s="377"/>
      <c r="B39" s="195">
        <v>38</v>
      </c>
      <c r="C39" s="196" t="s">
        <v>80</v>
      </c>
      <c r="D39" s="3" t="s">
        <v>80</v>
      </c>
    </row>
    <row r="40" spans="1:4">
      <c r="A40" s="377"/>
      <c r="B40" s="195">
        <v>39</v>
      </c>
      <c r="C40" s="196" t="s">
        <v>81</v>
      </c>
      <c r="D40" s="3" t="s">
        <v>81</v>
      </c>
    </row>
    <row r="41" spans="1:4">
      <c r="A41" s="376"/>
      <c r="B41" s="195">
        <v>40</v>
      </c>
      <c r="C41" s="196" t="s">
        <v>82</v>
      </c>
      <c r="D41" s="3" t="s">
        <v>82</v>
      </c>
    </row>
    <row r="42" spans="1:4">
      <c r="A42" s="376" t="s">
        <v>83</v>
      </c>
      <c r="B42" s="195">
        <v>41</v>
      </c>
      <c r="C42" s="196" t="s">
        <v>84</v>
      </c>
      <c r="D42" s="3" t="s">
        <v>84</v>
      </c>
    </row>
    <row r="43" spans="1:4">
      <c r="A43" s="376"/>
      <c r="B43" s="195">
        <v>42</v>
      </c>
      <c r="C43" s="196" t="s">
        <v>85</v>
      </c>
      <c r="D43" s="3" t="s">
        <v>85</v>
      </c>
    </row>
    <row r="44" spans="1:4">
      <c r="A44" s="376"/>
      <c r="B44" s="195">
        <v>43</v>
      </c>
      <c r="C44" s="196"/>
    </row>
  </sheetData>
  <autoFilter ref="A1:M44" xr:uid="{C3A489A4-4D2E-4B2C-B2F4-E0E07CC0C5CD}"/>
  <mergeCells count="9">
    <mergeCell ref="A2:A5"/>
    <mergeCell ref="A42:A44"/>
    <mergeCell ref="A6:A7"/>
    <mergeCell ref="A13:A21"/>
    <mergeCell ref="A22:A23"/>
    <mergeCell ref="A37:A41"/>
    <mergeCell ref="A8:A12"/>
    <mergeCell ref="A24:A32"/>
    <mergeCell ref="A33:A36"/>
  </mergeCell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FF00"/>
    <pageSetUpPr fitToPage="1"/>
  </sheetPr>
  <dimension ref="A1:BD101"/>
  <sheetViews>
    <sheetView zoomScale="55" zoomScaleNormal="55" zoomScaleSheetLayoutView="100" workbookViewId="0">
      <pane xSplit="4" ySplit="7" topLeftCell="S37" activePane="bottomRight" state="frozen"/>
      <selection pane="bottomRight" activeCell="U48" sqref="U48"/>
      <selection pane="bottomLeft" activeCell="A8" sqref="A8"/>
      <selection pane="topRight" activeCell="E1" sqref="E1"/>
    </sheetView>
  </sheetViews>
  <sheetFormatPr defaultColWidth="9.140625" defaultRowHeight="14.45" outlineLevelRow="1" outlineLevelCol="1"/>
  <cols>
    <col min="1" max="1" width="14.7109375" style="51" bestFit="1" customWidth="1"/>
    <col min="2" max="2" width="16.42578125" style="51" customWidth="1"/>
    <col min="3" max="3" width="19.5703125" style="51" customWidth="1"/>
    <col min="4" max="4" width="30.85546875" style="106" customWidth="1"/>
    <col min="5" max="5" width="33.5703125" style="106" customWidth="1" outlineLevel="1"/>
    <col min="6" max="6" width="31.28515625" style="110" bestFit="1" customWidth="1" outlineLevel="1"/>
    <col min="7" max="7" width="38.42578125" style="110" customWidth="1" outlineLevel="1"/>
    <col min="8" max="8" width="6.85546875" style="79" customWidth="1"/>
    <col min="9" max="9" width="10.42578125" style="51" customWidth="1"/>
    <col min="10" max="10" width="7.85546875" style="51" customWidth="1"/>
    <col min="11" max="11" width="11.5703125" style="51" customWidth="1"/>
    <col min="12" max="12" width="8.85546875" style="51" hidden="1" customWidth="1"/>
    <col min="13" max="13" width="8.85546875" style="51" customWidth="1"/>
    <col min="14" max="14" width="8.85546875" style="51" hidden="1" customWidth="1"/>
    <col min="15" max="15" width="8.85546875" style="51" customWidth="1"/>
    <col min="16" max="16" width="8.85546875" style="51" hidden="1" customWidth="1"/>
    <col min="17" max="17" width="8.85546875" style="51" customWidth="1"/>
    <col min="18" max="18" width="8.85546875" style="51" hidden="1" customWidth="1"/>
    <col min="19" max="19" width="8.85546875" style="51" customWidth="1"/>
    <col min="20" max="20" width="49.140625" style="51" customWidth="1"/>
    <col min="21" max="21" width="53" style="51" customWidth="1"/>
    <col min="22" max="22" width="12.140625" style="51" customWidth="1"/>
    <col min="23" max="23" width="12.140625" style="79" customWidth="1"/>
    <col min="24" max="32" width="9.140625" style="120" customWidth="1" outlineLevel="1"/>
    <col min="33" max="36" width="7.85546875" style="79" customWidth="1"/>
    <col min="37" max="42" width="8.85546875" style="94" customWidth="1"/>
    <col min="43" max="43" width="29.42578125" style="94" customWidth="1"/>
    <col min="44" max="44" width="42.85546875" style="94" customWidth="1"/>
    <col min="47" max="47" width="6.5703125" style="51" customWidth="1"/>
    <col min="57" max="16384" width="9.140625" style="51"/>
  </cols>
  <sheetData>
    <row r="1" spans="2:47" s="178" customFormat="1" ht="10.15">
      <c r="B1" s="200">
        <v>1</v>
      </c>
      <c r="C1" s="200">
        <v>2</v>
      </c>
      <c r="D1" s="200">
        <v>3</v>
      </c>
      <c r="E1" s="200">
        <v>4</v>
      </c>
      <c r="F1" s="200">
        <v>5</v>
      </c>
      <c r="G1" s="200">
        <v>6</v>
      </c>
      <c r="H1" s="200">
        <v>7</v>
      </c>
      <c r="I1" s="200">
        <v>8</v>
      </c>
      <c r="J1" s="200">
        <v>9</v>
      </c>
      <c r="K1" s="200">
        <v>10</v>
      </c>
      <c r="L1" s="200">
        <v>11</v>
      </c>
      <c r="M1" s="200">
        <v>12</v>
      </c>
      <c r="N1" s="200">
        <v>13</v>
      </c>
      <c r="O1" s="200">
        <v>14</v>
      </c>
      <c r="P1" s="200">
        <v>15</v>
      </c>
      <c r="Q1" s="200">
        <v>16</v>
      </c>
      <c r="R1" s="200">
        <v>17</v>
      </c>
      <c r="S1" s="200">
        <v>18</v>
      </c>
      <c r="T1" s="200">
        <v>19</v>
      </c>
      <c r="U1" s="200">
        <v>20</v>
      </c>
      <c r="V1" s="200"/>
      <c r="W1" s="200"/>
      <c r="X1" s="200"/>
      <c r="Y1" s="200"/>
      <c r="Z1" s="200"/>
      <c r="AA1" s="200"/>
      <c r="AB1" s="200"/>
      <c r="AC1" s="200"/>
      <c r="AD1" s="200"/>
      <c r="AE1" s="200"/>
      <c r="AF1" s="200"/>
      <c r="AG1" s="200"/>
      <c r="AH1" s="200"/>
      <c r="AI1" s="200"/>
      <c r="AJ1" s="200"/>
      <c r="AK1" s="200"/>
      <c r="AL1" s="200"/>
      <c r="AM1" s="200"/>
      <c r="AN1" s="200"/>
      <c r="AO1" s="200"/>
      <c r="AP1" s="200"/>
      <c r="AQ1" s="200"/>
      <c r="AR1" s="200"/>
      <c r="AU1" s="200"/>
    </row>
    <row r="2" spans="2:47" ht="25.9">
      <c r="B2" s="101" t="s">
        <v>86</v>
      </c>
      <c r="C2" s="191" t="s">
        <v>87</v>
      </c>
      <c r="D2" s="103"/>
      <c r="E2" s="91"/>
      <c r="F2" s="108"/>
      <c r="G2" s="108"/>
      <c r="H2" s="88"/>
      <c r="I2" s="88"/>
      <c r="J2" s="88"/>
      <c r="K2" s="88"/>
      <c r="L2" s="118" t="s">
        <v>88</v>
      </c>
      <c r="M2" s="118"/>
      <c r="N2" s="118"/>
      <c r="O2" s="119" t="s">
        <v>89</v>
      </c>
      <c r="P2" s="119" t="s">
        <v>90</v>
      </c>
      <c r="Q2" s="119" t="s">
        <v>91</v>
      </c>
      <c r="R2" s="119"/>
      <c r="S2" s="119" t="s">
        <v>92</v>
      </c>
      <c r="T2" s="420"/>
      <c r="V2" s="88"/>
      <c r="W2" s="117"/>
      <c r="X2" s="117" t="s">
        <v>93</v>
      </c>
      <c r="Y2" s="117" t="s">
        <v>93</v>
      </c>
      <c r="Z2" s="117" t="s">
        <v>93</v>
      </c>
      <c r="AA2" s="117" t="s">
        <v>93</v>
      </c>
      <c r="AB2" s="117" t="s">
        <v>93</v>
      </c>
      <c r="AC2" s="117" t="s">
        <v>93</v>
      </c>
      <c r="AD2" s="117" t="s">
        <v>93</v>
      </c>
      <c r="AE2" s="117" t="s">
        <v>93</v>
      </c>
      <c r="AF2" s="117" t="s">
        <v>93</v>
      </c>
      <c r="AG2" s="88"/>
      <c r="AH2" s="88"/>
      <c r="AI2" s="88"/>
      <c r="AJ2" s="88"/>
      <c r="AK2" s="90"/>
      <c r="AL2" s="90"/>
      <c r="AM2" s="90"/>
      <c r="AN2" s="90"/>
      <c r="AO2" s="90"/>
      <c r="AP2" s="90"/>
      <c r="AQ2" s="90"/>
      <c r="AR2" s="90"/>
    </row>
    <row r="3" spans="2:47" ht="20.25" customHeight="1">
      <c r="B3" s="101" t="s">
        <v>94</v>
      </c>
      <c r="C3" s="191">
        <v>2027</v>
      </c>
      <c r="D3" s="103"/>
      <c r="E3" s="91"/>
      <c r="F3" s="108"/>
      <c r="G3" s="108"/>
      <c r="H3" s="88"/>
      <c r="I3" s="88"/>
      <c r="J3" s="88"/>
      <c r="K3" s="88"/>
      <c r="L3" s="88"/>
      <c r="M3" s="88"/>
      <c r="N3" s="88"/>
      <c r="O3" s="88"/>
      <c r="P3" s="89"/>
      <c r="Q3" s="89"/>
      <c r="R3" s="89"/>
      <c r="S3" s="421"/>
      <c r="T3" s="420"/>
      <c r="V3" s="88"/>
      <c r="W3" s="117"/>
      <c r="X3" s="117" t="s">
        <v>95</v>
      </c>
      <c r="Y3" s="117" t="s">
        <v>95</v>
      </c>
      <c r="Z3" s="117" t="s">
        <v>95</v>
      </c>
      <c r="AA3" s="117" t="s">
        <v>95</v>
      </c>
      <c r="AB3" s="117" t="s">
        <v>95</v>
      </c>
      <c r="AC3" s="117" t="s">
        <v>95</v>
      </c>
      <c r="AD3" s="117" t="s">
        <v>95</v>
      </c>
      <c r="AE3" s="117" t="s">
        <v>95</v>
      </c>
      <c r="AF3" s="117" t="s">
        <v>95</v>
      </c>
      <c r="AG3" s="88"/>
      <c r="AH3" s="88"/>
      <c r="AI3" s="88"/>
      <c r="AJ3" s="88"/>
      <c r="AK3" s="90"/>
      <c r="AL3" s="90"/>
      <c r="AM3" s="90"/>
      <c r="AN3" s="90"/>
      <c r="AO3" s="90"/>
      <c r="AP3" s="90"/>
      <c r="AQ3" s="90"/>
      <c r="AR3" s="90"/>
    </row>
    <row r="4" spans="2:47" ht="16.5" customHeight="1">
      <c r="B4" s="101" t="s">
        <v>96</v>
      </c>
      <c r="C4" s="198">
        <v>46219</v>
      </c>
      <c r="D4" s="103"/>
      <c r="E4" s="91"/>
      <c r="F4" s="108"/>
      <c r="G4"/>
      <c r="H4" s="88"/>
      <c r="I4" s="88"/>
      <c r="J4" s="88"/>
      <c r="K4" s="88"/>
      <c r="L4" s="384" t="s">
        <v>97</v>
      </c>
      <c r="M4" s="384"/>
      <c r="N4" s="384"/>
      <c r="O4" s="384"/>
      <c r="P4" s="384"/>
      <c r="Q4" s="384"/>
      <c r="R4" s="384"/>
      <c r="S4" s="384"/>
      <c r="T4" s="420"/>
      <c r="V4" s="88"/>
      <c r="W4" s="117"/>
      <c r="X4" s="117" t="s">
        <v>98</v>
      </c>
      <c r="Y4" s="117" t="s">
        <v>98</v>
      </c>
      <c r="Z4" s="117" t="s">
        <v>98</v>
      </c>
      <c r="AA4" s="117" t="s">
        <v>98</v>
      </c>
      <c r="AB4" s="117" t="s">
        <v>98</v>
      </c>
      <c r="AC4" s="117" t="s">
        <v>98</v>
      </c>
      <c r="AD4" s="117" t="s">
        <v>98</v>
      </c>
      <c r="AE4" s="117" t="s">
        <v>98</v>
      </c>
      <c r="AF4" s="117" t="s">
        <v>98</v>
      </c>
      <c r="AG4" s="88"/>
      <c r="AH4" s="88"/>
      <c r="AI4" s="88"/>
      <c r="AJ4" s="88"/>
      <c r="AK4" s="90"/>
      <c r="AL4" s="90"/>
      <c r="AN4" s="90"/>
      <c r="AO4" s="90"/>
      <c r="AP4" s="90"/>
      <c r="AQ4" s="90"/>
      <c r="AR4" s="90"/>
    </row>
    <row r="5" spans="2:47" s="92" customFormat="1" ht="25.9">
      <c r="D5" s="104"/>
      <c r="E5" s="107"/>
      <c r="F5" s="109"/>
      <c r="G5" s="109"/>
      <c r="H5" s="113"/>
      <c r="I5" s="93"/>
      <c r="J5" s="93"/>
      <c r="K5" s="88"/>
      <c r="L5" s="422" t="s">
        <v>99</v>
      </c>
      <c r="M5" s="422"/>
      <c r="N5" s="422"/>
      <c r="O5" s="422"/>
      <c r="P5" s="422"/>
      <c r="Q5" s="422"/>
      <c r="R5" s="422"/>
      <c r="S5" s="422"/>
      <c r="T5" s="114"/>
      <c r="U5" s="114"/>
      <c r="V5" s="93"/>
      <c r="W5" s="113"/>
      <c r="X5" s="121"/>
      <c r="Y5" s="121"/>
      <c r="Z5" s="121"/>
      <c r="AA5" s="121"/>
      <c r="AB5" s="121"/>
      <c r="AC5" s="121"/>
      <c r="AD5" s="121"/>
      <c r="AE5" s="121"/>
      <c r="AF5" s="121"/>
      <c r="AG5" s="254"/>
      <c r="AH5" s="254"/>
      <c r="AI5" s="254"/>
      <c r="AJ5" s="254"/>
      <c r="AK5" s="255"/>
      <c r="AL5" s="114"/>
      <c r="AM5" s="114"/>
      <c r="AN5" s="114"/>
      <c r="AO5" s="114"/>
      <c r="AP5" s="114"/>
      <c r="AQ5" s="221"/>
      <c r="AR5" s="221"/>
      <c r="AU5" s="114"/>
    </row>
    <row r="6" spans="2:47" s="94" customFormat="1" ht="18.75" customHeight="1">
      <c r="B6" s="95" t="s">
        <v>100</v>
      </c>
      <c r="C6" s="95" t="s">
        <v>101</v>
      </c>
      <c r="D6" s="97"/>
      <c r="E6" s="97"/>
      <c r="F6" s="110"/>
      <c r="G6" s="110"/>
      <c r="H6" s="113"/>
      <c r="K6" s="155" t="str">
        <f>prov_cd</f>
        <v>QC</v>
      </c>
      <c r="L6" s="344"/>
      <c r="M6" s="344" t="s">
        <v>102</v>
      </c>
      <c r="N6" s="344"/>
      <c r="O6" s="344" t="s">
        <v>103</v>
      </c>
      <c r="P6" s="344"/>
      <c r="Q6" s="344" t="s">
        <v>104</v>
      </c>
      <c r="R6" s="344"/>
      <c r="S6" s="344" t="s">
        <v>105</v>
      </c>
      <c r="W6" s="96"/>
      <c r="X6" s="383" t="s">
        <v>106</v>
      </c>
      <c r="Y6" s="383"/>
      <c r="Z6" s="383"/>
      <c r="AA6" s="383"/>
      <c r="AB6" s="383"/>
      <c r="AC6" s="383"/>
      <c r="AD6" s="383"/>
      <c r="AE6" s="383"/>
      <c r="AF6" s="383"/>
      <c r="AG6" s="388" t="s">
        <v>107</v>
      </c>
      <c r="AH6" s="385" t="s">
        <v>108</v>
      </c>
      <c r="AI6" s="386" t="s">
        <v>109</v>
      </c>
      <c r="AJ6" s="388" t="s">
        <v>28</v>
      </c>
      <c r="AK6" s="381" t="s">
        <v>110</v>
      </c>
      <c r="AL6" s="382"/>
      <c r="AM6" s="382"/>
      <c r="AN6" s="382"/>
      <c r="AO6" s="382"/>
      <c r="AP6" s="382"/>
      <c r="AQ6" s="221"/>
      <c r="AR6" s="221"/>
    </row>
    <row r="7" spans="2:47" s="97" customFormat="1" ht="36">
      <c r="B7" s="98" t="s">
        <v>111</v>
      </c>
      <c r="C7" s="98" t="s">
        <v>112</v>
      </c>
      <c r="D7" s="99" t="s">
        <v>113</v>
      </c>
      <c r="E7" s="99" t="s">
        <v>114</v>
      </c>
      <c r="F7" s="111" t="s">
        <v>115</v>
      </c>
      <c r="G7" s="111" t="s">
        <v>116</v>
      </c>
      <c r="H7" s="345" t="s">
        <v>117</v>
      </c>
      <c r="I7" s="345" t="s">
        <v>118</v>
      </c>
      <c r="J7" s="345" t="s">
        <v>119</v>
      </c>
      <c r="K7" s="345" t="s">
        <v>120</v>
      </c>
      <c r="L7" s="344"/>
      <c r="M7" s="344" t="s">
        <v>102</v>
      </c>
      <c r="N7" s="344"/>
      <c r="O7" s="344" t="s">
        <v>103</v>
      </c>
      <c r="P7" s="344"/>
      <c r="Q7" s="344" t="s">
        <v>104</v>
      </c>
      <c r="R7" s="344"/>
      <c r="S7" s="344" t="s">
        <v>105</v>
      </c>
      <c r="T7" s="346" t="s">
        <v>121</v>
      </c>
      <c r="U7" s="346" t="s">
        <v>122</v>
      </c>
      <c r="V7" s="154" t="s">
        <v>123</v>
      </c>
      <c r="W7" s="222" t="s">
        <v>124</v>
      </c>
      <c r="X7" s="279" t="s">
        <v>125</v>
      </c>
      <c r="Y7" s="279" t="s">
        <v>126</v>
      </c>
      <c r="Z7" s="279" t="s">
        <v>127</v>
      </c>
      <c r="AA7" s="279" t="s">
        <v>128</v>
      </c>
      <c r="AB7" s="279" t="s">
        <v>129</v>
      </c>
      <c r="AC7" s="279" t="s">
        <v>130</v>
      </c>
      <c r="AD7" s="279" t="s">
        <v>131</v>
      </c>
      <c r="AE7" s="279" t="s">
        <v>132</v>
      </c>
      <c r="AF7" s="279" t="s">
        <v>133</v>
      </c>
      <c r="AG7" s="389"/>
      <c r="AH7" s="385"/>
      <c r="AI7" s="387"/>
      <c r="AJ7" s="389"/>
      <c r="AK7" s="257" t="s">
        <v>30</v>
      </c>
      <c r="AL7" s="257" t="s">
        <v>31</v>
      </c>
      <c r="AM7" s="257" t="s">
        <v>32</v>
      </c>
      <c r="AN7" s="257" t="s">
        <v>33</v>
      </c>
      <c r="AO7" s="257" t="s">
        <v>34</v>
      </c>
      <c r="AP7" s="317" t="s">
        <v>35</v>
      </c>
      <c r="AQ7" s="334" t="s">
        <v>134</v>
      </c>
      <c r="AR7" s="225" t="s">
        <v>135</v>
      </c>
    </row>
    <row r="8" spans="2:47" ht="61.15">
      <c r="B8" s="252" t="s">
        <v>136</v>
      </c>
      <c r="C8" s="105" t="str">
        <f t="shared" ref="C8:C9" si="0">B8</f>
        <v>23HRV-PRO-PK</v>
      </c>
      <c r="D8" s="250" t="s">
        <v>38</v>
      </c>
      <c r="E8" s="105" t="s">
        <v>137</v>
      </c>
      <c r="F8" s="251" t="s">
        <v>138</v>
      </c>
      <c r="G8" s="271" t="s">
        <v>139</v>
      </c>
      <c r="H8" s="151">
        <f>H79+H81</f>
        <v>0.2</v>
      </c>
      <c r="I8" s="151">
        <f>(I79+I81)*0.9</f>
        <v>260.10000000000002</v>
      </c>
      <c r="J8" s="151">
        <f t="shared" ref="J8" si="1">J79+J81</f>
        <v>481</v>
      </c>
      <c r="K8" s="150">
        <f>J8+(H8*VLOOKUP(prov_cd,rate_table,2,FALSE))</f>
        <v>511.4</v>
      </c>
      <c r="L8" s="170"/>
      <c r="M8" s="170" t="s">
        <v>140</v>
      </c>
      <c r="N8" s="170"/>
      <c r="O8" s="170" t="s">
        <v>140</v>
      </c>
      <c r="P8" s="170"/>
      <c r="Q8" s="170" t="s">
        <v>140</v>
      </c>
      <c r="R8" s="170"/>
      <c r="S8" s="170" t="s">
        <v>140</v>
      </c>
      <c r="T8" s="112"/>
      <c r="U8" s="112"/>
      <c r="V8" s="151"/>
      <c r="W8" s="223">
        <v>1</v>
      </c>
      <c r="X8" s="340"/>
      <c r="Y8" s="340"/>
      <c r="Z8" s="340"/>
      <c r="AA8" s="340"/>
      <c r="AB8" s="340"/>
      <c r="AC8" s="340"/>
      <c r="AD8" s="340"/>
      <c r="AE8" s="340"/>
      <c r="AF8" s="340"/>
      <c r="AG8" s="276"/>
      <c r="AH8" s="275"/>
      <c r="AI8" s="276"/>
      <c r="AJ8" s="170" t="s">
        <v>140</v>
      </c>
      <c r="AK8" s="256"/>
      <c r="AL8" s="170"/>
      <c r="AM8" s="170" t="s">
        <v>140</v>
      </c>
      <c r="AN8" s="256"/>
      <c r="AO8" s="256"/>
      <c r="AP8" s="275"/>
      <c r="AQ8" s="335"/>
      <c r="AR8" s="331" t="s">
        <v>141</v>
      </c>
    </row>
    <row r="9" spans="2:47" ht="30.6">
      <c r="B9" s="252" t="s">
        <v>142</v>
      </c>
      <c r="C9" s="105" t="str">
        <f t="shared" si="0"/>
        <v>23HRV-COLD-PKG</v>
      </c>
      <c r="D9" s="250" t="s">
        <v>40</v>
      </c>
      <c r="E9" s="105" t="s">
        <v>143</v>
      </c>
      <c r="F9" s="251" t="s">
        <v>144</v>
      </c>
      <c r="G9" s="271" t="s">
        <v>145</v>
      </c>
      <c r="H9" s="151">
        <f>H72+H73</f>
        <v>1.4</v>
      </c>
      <c r="I9" s="151">
        <f>(I72+I73)*0.95</f>
        <v>230.85</v>
      </c>
      <c r="J9" s="151">
        <f t="shared" ref="J9" si="2">J72+J73</f>
        <v>405</v>
      </c>
      <c r="K9" s="150">
        <f>J9+(H9*VLOOKUP(prov_cd,rate_table,2,FALSE))</f>
        <v>617.79999999999995</v>
      </c>
      <c r="L9" s="170"/>
      <c r="M9" s="170" t="s">
        <v>140</v>
      </c>
      <c r="N9" s="170"/>
      <c r="O9" s="170" t="s">
        <v>140</v>
      </c>
      <c r="P9" s="170"/>
      <c r="Q9" s="170" t="s">
        <v>140</v>
      </c>
      <c r="R9" s="170"/>
      <c r="S9" s="170" t="s">
        <v>140</v>
      </c>
      <c r="T9" s="112" t="s">
        <v>146</v>
      </c>
      <c r="U9" s="112" t="s">
        <v>147</v>
      </c>
      <c r="V9" s="151"/>
      <c r="W9" s="223">
        <v>3</v>
      </c>
      <c r="X9" s="340"/>
      <c r="Y9" s="340"/>
      <c r="Z9" s="340"/>
      <c r="AA9" s="340"/>
      <c r="AB9" s="340"/>
      <c r="AC9" s="340"/>
      <c r="AD9" s="340"/>
      <c r="AE9" s="340"/>
      <c r="AF9" s="340"/>
      <c r="AG9" s="278"/>
      <c r="AH9" s="277"/>
      <c r="AI9" s="278"/>
      <c r="AJ9" s="170" t="s">
        <v>140</v>
      </c>
      <c r="AK9" s="170"/>
      <c r="AL9" s="170" t="s">
        <v>140</v>
      </c>
      <c r="AM9" s="170"/>
      <c r="AN9" s="170"/>
      <c r="AO9" s="170"/>
      <c r="AP9" s="277"/>
      <c r="AQ9" s="335"/>
      <c r="AR9" s="331" t="s">
        <v>148</v>
      </c>
    </row>
    <row r="10" spans="2:47" ht="91.9" hidden="1">
      <c r="B10" s="252" t="s">
        <v>149</v>
      </c>
      <c r="C10" s="105" t="str">
        <f>B10</f>
        <v>23HRV-HPD</v>
      </c>
      <c r="D10" s="250" t="s">
        <v>37</v>
      </c>
      <c r="E10" s="270" t="s">
        <v>150</v>
      </c>
      <c r="F10" s="251" t="s">
        <v>151</v>
      </c>
      <c r="G10" s="271" t="s">
        <v>152</v>
      </c>
      <c r="H10" s="151"/>
      <c r="I10" s="151" t="s">
        <v>153</v>
      </c>
      <c r="J10" s="151">
        <v>3990</v>
      </c>
      <c r="K10" s="150">
        <f>J10+(H10*VLOOKUP(prov_cd,rate_table,2,FALSE))</f>
        <v>3990</v>
      </c>
      <c r="L10" s="170"/>
      <c r="M10" s="170" t="s">
        <v>140</v>
      </c>
      <c r="N10" s="170"/>
      <c r="O10" s="170" t="s">
        <v>140</v>
      </c>
      <c r="P10" s="170"/>
      <c r="Q10" s="170" t="s">
        <v>140</v>
      </c>
      <c r="R10" s="170"/>
      <c r="S10" s="170" t="s">
        <v>140</v>
      </c>
      <c r="T10" s="112" t="s">
        <v>154</v>
      </c>
      <c r="U10" s="112" t="s">
        <v>155</v>
      </c>
      <c r="V10" s="151"/>
      <c r="W10" s="223"/>
      <c r="X10" s="340"/>
      <c r="Y10" s="340"/>
      <c r="Z10" s="340"/>
      <c r="AA10" s="340"/>
      <c r="AB10" s="340"/>
      <c r="AC10" s="340"/>
      <c r="AD10" s="340"/>
      <c r="AE10" s="340"/>
      <c r="AF10" s="340"/>
      <c r="AG10" s="278"/>
      <c r="AH10" s="277"/>
      <c r="AI10" s="278"/>
      <c r="AJ10" s="170" t="s">
        <v>140</v>
      </c>
      <c r="AK10" s="170"/>
      <c r="AL10" s="170"/>
      <c r="AM10" s="170"/>
      <c r="AN10" s="170"/>
      <c r="AO10" s="170" t="s">
        <v>140</v>
      </c>
      <c r="AP10" s="277"/>
      <c r="AQ10" s="335"/>
      <c r="AR10" s="331" t="s">
        <v>156</v>
      </c>
    </row>
    <row r="11" spans="2:47" ht="15.6" hidden="1">
      <c r="B11" s="252"/>
      <c r="C11" s="105"/>
      <c r="D11" s="250"/>
      <c r="E11" s="105"/>
      <c r="F11" s="251"/>
      <c r="G11" s="271"/>
      <c r="H11" s="151"/>
      <c r="I11" s="151"/>
      <c r="J11" s="151"/>
      <c r="K11" s="150"/>
      <c r="L11" s="170"/>
      <c r="M11" s="170"/>
      <c r="N11" s="170"/>
      <c r="O11" s="170"/>
      <c r="P11" s="170"/>
      <c r="Q11" s="170"/>
      <c r="R11" s="170"/>
      <c r="S11" s="170"/>
      <c r="T11" s="112"/>
      <c r="U11" s="112"/>
      <c r="V11" s="151"/>
      <c r="W11" s="223"/>
      <c r="X11" s="340"/>
      <c r="Y11" s="340"/>
      <c r="Z11" s="340"/>
      <c r="AA11" s="340"/>
      <c r="AB11" s="340"/>
      <c r="AC11" s="340"/>
      <c r="AD11" s="340"/>
      <c r="AE11" s="340"/>
      <c r="AF11" s="340"/>
      <c r="AG11" s="278"/>
      <c r="AH11" s="277"/>
      <c r="AI11" s="278"/>
      <c r="AJ11" s="170" t="s">
        <v>140</v>
      </c>
      <c r="AK11" s="170"/>
      <c r="AL11" s="170"/>
      <c r="AM11" s="170"/>
      <c r="AN11" s="170"/>
      <c r="AO11" s="170"/>
      <c r="AP11" s="277"/>
      <c r="AQ11" s="335"/>
      <c r="AR11" s="331"/>
    </row>
    <row r="12" spans="2:47" ht="15.6" hidden="1">
      <c r="B12" s="252"/>
      <c r="C12" s="105"/>
      <c r="D12" s="250"/>
      <c r="E12" s="105"/>
      <c r="F12" s="251"/>
      <c r="G12" s="271"/>
      <c r="H12" s="151"/>
      <c r="I12" s="151"/>
      <c r="J12" s="151"/>
      <c r="K12" s="150"/>
      <c r="L12" s="170"/>
      <c r="M12" s="170"/>
      <c r="N12" s="170"/>
      <c r="O12" s="170"/>
      <c r="P12" s="170"/>
      <c r="Q12" s="170"/>
      <c r="R12" s="170"/>
      <c r="S12" s="170"/>
      <c r="T12" s="112"/>
      <c r="U12" s="112"/>
      <c r="V12" s="151"/>
      <c r="W12" s="223"/>
      <c r="X12" s="340"/>
      <c r="Y12" s="340"/>
      <c r="Z12" s="340"/>
      <c r="AA12" s="340"/>
      <c r="AB12" s="340"/>
      <c r="AC12" s="340"/>
      <c r="AD12" s="340"/>
      <c r="AE12" s="340"/>
      <c r="AF12" s="340"/>
      <c r="AG12" s="278"/>
      <c r="AH12" s="277"/>
      <c r="AI12" s="278"/>
      <c r="AJ12" s="170" t="s">
        <v>140</v>
      </c>
      <c r="AK12" s="170"/>
      <c r="AL12" s="170"/>
      <c r="AM12" s="170"/>
      <c r="AN12" s="170"/>
      <c r="AO12" s="170"/>
      <c r="AP12" s="277"/>
      <c r="AQ12" s="335"/>
      <c r="AR12" s="331"/>
    </row>
    <row r="13" spans="2:47" ht="15.6" hidden="1">
      <c r="B13" s="252"/>
      <c r="C13" s="105"/>
      <c r="D13" s="250"/>
      <c r="E13" s="270"/>
      <c r="F13" s="251"/>
      <c r="G13" s="271"/>
      <c r="H13" s="151"/>
      <c r="I13" s="151"/>
      <c r="J13" s="151"/>
      <c r="K13" s="150"/>
      <c r="L13" s="170"/>
      <c r="M13" s="170"/>
      <c r="N13" s="170"/>
      <c r="O13" s="170"/>
      <c r="P13" s="170"/>
      <c r="Q13" s="170"/>
      <c r="R13" s="170"/>
      <c r="S13" s="170"/>
      <c r="T13" s="112"/>
      <c r="U13" s="112"/>
      <c r="V13" s="151"/>
      <c r="W13" s="223"/>
      <c r="X13" s="340"/>
      <c r="Y13" s="340"/>
      <c r="Z13" s="340"/>
      <c r="AA13" s="340"/>
      <c r="AB13" s="340"/>
      <c r="AC13" s="340"/>
      <c r="AD13" s="340"/>
      <c r="AE13" s="340"/>
      <c r="AF13" s="340"/>
      <c r="AG13" s="278"/>
      <c r="AH13" s="277"/>
      <c r="AI13" s="278"/>
      <c r="AJ13" s="170" t="s">
        <v>140</v>
      </c>
      <c r="AK13" s="170"/>
      <c r="AL13" s="170"/>
      <c r="AM13" s="170"/>
      <c r="AN13" s="170"/>
      <c r="AO13" s="170"/>
      <c r="AP13" s="277"/>
      <c r="AQ13" s="335"/>
      <c r="AR13" s="331"/>
    </row>
    <row r="14" spans="2:47" ht="15.6" hidden="1">
      <c r="B14" s="105"/>
      <c r="C14" s="105"/>
      <c r="D14" s="105"/>
      <c r="E14" s="105"/>
      <c r="F14" s="112"/>
      <c r="G14" s="112"/>
      <c r="H14" s="151"/>
      <c r="I14" s="151"/>
      <c r="J14" s="151"/>
      <c r="K14" s="150"/>
      <c r="L14" s="170"/>
      <c r="M14" s="170"/>
      <c r="N14" s="170"/>
      <c r="O14" s="170"/>
      <c r="P14" s="170"/>
      <c r="Q14" s="170"/>
      <c r="R14" s="170"/>
      <c r="S14" s="170"/>
      <c r="T14" s="112"/>
      <c r="U14" s="112"/>
      <c r="V14" s="151"/>
      <c r="W14" s="223"/>
      <c r="X14" s="340"/>
      <c r="Y14" s="340"/>
      <c r="Z14" s="340"/>
      <c r="AA14" s="340"/>
      <c r="AB14" s="340"/>
      <c r="AC14" s="340"/>
      <c r="AD14" s="340"/>
      <c r="AE14" s="340"/>
      <c r="AF14" s="340"/>
      <c r="AG14" s="278"/>
      <c r="AH14" s="277"/>
      <c r="AI14" s="278"/>
      <c r="AJ14" s="170" t="s">
        <v>140</v>
      </c>
      <c r="AK14" s="170"/>
      <c r="AL14" s="170"/>
      <c r="AM14" s="170"/>
      <c r="AN14" s="170"/>
      <c r="AO14" s="170"/>
      <c r="AP14" s="277"/>
      <c r="AQ14" s="335"/>
      <c r="AR14" s="331"/>
    </row>
    <row r="15" spans="2:47" ht="15.6" hidden="1">
      <c r="B15" s="105"/>
      <c r="C15" s="105"/>
      <c r="D15" s="105"/>
      <c r="E15" s="105"/>
      <c r="F15" s="112"/>
      <c r="G15" s="112"/>
      <c r="H15" s="151"/>
      <c r="I15" s="151"/>
      <c r="J15" s="151"/>
      <c r="K15" s="150"/>
      <c r="L15" s="170"/>
      <c r="M15" s="170"/>
      <c r="N15" s="170"/>
      <c r="O15" s="170"/>
      <c r="P15" s="170"/>
      <c r="Q15" s="170"/>
      <c r="R15" s="170"/>
      <c r="S15" s="170"/>
      <c r="T15" s="112"/>
      <c r="U15" s="112"/>
      <c r="V15" s="151"/>
      <c r="W15" s="223"/>
      <c r="X15" s="340"/>
      <c r="Y15" s="340"/>
      <c r="Z15" s="340"/>
      <c r="AA15" s="340"/>
      <c r="AB15" s="340"/>
      <c r="AC15" s="340"/>
      <c r="AD15" s="340"/>
      <c r="AE15" s="340"/>
      <c r="AF15" s="340"/>
      <c r="AG15" s="278"/>
      <c r="AH15" s="277"/>
      <c r="AI15" s="278"/>
      <c r="AJ15" s="170" t="s">
        <v>140</v>
      </c>
      <c r="AK15" s="170"/>
      <c r="AL15" s="170"/>
      <c r="AM15" s="170"/>
      <c r="AN15" s="170"/>
      <c r="AO15" s="170"/>
      <c r="AP15" s="277"/>
      <c r="AQ15" s="335"/>
      <c r="AR15" s="331"/>
    </row>
    <row r="16" spans="2:47" ht="15.6" hidden="1">
      <c r="B16" s="105"/>
      <c r="C16" s="105"/>
      <c r="D16" s="105"/>
      <c r="E16" s="105"/>
      <c r="F16" s="112"/>
      <c r="G16" s="112"/>
      <c r="H16" s="151"/>
      <c r="I16" s="151"/>
      <c r="J16" s="151"/>
      <c r="K16" s="150"/>
      <c r="L16" s="170"/>
      <c r="M16" s="170"/>
      <c r="N16" s="170"/>
      <c r="O16" s="170"/>
      <c r="P16" s="170"/>
      <c r="Q16" s="170"/>
      <c r="R16" s="170"/>
      <c r="S16" s="170"/>
      <c r="T16" s="112"/>
      <c r="U16" s="112"/>
      <c r="V16" s="151"/>
      <c r="W16" s="223"/>
      <c r="X16" s="340"/>
      <c r="Y16" s="340"/>
      <c r="Z16" s="340"/>
      <c r="AA16" s="340"/>
      <c r="AB16" s="340"/>
      <c r="AC16" s="340"/>
      <c r="AD16" s="340"/>
      <c r="AE16" s="340"/>
      <c r="AF16" s="340"/>
      <c r="AG16" s="278"/>
      <c r="AH16" s="277"/>
      <c r="AI16" s="278"/>
      <c r="AJ16" s="170" t="s">
        <v>140</v>
      </c>
      <c r="AK16" s="170"/>
      <c r="AL16" s="170"/>
      <c r="AM16" s="170"/>
      <c r="AN16" s="170"/>
      <c r="AO16" s="170"/>
      <c r="AP16" s="277"/>
      <c r="AQ16" s="335"/>
      <c r="AR16" s="331"/>
    </row>
    <row r="17" spans="1:44" ht="61.15">
      <c r="A17" s="46"/>
      <c r="B17" s="270" t="s">
        <v>157</v>
      </c>
      <c r="C17" s="270" t="str">
        <f>B17</f>
        <v>26HRV-PRO-PKA</v>
      </c>
      <c r="D17" s="46" t="s">
        <v>39</v>
      </c>
      <c r="E17" s="105" t="s">
        <v>158</v>
      </c>
      <c r="F17" s="112" t="s">
        <v>159</v>
      </c>
      <c r="G17" s="112" t="s">
        <v>160</v>
      </c>
      <c r="H17" s="151">
        <f>H79+H81+H82+H83</f>
        <v>0.60000000000000009</v>
      </c>
      <c r="I17" s="151">
        <f>(I79+I81+I82+I83)*0.9</f>
        <v>517.5</v>
      </c>
      <c r="J17" s="151">
        <f>(J79+J81+J82+J83)*0.9</f>
        <v>831.6</v>
      </c>
      <c r="K17" s="150">
        <f>J17+(H17*VLOOKUP(prov_cd,rate_table,2,FALSE))</f>
        <v>922.80000000000007</v>
      </c>
      <c r="L17" s="170"/>
      <c r="M17" s="170" t="s">
        <v>140</v>
      </c>
      <c r="N17" s="170"/>
      <c r="O17" s="170" t="s">
        <v>140</v>
      </c>
      <c r="P17" s="170"/>
      <c r="Q17" s="170" t="s">
        <v>140</v>
      </c>
      <c r="R17" s="170"/>
      <c r="S17" s="170" t="s">
        <v>140</v>
      </c>
      <c r="T17" s="112" t="s">
        <v>161</v>
      </c>
      <c r="U17" s="112" t="s">
        <v>162</v>
      </c>
      <c r="V17" s="151"/>
      <c r="W17" s="223">
        <v>2</v>
      </c>
      <c r="X17" s="340"/>
      <c r="Y17" s="340"/>
      <c r="Z17" s="340"/>
      <c r="AA17" s="340"/>
      <c r="AB17" s="340"/>
      <c r="AC17" s="340"/>
      <c r="AD17" s="340"/>
      <c r="AE17" s="340"/>
      <c r="AF17" s="340"/>
      <c r="AG17" s="278"/>
      <c r="AH17" s="277"/>
      <c r="AI17" s="278"/>
      <c r="AJ17" s="170" t="s">
        <v>140</v>
      </c>
      <c r="AK17" s="170"/>
      <c r="AL17" s="170"/>
      <c r="AM17" s="170" t="s">
        <v>140</v>
      </c>
      <c r="AN17" s="170"/>
      <c r="AO17" s="170"/>
      <c r="AP17" s="277"/>
      <c r="AQ17" s="335"/>
      <c r="AR17" s="331" t="s">
        <v>163</v>
      </c>
    </row>
    <row r="18" spans="1:44" ht="69">
      <c r="A18" s="46"/>
      <c r="B18" s="270" t="s">
        <v>164</v>
      </c>
      <c r="C18" s="270" t="str">
        <f>B18</f>
        <v>27HRV-RUG-PKG</v>
      </c>
      <c r="D18" s="270" t="s">
        <v>165</v>
      </c>
      <c r="E18" s="270" t="s">
        <v>166</v>
      </c>
      <c r="F18" s="270" t="s">
        <v>167</v>
      </c>
      <c r="G18" s="306"/>
      <c r="H18" s="151">
        <f>H36+H37+H38</f>
        <v>2.8</v>
      </c>
      <c r="I18" s="151">
        <f>I36+I37+I38</f>
        <v>977</v>
      </c>
      <c r="J18" s="151">
        <f>J36+J37+J38</f>
        <v>1628</v>
      </c>
      <c r="K18" s="151">
        <f>K36+K37+K38</f>
        <v>2053.6</v>
      </c>
      <c r="L18" s="170"/>
      <c r="M18" s="170" t="s">
        <v>140</v>
      </c>
      <c r="N18" s="170"/>
      <c r="O18" s="170" t="s">
        <v>140</v>
      </c>
      <c r="P18" s="170"/>
      <c r="Q18" s="170" t="s">
        <v>140</v>
      </c>
      <c r="R18" s="170"/>
      <c r="S18" s="170" t="s">
        <v>140</v>
      </c>
      <c r="T18" s="112"/>
      <c r="U18" s="112"/>
      <c r="V18" s="151"/>
      <c r="W18" s="223"/>
      <c r="X18" s="340"/>
      <c r="Y18" s="340"/>
      <c r="Z18" s="340"/>
      <c r="AA18" s="340"/>
      <c r="AB18" s="340"/>
      <c r="AC18" s="340"/>
      <c r="AD18" s="340"/>
      <c r="AE18" s="340"/>
      <c r="AF18" s="340"/>
      <c r="AG18" s="278"/>
      <c r="AH18" s="277"/>
      <c r="AI18" s="278"/>
      <c r="AJ18" s="278"/>
      <c r="AK18" s="170"/>
      <c r="AL18" s="170"/>
      <c r="AM18" s="170"/>
      <c r="AN18" s="170"/>
      <c r="AO18" s="170"/>
      <c r="AP18" s="277"/>
      <c r="AQ18" s="335"/>
      <c r="AR18" s="331"/>
    </row>
    <row r="19" spans="1:44" ht="15.6">
      <c r="B19" s="105"/>
      <c r="C19" s="105"/>
      <c r="D19" s="105"/>
      <c r="E19" s="105"/>
      <c r="F19" s="112"/>
      <c r="G19" s="112"/>
      <c r="H19" s="151"/>
      <c r="I19" s="151"/>
      <c r="J19" s="151"/>
      <c r="K19" s="150"/>
      <c r="L19" s="170"/>
      <c r="M19" s="170"/>
      <c r="N19" s="170"/>
      <c r="O19" s="170"/>
      <c r="P19" s="170"/>
      <c r="Q19" s="170"/>
      <c r="R19" s="170"/>
      <c r="S19" s="170"/>
      <c r="T19" s="112"/>
      <c r="U19" s="112"/>
      <c r="V19" s="151"/>
      <c r="W19" s="223"/>
      <c r="X19" s="340"/>
      <c r="Y19" s="340"/>
      <c r="Z19" s="340"/>
      <c r="AA19" s="340"/>
      <c r="AB19" s="340"/>
      <c r="AC19" s="340"/>
      <c r="AD19" s="340"/>
      <c r="AE19" s="340"/>
      <c r="AF19" s="340"/>
      <c r="AG19" s="278"/>
      <c r="AH19" s="277"/>
      <c r="AI19" s="278"/>
      <c r="AJ19" s="278"/>
      <c r="AK19" s="170"/>
      <c r="AL19" s="170"/>
      <c r="AM19" s="170"/>
      <c r="AN19" s="170"/>
      <c r="AO19" s="170"/>
      <c r="AP19" s="277"/>
      <c r="AQ19" s="335"/>
      <c r="AR19" s="331"/>
    </row>
    <row r="20" spans="1:44" ht="15.6">
      <c r="B20" s="105"/>
      <c r="C20" s="105"/>
      <c r="D20" s="105"/>
      <c r="E20" s="105"/>
      <c r="F20" s="112"/>
      <c r="G20" s="112"/>
      <c r="H20" s="151"/>
      <c r="I20" s="151"/>
      <c r="J20" s="151"/>
      <c r="K20" s="150"/>
      <c r="L20" s="170"/>
      <c r="M20" s="170"/>
      <c r="N20" s="170"/>
      <c r="O20" s="170"/>
      <c r="P20" s="170"/>
      <c r="Q20" s="170"/>
      <c r="R20" s="170"/>
      <c r="S20" s="156"/>
      <c r="T20" s="112"/>
      <c r="U20" s="112"/>
      <c r="V20" s="100"/>
      <c r="W20" s="223"/>
      <c r="X20" s="340"/>
      <c r="Y20" s="340"/>
      <c r="Z20" s="340"/>
      <c r="AA20" s="340"/>
      <c r="AB20" s="340"/>
      <c r="AC20" s="340"/>
      <c r="AD20" s="340"/>
      <c r="AE20" s="340"/>
      <c r="AF20" s="340"/>
      <c r="AG20" s="278"/>
      <c r="AH20" s="277"/>
      <c r="AI20" s="278"/>
      <c r="AJ20" s="278"/>
      <c r="AK20" s="170"/>
      <c r="AL20" s="170"/>
      <c r="AM20" s="170"/>
      <c r="AN20" s="170"/>
      <c r="AO20" s="170"/>
      <c r="AP20" s="277"/>
      <c r="AQ20" s="335"/>
      <c r="AR20" s="324"/>
    </row>
    <row r="21" spans="1:44" ht="15.6">
      <c r="B21" s="105"/>
      <c r="C21" s="105"/>
      <c r="D21" s="105"/>
      <c r="E21" s="105"/>
      <c r="F21" s="112"/>
      <c r="G21" s="112"/>
      <c r="H21" s="151"/>
      <c r="I21" s="151"/>
      <c r="J21" s="151"/>
      <c r="K21" s="150"/>
      <c r="L21" s="170"/>
      <c r="M21" s="170"/>
      <c r="N21" s="170"/>
      <c r="O21" s="170"/>
      <c r="P21" s="170"/>
      <c r="Q21" s="170"/>
      <c r="R21" s="170"/>
      <c r="S21" s="156"/>
      <c r="T21" s="112"/>
      <c r="U21" s="112"/>
      <c r="V21" s="100"/>
      <c r="W21" s="223"/>
      <c r="X21" s="340"/>
      <c r="Y21" s="340"/>
      <c r="Z21" s="340"/>
      <c r="AA21" s="340"/>
      <c r="AB21" s="340"/>
      <c r="AC21" s="340"/>
      <c r="AD21" s="340"/>
      <c r="AE21" s="340"/>
      <c r="AF21" s="340"/>
      <c r="AG21" s="278"/>
      <c r="AH21" s="277"/>
      <c r="AI21" s="278"/>
      <c r="AJ21" s="278"/>
      <c r="AK21" s="170"/>
      <c r="AL21" s="170"/>
      <c r="AM21" s="170"/>
      <c r="AN21" s="170"/>
      <c r="AO21" s="170"/>
      <c r="AP21" s="277"/>
      <c r="AQ21" s="335"/>
      <c r="AR21" s="324"/>
    </row>
    <row r="22" spans="1:44" ht="10.5" customHeight="1">
      <c r="B22" s="185"/>
      <c r="C22" s="185"/>
      <c r="D22" s="187"/>
      <c r="E22" s="187"/>
      <c r="F22" s="188"/>
      <c r="G22" s="188"/>
      <c r="H22" s="189"/>
      <c r="I22" s="423"/>
      <c r="J22" s="186"/>
      <c r="K22" s="190"/>
      <c r="L22" s="186"/>
      <c r="M22" s="186"/>
      <c r="N22" s="186"/>
      <c r="O22" s="186"/>
      <c r="P22" s="186"/>
      <c r="Q22" s="186"/>
      <c r="R22" s="186"/>
      <c r="S22" s="186"/>
      <c r="T22" s="188"/>
      <c r="U22" s="188"/>
      <c r="V22" s="186"/>
      <c r="W22" s="188"/>
      <c r="X22" s="188"/>
      <c r="Y22" s="188"/>
      <c r="Z22" s="188"/>
      <c r="AA22" s="188"/>
      <c r="AB22" s="188"/>
      <c r="AC22" s="188"/>
      <c r="AD22" s="188"/>
      <c r="AE22" s="188"/>
      <c r="AF22" s="188"/>
      <c r="AG22" s="224"/>
      <c r="AH22" s="224"/>
      <c r="AI22" s="224"/>
      <c r="AJ22" s="224"/>
      <c r="AK22" s="189"/>
      <c r="AL22" s="189"/>
      <c r="AM22" s="189"/>
      <c r="AN22" s="189"/>
      <c r="AO22" s="189"/>
      <c r="AP22" s="224"/>
      <c r="AQ22" s="336"/>
      <c r="AR22" s="325"/>
    </row>
    <row r="23" spans="1:44" ht="51">
      <c r="B23" s="100" t="s">
        <v>168</v>
      </c>
      <c r="C23" s="100" t="str">
        <f>B23</f>
        <v>08W17-3V0-100</v>
      </c>
      <c r="D23" s="100" t="s">
        <v>46</v>
      </c>
      <c r="E23" s="100" t="s">
        <v>169</v>
      </c>
      <c r="F23" s="112" t="s">
        <v>170</v>
      </c>
      <c r="G23" s="112" t="s">
        <v>171</v>
      </c>
      <c r="H23" s="102">
        <v>1.6</v>
      </c>
      <c r="I23" s="308">
        <f>VLOOKUP(B23,'[2]MASTER PART LIST'!$B:$C,2,FALSE)*4</f>
        <v>1712</v>
      </c>
      <c r="J23" s="150">
        <f>VLOOKUP(B23,'[2]MASTER PART LIST'!$B:$D,3,FALSE)*4</f>
        <v>2444</v>
      </c>
      <c r="K23" s="150">
        <f t="shared" ref="K23:K28" si="3">J23+(H23*VLOOKUP(prov_cd,rate_table,2,FALSE))</f>
        <v>2687.2</v>
      </c>
      <c r="L23" s="170"/>
      <c r="M23" s="170" t="s">
        <v>91</v>
      </c>
      <c r="N23" s="170"/>
      <c r="O23" s="170" t="s">
        <v>91</v>
      </c>
      <c r="P23" s="170"/>
      <c r="Q23" s="170" t="s">
        <v>89</v>
      </c>
      <c r="R23" s="170"/>
      <c r="S23" s="170" t="s">
        <v>92</v>
      </c>
      <c r="T23" s="112" t="s">
        <v>172</v>
      </c>
      <c r="U23" s="112" t="s">
        <v>173</v>
      </c>
      <c r="V23" s="100"/>
      <c r="W23" s="223">
        <v>4</v>
      </c>
      <c r="X23" s="340"/>
      <c r="Y23" s="340"/>
      <c r="Z23" s="340"/>
      <c r="AA23" s="340"/>
      <c r="AB23" s="340"/>
      <c r="AC23" s="340"/>
      <c r="AD23" s="340"/>
      <c r="AE23" s="340"/>
      <c r="AF23" s="340"/>
      <c r="AG23" s="170"/>
      <c r="AH23" s="170" t="s">
        <v>140</v>
      </c>
      <c r="AI23" s="170"/>
      <c r="AJ23" s="170"/>
      <c r="AK23" s="170"/>
      <c r="AL23" s="170"/>
      <c r="AM23" s="170"/>
      <c r="AN23" s="170"/>
      <c r="AO23" s="170"/>
      <c r="AP23" s="277"/>
      <c r="AQ23" s="335"/>
      <c r="AR23" s="324"/>
    </row>
    <row r="24" spans="1:44" ht="71.45">
      <c r="B24" s="100" t="s">
        <v>174</v>
      </c>
      <c r="C24" s="100" t="str">
        <f t="shared" ref="C24:C28" si="4">B24</f>
        <v>442-770-6545BH</v>
      </c>
      <c r="D24" s="100" t="s">
        <v>45</v>
      </c>
      <c r="E24" s="100" t="s">
        <v>175</v>
      </c>
      <c r="F24" s="112" t="s">
        <v>176</v>
      </c>
      <c r="G24" s="112" t="s">
        <v>177</v>
      </c>
      <c r="H24" s="102">
        <v>1.6</v>
      </c>
      <c r="I24" s="308">
        <f>VLOOKUP(B24,'[2]MASTER PART LIST'!$B:$C,2,FALSE)*4</f>
        <v>720</v>
      </c>
      <c r="J24" s="150">
        <f>VLOOKUP(B24,'[2]MASTER PART LIST'!$B:$D,3,FALSE)*4</f>
        <v>908</v>
      </c>
      <c r="K24" s="150">
        <f t="shared" si="3"/>
        <v>1151.2</v>
      </c>
      <c r="L24" s="170"/>
      <c r="M24" s="170" t="s">
        <v>91</v>
      </c>
      <c r="N24" s="170"/>
      <c r="O24" s="170" t="s">
        <v>91</v>
      </c>
      <c r="P24" s="170"/>
      <c r="Q24" s="170" t="s">
        <v>89</v>
      </c>
      <c r="R24" s="170"/>
      <c r="S24" s="170" t="s">
        <v>89</v>
      </c>
      <c r="T24" s="112" t="s">
        <v>172</v>
      </c>
      <c r="U24" s="112" t="s">
        <v>173</v>
      </c>
      <c r="V24" s="100"/>
      <c r="W24" s="223">
        <v>5</v>
      </c>
      <c r="X24" s="340"/>
      <c r="Y24" s="340"/>
      <c r="Z24" s="340"/>
      <c r="AA24" s="340"/>
      <c r="AB24" s="340"/>
      <c r="AC24" s="340"/>
      <c r="AD24" s="340"/>
      <c r="AE24" s="340"/>
      <c r="AF24" s="340"/>
      <c r="AG24" s="170"/>
      <c r="AH24" s="170" t="s">
        <v>140</v>
      </c>
      <c r="AI24" s="170"/>
      <c r="AJ24" s="170"/>
      <c r="AK24" s="170"/>
      <c r="AL24" s="170"/>
      <c r="AM24" s="170"/>
      <c r="AN24" s="170"/>
      <c r="AO24" s="170"/>
      <c r="AP24" s="277"/>
      <c r="AQ24" s="335"/>
      <c r="AR24" s="324"/>
    </row>
    <row r="25" spans="1:44" ht="30.6">
      <c r="B25" s="100" t="s">
        <v>178</v>
      </c>
      <c r="C25" s="100" t="str">
        <f t="shared" si="4"/>
        <v>08W42-TGG-301</v>
      </c>
      <c r="D25" s="100" t="s">
        <v>47</v>
      </c>
      <c r="E25" s="100" t="s">
        <v>179</v>
      </c>
      <c r="F25" s="112" t="s">
        <v>180</v>
      </c>
      <c r="G25" s="112" t="s">
        <v>181</v>
      </c>
      <c r="H25" s="102">
        <v>0.2</v>
      </c>
      <c r="I25" s="308">
        <f>VLOOKUP(B25,'[2]MASTER PART LIST'!$B:$C,2,FALSE)</f>
        <v>61</v>
      </c>
      <c r="J25" s="150">
        <f>VLOOKUP(B25,'[2]MASTER PART LIST'!$B:$D,3,FALSE)</f>
        <v>102</v>
      </c>
      <c r="K25" s="150">
        <f t="shared" si="3"/>
        <v>132.4</v>
      </c>
      <c r="L25" s="170"/>
      <c r="M25" s="170" t="s">
        <v>140</v>
      </c>
      <c r="N25" s="170"/>
      <c r="O25" s="170" t="s">
        <v>140</v>
      </c>
      <c r="P25" s="170"/>
      <c r="Q25" s="170" t="s">
        <v>140</v>
      </c>
      <c r="R25" s="170"/>
      <c r="S25" s="170" t="s">
        <v>140</v>
      </c>
      <c r="T25" s="112"/>
      <c r="U25" s="112"/>
      <c r="V25" s="100"/>
      <c r="W25" s="223">
        <v>8</v>
      </c>
      <c r="X25" s="340"/>
      <c r="Y25" s="340"/>
      <c r="Z25" s="340"/>
      <c r="AA25" s="340"/>
      <c r="AB25" s="340"/>
      <c r="AC25" s="340"/>
      <c r="AD25" s="340"/>
      <c r="AE25" s="340"/>
      <c r="AF25" s="340"/>
      <c r="AG25" s="170"/>
      <c r="AH25" s="170" t="s">
        <v>140</v>
      </c>
      <c r="AI25" s="170"/>
      <c r="AJ25" s="170"/>
      <c r="AK25" s="170"/>
      <c r="AL25" s="170"/>
      <c r="AM25" s="170"/>
      <c r="AN25" s="170"/>
      <c r="AO25" s="170"/>
      <c r="AP25" s="277"/>
      <c r="AQ25" s="335"/>
      <c r="AR25" s="324" t="s">
        <v>182</v>
      </c>
    </row>
    <row r="26" spans="1:44" ht="20.45">
      <c r="B26" s="100" t="s">
        <v>183</v>
      </c>
      <c r="C26" s="100" t="str">
        <f t="shared" si="4"/>
        <v>08W42-SNA-301</v>
      </c>
      <c r="D26" s="105" t="s">
        <v>48</v>
      </c>
      <c r="E26" s="105" t="s">
        <v>184</v>
      </c>
      <c r="F26" s="306" t="s">
        <v>185</v>
      </c>
      <c r="G26" s="112" t="s">
        <v>186</v>
      </c>
      <c r="H26" s="102">
        <v>0.2</v>
      </c>
      <c r="I26" s="308">
        <f>VLOOKUP(B26,'[2]MASTER PART LIST'!$B:$C,2,FALSE)</f>
        <v>44</v>
      </c>
      <c r="J26" s="150">
        <f>VLOOKUP(B26,'[2]MASTER PART LIST'!$B:$D,3,FALSE)</f>
        <v>73</v>
      </c>
      <c r="K26" s="150">
        <f t="shared" si="3"/>
        <v>103.4</v>
      </c>
      <c r="L26" s="170"/>
      <c r="M26" s="170" t="s">
        <v>140</v>
      </c>
      <c r="N26" s="170"/>
      <c r="O26" s="170" t="s">
        <v>140</v>
      </c>
      <c r="P26" s="170"/>
      <c r="Q26" s="170" t="s">
        <v>140</v>
      </c>
      <c r="R26" s="170"/>
      <c r="S26" s="170" t="s">
        <v>140</v>
      </c>
      <c r="T26" s="112"/>
      <c r="U26" s="112"/>
      <c r="V26" s="100"/>
      <c r="W26" s="223">
        <v>9</v>
      </c>
      <c r="X26" s="340"/>
      <c r="Y26" s="340"/>
      <c r="Z26" s="340"/>
      <c r="AA26" s="340"/>
      <c r="AB26" s="340"/>
      <c r="AC26" s="340"/>
      <c r="AD26" s="340"/>
      <c r="AE26" s="340"/>
      <c r="AF26" s="340"/>
      <c r="AG26" s="170"/>
      <c r="AH26" s="170" t="s">
        <v>140</v>
      </c>
      <c r="AI26" s="170"/>
      <c r="AJ26" s="170"/>
      <c r="AK26" s="170"/>
      <c r="AL26" s="170"/>
      <c r="AM26" s="170"/>
      <c r="AN26" s="170"/>
      <c r="AO26" s="170"/>
      <c r="AP26" s="277"/>
      <c r="AQ26" s="335"/>
      <c r="AR26" s="324" t="s">
        <v>187</v>
      </c>
    </row>
    <row r="27" spans="1:44" ht="30.6">
      <c r="B27" s="100" t="s">
        <v>188</v>
      </c>
      <c r="C27" s="100" t="str">
        <f t="shared" si="4"/>
        <v>08W42-TGG-100</v>
      </c>
      <c r="D27" s="100" t="s">
        <v>189</v>
      </c>
      <c r="E27" s="105" t="s">
        <v>190</v>
      </c>
      <c r="F27" s="112" t="s">
        <v>191</v>
      </c>
      <c r="G27" s="112" t="s">
        <v>192</v>
      </c>
      <c r="H27" s="102">
        <v>0.2</v>
      </c>
      <c r="I27" s="308">
        <f>VLOOKUP(B27,'[2]MASTER PART LIST'!$B:$C,2,FALSE)</f>
        <v>57</v>
      </c>
      <c r="J27" s="150">
        <f>VLOOKUP(B27,'[2]MASTER PART LIST'!$B:$D,3,FALSE)</f>
        <v>91</v>
      </c>
      <c r="K27" s="150">
        <f t="shared" si="3"/>
        <v>121.4</v>
      </c>
      <c r="L27" s="170"/>
      <c r="M27" s="170" t="s">
        <v>140</v>
      </c>
      <c r="N27" s="170"/>
      <c r="O27" s="170" t="s">
        <v>140</v>
      </c>
      <c r="P27" s="170"/>
      <c r="Q27" s="170" t="s">
        <v>140</v>
      </c>
      <c r="R27" s="170"/>
      <c r="S27" s="170" t="s">
        <v>140</v>
      </c>
      <c r="T27" s="112" t="s">
        <v>193</v>
      </c>
      <c r="U27" s="112" t="s">
        <v>194</v>
      </c>
      <c r="V27" s="100"/>
      <c r="W27" s="223">
        <v>7</v>
      </c>
      <c r="X27" s="340"/>
      <c r="Y27" s="340"/>
      <c r="Z27" s="340"/>
      <c r="AA27" s="340"/>
      <c r="AB27" s="340"/>
      <c r="AC27" s="340"/>
      <c r="AD27" s="340"/>
      <c r="AE27" s="340"/>
      <c r="AF27" s="340"/>
      <c r="AG27" s="170"/>
      <c r="AH27" s="170" t="s">
        <v>140</v>
      </c>
      <c r="AI27" s="170"/>
      <c r="AJ27" s="170"/>
      <c r="AK27" s="170"/>
      <c r="AL27" s="170"/>
      <c r="AM27" s="170"/>
      <c r="AN27" s="170"/>
      <c r="AO27" s="170"/>
      <c r="AP27" s="277"/>
      <c r="AQ27" s="335"/>
      <c r="AR27" s="324"/>
    </row>
    <row r="28" spans="1:44" ht="27.6">
      <c r="B28" s="100" t="s">
        <v>195</v>
      </c>
      <c r="C28" s="100" t="str">
        <f t="shared" si="4"/>
        <v>BLKLUGNUTS</v>
      </c>
      <c r="D28" s="105" t="s">
        <v>49</v>
      </c>
      <c r="E28" s="105" t="s">
        <v>196</v>
      </c>
      <c r="F28" s="112" t="s">
        <v>197</v>
      </c>
      <c r="G28" s="112" t="s">
        <v>198</v>
      </c>
      <c r="H28" s="102">
        <v>0.8</v>
      </c>
      <c r="I28" s="308">
        <f>I27*5</f>
        <v>285</v>
      </c>
      <c r="J28" s="150">
        <f>J27*5</f>
        <v>455</v>
      </c>
      <c r="K28" s="150">
        <f t="shared" si="3"/>
        <v>576.6</v>
      </c>
      <c r="L28" s="170"/>
      <c r="M28" s="170" t="s">
        <v>140</v>
      </c>
      <c r="N28" s="170"/>
      <c r="O28" s="170" t="s">
        <v>140</v>
      </c>
      <c r="P28" s="170"/>
      <c r="Q28" s="170" t="s">
        <v>140</v>
      </c>
      <c r="R28" s="170"/>
      <c r="S28" s="170" t="s">
        <v>140</v>
      </c>
      <c r="T28" s="112" t="s">
        <v>199</v>
      </c>
      <c r="U28" s="112" t="s">
        <v>200</v>
      </c>
      <c r="V28" s="100"/>
      <c r="W28" s="223">
        <v>6</v>
      </c>
      <c r="X28" s="340"/>
      <c r="Y28" s="340"/>
      <c r="Z28" s="340"/>
      <c r="AA28" s="340"/>
      <c r="AB28" s="340"/>
      <c r="AC28" s="340"/>
      <c r="AD28" s="340"/>
      <c r="AE28" s="340"/>
      <c r="AF28" s="340"/>
      <c r="AG28" s="170"/>
      <c r="AH28" s="170" t="s">
        <v>140</v>
      </c>
      <c r="AI28" s="170"/>
      <c r="AJ28" s="170"/>
      <c r="AK28" s="170"/>
      <c r="AL28" s="170"/>
      <c r="AM28" s="170"/>
      <c r="AN28" s="170"/>
      <c r="AO28" s="170"/>
      <c r="AP28" s="277"/>
      <c r="AQ28" s="335"/>
      <c r="AR28" s="324"/>
    </row>
    <row r="29" spans="1:44" ht="15.6" hidden="1">
      <c r="B29" s="100"/>
      <c r="C29" s="100"/>
      <c r="D29" s="100"/>
      <c r="E29" s="100"/>
      <c r="F29" s="112"/>
      <c r="G29" s="112"/>
      <c r="H29" s="102"/>
      <c r="I29" s="424"/>
      <c r="J29" s="150"/>
      <c r="K29" s="150"/>
      <c r="L29" s="170"/>
      <c r="M29" s="170"/>
      <c r="N29" s="170"/>
      <c r="O29" s="170"/>
      <c r="P29" s="170"/>
      <c r="Q29" s="170"/>
      <c r="R29" s="170"/>
      <c r="S29" s="170"/>
      <c r="T29" s="112"/>
      <c r="U29" s="112"/>
      <c r="V29" s="100"/>
      <c r="W29" s="223"/>
      <c r="X29" s="340"/>
      <c r="Y29" s="340"/>
      <c r="Z29" s="340"/>
      <c r="AA29" s="340"/>
      <c r="AB29" s="340"/>
      <c r="AC29" s="340"/>
      <c r="AD29" s="340"/>
      <c r="AE29" s="340"/>
      <c r="AF29" s="340"/>
      <c r="AG29" s="170"/>
      <c r="AH29" s="170"/>
      <c r="AI29" s="170"/>
      <c r="AJ29" s="170"/>
      <c r="AK29" s="170"/>
      <c r="AL29" s="170"/>
      <c r="AM29" s="170"/>
      <c r="AN29" s="170"/>
      <c r="AO29" s="170"/>
      <c r="AP29" s="277"/>
      <c r="AQ29" s="335"/>
      <c r="AR29" s="324"/>
    </row>
    <row r="30" spans="1:44" ht="15.6" hidden="1">
      <c r="B30" s="241" t="s">
        <v>201</v>
      </c>
      <c r="C30" s="241" t="s">
        <v>202</v>
      </c>
      <c r="D30" s="243" t="s">
        <v>203</v>
      </c>
      <c r="E30" s="243" t="s">
        <v>204</v>
      </c>
      <c r="F30" s="244"/>
      <c r="G30" s="244"/>
      <c r="H30" s="247"/>
      <c r="I30" s="425"/>
      <c r="J30" s="248"/>
      <c r="K30" s="248"/>
      <c r="L30" s="246"/>
      <c r="M30" s="246"/>
      <c r="N30" s="246"/>
      <c r="O30" s="246"/>
      <c r="P30" s="246"/>
      <c r="Q30" s="246"/>
      <c r="R30" s="246"/>
      <c r="S30" s="246"/>
      <c r="T30" s="244"/>
      <c r="U30" s="244"/>
      <c r="V30" s="241"/>
      <c r="W30" s="245"/>
      <c r="X30" s="340"/>
      <c r="Y30" s="340"/>
      <c r="Z30" s="340"/>
      <c r="AA30" s="340"/>
      <c r="AB30" s="340"/>
      <c r="AC30" s="340"/>
      <c r="AD30" s="340"/>
      <c r="AE30" s="340"/>
      <c r="AF30" s="340"/>
      <c r="AG30" s="246"/>
      <c r="AH30" s="246"/>
      <c r="AI30" s="246"/>
      <c r="AJ30" s="246"/>
      <c r="AK30" s="246"/>
      <c r="AL30" s="246"/>
      <c r="AM30" s="246"/>
      <c r="AN30" s="246"/>
      <c r="AO30" s="246"/>
      <c r="AP30" s="318"/>
      <c r="AQ30" s="337"/>
      <c r="AR30" s="326"/>
    </row>
    <row r="31" spans="1:44" ht="61.15">
      <c r="B31" s="100" t="s">
        <v>205</v>
      </c>
      <c r="C31" s="100" t="str">
        <f t="shared" ref="C31:C39" si="5">B31</f>
        <v>08F20-3V0-100</v>
      </c>
      <c r="D31" s="100" t="s">
        <v>51</v>
      </c>
      <c r="E31" s="100" t="s">
        <v>206</v>
      </c>
      <c r="F31" s="112" t="s">
        <v>207</v>
      </c>
      <c r="G31" s="112" t="s">
        <v>208</v>
      </c>
      <c r="H31" s="102">
        <v>2</v>
      </c>
      <c r="I31" s="308">
        <f>VLOOKUP(B31,'[2]MASTER PART LIST'!$B:$C,2,FALSE)</f>
        <v>106</v>
      </c>
      <c r="J31" s="150">
        <f>VLOOKUP(B31,'[2]MASTER PART LIST'!$B:$D,3,FALSE)</f>
        <v>177</v>
      </c>
      <c r="K31" s="150">
        <f t="shared" ref="K31:K43" si="6">J31+(H31*VLOOKUP(prov_cd,rate_table,2,FALSE))</f>
        <v>481</v>
      </c>
      <c r="L31" s="170"/>
      <c r="M31" s="170" t="s">
        <v>140</v>
      </c>
      <c r="N31" s="170"/>
      <c r="O31" s="170" t="s">
        <v>140</v>
      </c>
      <c r="P31" s="170"/>
      <c r="Q31" s="170" t="s">
        <v>140</v>
      </c>
      <c r="R31" s="170"/>
      <c r="S31" s="170" t="s">
        <v>140</v>
      </c>
      <c r="T31" s="112" t="s">
        <v>209</v>
      </c>
      <c r="U31" s="112" t="s">
        <v>210</v>
      </c>
      <c r="V31" s="100"/>
      <c r="W31" s="223">
        <v>21</v>
      </c>
      <c r="X31" s="340"/>
      <c r="Y31" s="340"/>
      <c r="Z31" s="340"/>
      <c r="AA31" s="340"/>
      <c r="AB31" s="340"/>
      <c r="AC31" s="340"/>
      <c r="AD31" s="340"/>
      <c r="AE31" s="340"/>
      <c r="AF31" s="340"/>
      <c r="AG31" s="170"/>
      <c r="AH31" s="170"/>
      <c r="AI31" s="170"/>
      <c r="AJ31" s="170"/>
      <c r="AK31" s="170"/>
      <c r="AL31" s="170"/>
      <c r="AM31" s="170"/>
      <c r="AN31" s="170"/>
      <c r="AO31" s="170" t="s">
        <v>140</v>
      </c>
      <c r="AP31" s="277"/>
      <c r="AQ31" s="335"/>
      <c r="AR31" s="324"/>
    </row>
    <row r="32" spans="1:44" ht="61.15">
      <c r="B32" s="100" t="s">
        <v>211</v>
      </c>
      <c r="C32" s="100" t="str">
        <f t="shared" si="5"/>
        <v>08F20-3V0-100B</v>
      </c>
      <c r="D32" s="100" t="s">
        <v>52</v>
      </c>
      <c r="E32" s="100" t="s">
        <v>212</v>
      </c>
      <c r="F32" s="112" t="s">
        <v>213</v>
      </c>
      <c r="G32" s="112" t="s">
        <v>214</v>
      </c>
      <c r="H32" s="102">
        <v>0.2</v>
      </c>
      <c r="I32" s="308">
        <f>VLOOKUP(B32,'[2]MASTER PART LIST'!$B:$C,2,FALSE)</f>
        <v>44</v>
      </c>
      <c r="J32" s="150">
        <f>VLOOKUP(B32,'[2]MASTER PART LIST'!$B:$D,3,FALSE)</f>
        <v>73</v>
      </c>
      <c r="K32" s="150">
        <f t="shared" si="6"/>
        <v>103.4</v>
      </c>
      <c r="L32" s="170"/>
      <c r="M32" s="170" t="s">
        <v>89</v>
      </c>
      <c r="N32" s="170"/>
      <c r="O32" s="170" t="s">
        <v>89</v>
      </c>
      <c r="P32" s="170"/>
      <c r="Q32" s="170" t="s">
        <v>140</v>
      </c>
      <c r="R32" s="170"/>
      <c r="S32" s="170" t="s">
        <v>89</v>
      </c>
      <c r="T32" s="112" t="s">
        <v>215</v>
      </c>
      <c r="U32" s="112" t="s">
        <v>216</v>
      </c>
      <c r="V32" s="100"/>
      <c r="W32" s="223">
        <v>22</v>
      </c>
      <c r="X32" s="340"/>
      <c r="Y32" s="340"/>
      <c r="Z32" s="340"/>
      <c r="AA32" s="340"/>
      <c r="AB32" s="340"/>
      <c r="AC32" s="340"/>
      <c r="AD32" s="340"/>
      <c r="AE32" s="340"/>
      <c r="AF32" s="340"/>
      <c r="AG32" s="170"/>
      <c r="AH32" s="170"/>
      <c r="AI32" s="170"/>
      <c r="AJ32" s="170"/>
      <c r="AK32" s="170"/>
      <c r="AL32" s="170"/>
      <c r="AM32" s="170"/>
      <c r="AN32" s="170"/>
      <c r="AO32" s="170" t="s">
        <v>140</v>
      </c>
      <c r="AP32" s="277"/>
      <c r="AQ32" s="335"/>
      <c r="AR32" s="324"/>
    </row>
    <row r="33" spans="2:44" ht="51">
      <c r="B33" s="100" t="s">
        <v>217</v>
      </c>
      <c r="C33" s="100" t="str">
        <f t="shared" si="5"/>
        <v>08F23-3V0-100</v>
      </c>
      <c r="D33" s="100" t="s">
        <v>53</v>
      </c>
      <c r="E33" s="100" t="s">
        <v>218</v>
      </c>
      <c r="F33" s="112" t="s">
        <v>219</v>
      </c>
      <c r="G33" s="112" t="s">
        <v>220</v>
      </c>
      <c r="H33" s="102">
        <v>1.1000000000000001</v>
      </c>
      <c r="I33" s="308">
        <f>VLOOKUP(B33,'[2]MASTER PART LIST'!$B:$C,2,FALSE)</f>
        <v>227</v>
      </c>
      <c r="J33" s="150">
        <f>VLOOKUP(B33,'[2]MASTER PART LIST'!$B:$D,3,FALSE)</f>
        <v>378</v>
      </c>
      <c r="K33" s="150">
        <f t="shared" si="6"/>
        <v>545.20000000000005</v>
      </c>
      <c r="L33" s="170"/>
      <c r="M33" s="170" t="s">
        <v>140</v>
      </c>
      <c r="N33" s="170"/>
      <c r="O33" s="170" t="s">
        <v>140</v>
      </c>
      <c r="P33" s="170"/>
      <c r="Q33" s="170" t="s">
        <v>140</v>
      </c>
      <c r="R33" s="170"/>
      <c r="S33" s="170" t="s">
        <v>140</v>
      </c>
      <c r="T33" s="112" t="s">
        <v>221</v>
      </c>
      <c r="U33" s="112" t="s">
        <v>222</v>
      </c>
      <c r="V33" s="100"/>
      <c r="W33" s="223">
        <v>15</v>
      </c>
      <c r="X33" s="340"/>
      <c r="Y33" s="340"/>
      <c r="Z33" s="340"/>
      <c r="AA33" s="340"/>
      <c r="AB33" s="340"/>
      <c r="AC33" s="340"/>
      <c r="AD33" s="340"/>
      <c r="AE33" s="340"/>
      <c r="AF33" s="340"/>
      <c r="AG33" s="170"/>
      <c r="AH33" s="170"/>
      <c r="AI33" s="170"/>
      <c r="AJ33" s="170"/>
      <c r="AK33" s="170"/>
      <c r="AL33" s="170"/>
      <c r="AM33" s="170"/>
      <c r="AN33" s="170"/>
      <c r="AO33" s="170" t="s">
        <v>140</v>
      </c>
      <c r="AP33" s="277"/>
      <c r="AQ33" s="335"/>
      <c r="AR33" s="324"/>
    </row>
    <row r="34" spans="2:44" ht="61.15">
      <c r="B34" s="100" t="s">
        <v>223</v>
      </c>
      <c r="C34" s="100" t="str">
        <f t="shared" si="5"/>
        <v>08F04-3V0-100</v>
      </c>
      <c r="D34" s="100" t="s">
        <v>54</v>
      </c>
      <c r="E34" s="100" t="s">
        <v>224</v>
      </c>
      <c r="F34" s="112" t="s">
        <v>225</v>
      </c>
      <c r="G34" s="112" t="s">
        <v>226</v>
      </c>
      <c r="H34" s="102">
        <v>1.4</v>
      </c>
      <c r="I34" s="308">
        <f>VLOOKUP(B34,'[2]MASTER PART LIST'!$B:$C,2,FALSE)</f>
        <v>275</v>
      </c>
      <c r="J34" s="150">
        <f>VLOOKUP(B34,'[2]MASTER PART LIST'!$B:$D,3,FALSE)</f>
        <v>458</v>
      </c>
      <c r="K34" s="150">
        <f t="shared" si="6"/>
        <v>670.8</v>
      </c>
      <c r="L34" s="170"/>
      <c r="M34" s="170" t="s">
        <v>140</v>
      </c>
      <c r="N34" s="170"/>
      <c r="O34" s="170" t="s">
        <v>140</v>
      </c>
      <c r="P34" s="170"/>
      <c r="Q34" s="170" t="s">
        <v>140</v>
      </c>
      <c r="R34" s="170"/>
      <c r="S34" s="170" t="s">
        <v>140</v>
      </c>
      <c r="T34" s="112" t="s">
        <v>221</v>
      </c>
      <c r="U34" s="112" t="s">
        <v>222</v>
      </c>
      <c r="V34" s="100"/>
      <c r="W34" s="223">
        <v>16</v>
      </c>
      <c r="X34" s="340"/>
      <c r="Y34" s="340"/>
      <c r="Z34" s="340"/>
      <c r="AA34" s="340"/>
      <c r="AB34" s="340"/>
      <c r="AC34" s="340"/>
      <c r="AD34" s="340"/>
      <c r="AE34" s="340"/>
      <c r="AF34" s="340"/>
      <c r="AG34" s="170"/>
      <c r="AH34" s="170"/>
      <c r="AI34" s="170"/>
      <c r="AJ34" s="170"/>
      <c r="AK34" s="170"/>
      <c r="AL34" s="170"/>
      <c r="AM34" s="170"/>
      <c r="AN34" s="170"/>
      <c r="AO34" s="170" t="s">
        <v>140</v>
      </c>
      <c r="AP34" s="277"/>
      <c r="AQ34" s="335"/>
      <c r="AR34" s="324"/>
    </row>
    <row r="35" spans="2:44" ht="40.9">
      <c r="B35" s="100" t="s">
        <v>227</v>
      </c>
      <c r="C35" s="100" t="str">
        <f t="shared" si="5"/>
        <v>08F24-3V0-100</v>
      </c>
      <c r="D35" s="100" t="s">
        <v>55</v>
      </c>
      <c r="E35" s="100" t="s">
        <v>228</v>
      </c>
      <c r="F35" s="112" t="s">
        <v>229</v>
      </c>
      <c r="G35" s="112" t="s">
        <v>230</v>
      </c>
      <c r="H35" s="102">
        <v>1.2</v>
      </c>
      <c r="I35" s="308">
        <f>VLOOKUP(B35,'[2]MASTER PART LIST'!$B:$C,2,FALSE)</f>
        <v>228</v>
      </c>
      <c r="J35" s="150">
        <f>VLOOKUP(B35,'[2]MASTER PART LIST'!$B:$D,3,FALSE)</f>
        <v>380</v>
      </c>
      <c r="K35" s="150">
        <f t="shared" si="6"/>
        <v>562.4</v>
      </c>
      <c r="L35" s="170"/>
      <c r="M35" s="170" t="s">
        <v>140</v>
      </c>
      <c r="N35" s="170"/>
      <c r="O35" s="170" t="s">
        <v>140</v>
      </c>
      <c r="P35" s="170"/>
      <c r="Q35" s="170" t="s">
        <v>140</v>
      </c>
      <c r="R35" s="170"/>
      <c r="S35" s="170" t="s">
        <v>140</v>
      </c>
      <c r="T35" s="112" t="s">
        <v>221</v>
      </c>
      <c r="U35" s="112" t="s">
        <v>222</v>
      </c>
      <c r="V35" s="100"/>
      <c r="W35" s="223">
        <v>17</v>
      </c>
      <c r="X35" s="340"/>
      <c r="Y35" s="340"/>
      <c r="Z35" s="340"/>
      <c r="AA35" s="340"/>
      <c r="AB35" s="340"/>
      <c r="AC35" s="340"/>
      <c r="AD35" s="340"/>
      <c r="AE35" s="340"/>
      <c r="AF35" s="340"/>
      <c r="AG35" s="170"/>
      <c r="AH35" s="170"/>
      <c r="AI35" s="170"/>
      <c r="AJ35" s="170"/>
      <c r="AK35" s="170"/>
      <c r="AL35" s="170"/>
      <c r="AM35" s="170"/>
      <c r="AN35" s="170"/>
      <c r="AO35" s="170" t="s">
        <v>140</v>
      </c>
      <c r="AP35" s="277"/>
      <c r="AQ35" s="335"/>
      <c r="AR35" s="324"/>
    </row>
    <row r="36" spans="2:44" ht="40.9">
      <c r="B36" s="100" t="s">
        <v>231</v>
      </c>
      <c r="C36" s="100" t="str">
        <f t="shared" si="5"/>
        <v>08F23-3V0-100A</v>
      </c>
      <c r="D36" s="100" t="s">
        <v>56</v>
      </c>
      <c r="E36" s="100" t="s">
        <v>232</v>
      </c>
      <c r="F36" s="112" t="s">
        <v>233</v>
      </c>
      <c r="G36" s="112" t="s">
        <v>234</v>
      </c>
      <c r="H36" s="102">
        <v>1.1000000000000001</v>
      </c>
      <c r="I36" s="308">
        <f>VLOOKUP(B36,'[2]MASTER PART LIST'!$B:$C,2,FALSE)</f>
        <v>231</v>
      </c>
      <c r="J36" s="150">
        <f>VLOOKUP(B36,'[2]MASTER PART LIST'!$B:$D,3,FALSE)</f>
        <v>385</v>
      </c>
      <c r="K36" s="150">
        <f t="shared" si="6"/>
        <v>552.20000000000005</v>
      </c>
      <c r="L36" s="170"/>
      <c r="M36" s="170" t="s">
        <v>140</v>
      </c>
      <c r="N36" s="170"/>
      <c r="O36" s="170" t="s">
        <v>140</v>
      </c>
      <c r="P36" s="170"/>
      <c r="Q36" s="170" t="s">
        <v>140</v>
      </c>
      <c r="R36" s="170"/>
      <c r="S36" s="170" t="s">
        <v>140</v>
      </c>
      <c r="T36" s="112" t="s">
        <v>235</v>
      </c>
      <c r="U36" s="112" t="s">
        <v>236</v>
      </c>
      <c r="V36" s="100"/>
      <c r="W36" s="223">
        <v>18</v>
      </c>
      <c r="X36" s="340"/>
      <c r="Y36" s="340"/>
      <c r="Z36" s="340"/>
      <c r="AA36" s="340"/>
      <c r="AB36" s="340"/>
      <c r="AC36" s="340"/>
      <c r="AD36" s="340"/>
      <c r="AE36" s="340"/>
      <c r="AF36" s="340"/>
      <c r="AG36" s="170"/>
      <c r="AH36" s="170"/>
      <c r="AI36" s="170"/>
      <c r="AJ36" s="170"/>
      <c r="AK36" s="170"/>
      <c r="AL36" s="170"/>
      <c r="AM36" s="170"/>
      <c r="AN36" s="170"/>
      <c r="AO36" s="170" t="s">
        <v>140</v>
      </c>
      <c r="AP36" s="277"/>
      <c r="AQ36" s="335"/>
      <c r="AR36" s="324"/>
    </row>
    <row r="37" spans="2:44" ht="71.45">
      <c r="B37" s="100" t="s">
        <v>237</v>
      </c>
      <c r="C37" s="100" t="str">
        <f t="shared" si="5"/>
        <v>08F57-3V0-100</v>
      </c>
      <c r="D37" s="100" t="s">
        <v>57</v>
      </c>
      <c r="E37" s="100" t="s">
        <v>238</v>
      </c>
      <c r="F37" s="112" t="s">
        <v>239</v>
      </c>
      <c r="G37" s="112" t="s">
        <v>240</v>
      </c>
      <c r="H37" s="102">
        <v>0.4</v>
      </c>
      <c r="I37" s="308">
        <f>VLOOKUP(B37,'[2]MASTER PART LIST'!$B:$C,2,FALSE)</f>
        <v>296</v>
      </c>
      <c r="J37" s="150">
        <f>VLOOKUP(B37,'[2]MASTER PART LIST'!$B:$D,3,FALSE)</f>
        <v>493</v>
      </c>
      <c r="K37" s="150">
        <f t="shared" si="6"/>
        <v>553.79999999999995</v>
      </c>
      <c r="L37" s="170"/>
      <c r="M37" s="170" t="s">
        <v>140</v>
      </c>
      <c r="N37" s="170"/>
      <c r="O37" s="170" t="s">
        <v>140</v>
      </c>
      <c r="P37" s="170"/>
      <c r="Q37" s="170" t="s">
        <v>140</v>
      </c>
      <c r="R37" s="170"/>
      <c r="S37" s="170" t="s">
        <v>140</v>
      </c>
      <c r="T37" s="112" t="s">
        <v>241</v>
      </c>
      <c r="U37" s="112" t="s">
        <v>242</v>
      </c>
      <c r="V37" s="100"/>
      <c r="W37" s="223">
        <v>19</v>
      </c>
      <c r="X37" s="340"/>
      <c r="Y37" s="340"/>
      <c r="Z37" s="340"/>
      <c r="AA37" s="340"/>
      <c r="AB37" s="340"/>
      <c r="AC37" s="340"/>
      <c r="AD37" s="340"/>
      <c r="AE37" s="340"/>
      <c r="AF37" s="340"/>
      <c r="AG37" s="170"/>
      <c r="AH37" s="170"/>
      <c r="AI37" s="170"/>
      <c r="AJ37" s="170"/>
      <c r="AK37" s="170"/>
      <c r="AL37" s="170"/>
      <c r="AM37" s="170"/>
      <c r="AN37" s="170"/>
      <c r="AO37" s="170" t="s">
        <v>140</v>
      </c>
      <c r="AP37" s="277"/>
      <c r="AQ37" s="335" t="s">
        <v>243</v>
      </c>
      <c r="AR37" s="324"/>
    </row>
    <row r="38" spans="2:44" ht="61.15">
      <c r="B38" s="100" t="s">
        <v>244</v>
      </c>
      <c r="C38" s="100" t="str">
        <f t="shared" si="5"/>
        <v>08P21-3V0-100</v>
      </c>
      <c r="D38" s="100" t="s">
        <v>58</v>
      </c>
      <c r="E38" s="100" t="s">
        <v>245</v>
      </c>
      <c r="F38" s="112" t="s">
        <v>246</v>
      </c>
      <c r="G38" s="112" t="s">
        <v>247</v>
      </c>
      <c r="H38" s="102">
        <v>1.3</v>
      </c>
      <c r="I38" s="308">
        <f>VLOOKUP(B38,'[2]MASTER PART LIST'!$B:$C,2,FALSE)</f>
        <v>450</v>
      </c>
      <c r="J38" s="150">
        <f>VLOOKUP(B38,'[2]MASTER PART LIST'!$B:$D,3,FALSE)</f>
        <v>750</v>
      </c>
      <c r="K38" s="150">
        <f t="shared" si="6"/>
        <v>947.6</v>
      </c>
      <c r="L38" s="170"/>
      <c r="M38" s="170" t="s">
        <v>140</v>
      </c>
      <c r="N38" s="170"/>
      <c r="O38" s="170" t="s">
        <v>140</v>
      </c>
      <c r="P38" s="170"/>
      <c r="Q38" s="170" t="s">
        <v>140</v>
      </c>
      <c r="R38" s="170"/>
      <c r="S38" s="170" t="s">
        <v>140</v>
      </c>
      <c r="T38" s="112" t="s">
        <v>248</v>
      </c>
      <c r="U38" s="112" t="s">
        <v>249</v>
      </c>
      <c r="V38" s="100"/>
      <c r="W38" s="223">
        <v>10</v>
      </c>
      <c r="X38" s="340"/>
      <c r="Y38" s="340"/>
      <c r="Z38" s="340"/>
      <c r="AA38" s="340"/>
      <c r="AB38" s="340"/>
      <c r="AC38" s="340"/>
      <c r="AD38" s="340"/>
      <c r="AE38" s="340"/>
      <c r="AF38" s="340"/>
      <c r="AG38" s="170"/>
      <c r="AH38" s="170"/>
      <c r="AI38" s="170"/>
      <c r="AJ38" s="170"/>
      <c r="AK38" s="170"/>
      <c r="AL38" s="170"/>
      <c r="AM38" s="170" t="s">
        <v>140</v>
      </c>
      <c r="AN38" s="170"/>
      <c r="AO38" s="170"/>
      <c r="AP38" s="277"/>
      <c r="AQ38" s="335"/>
      <c r="AR38" s="324"/>
    </row>
    <row r="39" spans="2:44" ht="30.6">
      <c r="B39" s="100" t="s">
        <v>250</v>
      </c>
      <c r="C39" s="100" t="str">
        <f t="shared" si="5"/>
        <v>08R01-T20-300</v>
      </c>
      <c r="D39" s="100" t="s">
        <v>74</v>
      </c>
      <c r="E39" s="100" t="s">
        <v>251</v>
      </c>
      <c r="F39" s="112" t="s">
        <v>252</v>
      </c>
      <c r="G39" s="112" t="s">
        <v>253</v>
      </c>
      <c r="H39" s="102">
        <v>0.3</v>
      </c>
      <c r="I39" s="308">
        <f>VLOOKUP(B39,'[2]MASTER PART LIST'!$B:$C,2,FALSE)</f>
        <v>174</v>
      </c>
      <c r="J39" s="150">
        <f>VLOOKUP(B39,'[2]MASTER PART LIST'!$B:$D,3,FALSE)</f>
        <v>290</v>
      </c>
      <c r="K39" s="150">
        <f t="shared" si="6"/>
        <v>335.6</v>
      </c>
      <c r="L39" s="170"/>
      <c r="M39" s="170" t="s">
        <v>89</v>
      </c>
      <c r="N39" s="170"/>
      <c r="O39" s="170" t="s">
        <v>89</v>
      </c>
      <c r="P39" s="170"/>
      <c r="Q39" s="170" t="s">
        <v>140</v>
      </c>
      <c r="R39" s="170"/>
      <c r="S39" s="170" t="s">
        <v>140</v>
      </c>
      <c r="T39" s="112" t="s">
        <v>254</v>
      </c>
      <c r="U39" s="112" t="s">
        <v>255</v>
      </c>
      <c r="V39" s="100"/>
      <c r="W39" s="223">
        <v>13</v>
      </c>
      <c r="X39" s="340"/>
      <c r="Y39" s="340"/>
      <c r="Z39" s="340"/>
      <c r="AA39" s="340"/>
      <c r="AB39" s="340"/>
      <c r="AC39" s="340"/>
      <c r="AD39" s="340"/>
      <c r="AE39" s="340"/>
      <c r="AF39" s="340"/>
      <c r="AG39" s="170"/>
      <c r="AH39" s="170"/>
      <c r="AI39" s="170"/>
      <c r="AJ39" s="170"/>
      <c r="AK39" s="170"/>
      <c r="AL39" s="170"/>
      <c r="AM39" s="170" t="s">
        <v>140</v>
      </c>
      <c r="AN39" s="170"/>
      <c r="AO39" s="170"/>
      <c r="AP39" s="277"/>
      <c r="AQ39" s="335"/>
      <c r="AR39" s="324" t="s">
        <v>256</v>
      </c>
    </row>
    <row r="40" spans="2:44" ht="51">
      <c r="B40" s="100" t="s">
        <v>257</v>
      </c>
      <c r="C40" s="100" t="str">
        <f>B40</f>
        <v>08R04-3V0-100A</v>
      </c>
      <c r="D40" s="100" t="s">
        <v>75</v>
      </c>
      <c r="E40" s="100" t="s">
        <v>258</v>
      </c>
      <c r="F40" s="112" t="s">
        <v>259</v>
      </c>
      <c r="G40" s="112" t="s">
        <v>260</v>
      </c>
      <c r="H40" s="102">
        <v>0.5</v>
      </c>
      <c r="I40" s="308">
        <f>VLOOKUP(B40,'[2]MASTER PART LIST'!$B:$C,2,FALSE)</f>
        <v>255</v>
      </c>
      <c r="J40" s="150">
        <f>VLOOKUP(B40,'[2]MASTER PART LIST'!$B:$D,3,FALSE)</f>
        <v>425</v>
      </c>
      <c r="K40" s="150">
        <f t="shared" si="6"/>
        <v>501</v>
      </c>
      <c r="L40" s="170"/>
      <c r="M40" s="170" t="s">
        <v>140</v>
      </c>
      <c r="N40" s="170"/>
      <c r="O40" s="170" t="s">
        <v>140</v>
      </c>
      <c r="P40" s="170"/>
      <c r="Q40" s="170" t="s">
        <v>140</v>
      </c>
      <c r="R40" s="170"/>
      <c r="S40" s="170" t="s">
        <v>89</v>
      </c>
      <c r="T40" s="112"/>
      <c r="U40" s="112"/>
      <c r="V40" s="100"/>
      <c r="W40" s="223">
        <v>11</v>
      </c>
      <c r="X40" s="340"/>
      <c r="Y40" s="340"/>
      <c r="Z40" s="340"/>
      <c r="AA40" s="340"/>
      <c r="AB40" s="340"/>
      <c r="AC40" s="340"/>
      <c r="AD40" s="340"/>
      <c r="AE40" s="340"/>
      <c r="AF40" s="340"/>
      <c r="AG40" s="170"/>
      <c r="AH40" s="170"/>
      <c r="AI40" s="170"/>
      <c r="AJ40" s="170"/>
      <c r="AK40" s="170"/>
      <c r="AL40" s="170"/>
      <c r="AM40" s="170" t="s">
        <v>140</v>
      </c>
      <c r="AN40" s="170"/>
      <c r="AO40" s="170"/>
      <c r="AP40" s="277"/>
      <c r="AQ40" s="335"/>
      <c r="AR40" s="324"/>
    </row>
    <row r="41" spans="2:44" ht="51">
      <c r="B41" s="100" t="s">
        <v>261</v>
      </c>
      <c r="C41" s="100" t="str">
        <f t="shared" ref="C41:C50" si="7">B41</f>
        <v>08R04-3V0-100B</v>
      </c>
      <c r="D41" s="100" t="s">
        <v>75</v>
      </c>
      <c r="E41" s="100" t="s">
        <v>258</v>
      </c>
      <c r="F41" s="112" t="s">
        <v>259</v>
      </c>
      <c r="G41" s="112" t="s">
        <v>260</v>
      </c>
      <c r="H41" s="102">
        <v>0.5</v>
      </c>
      <c r="I41" s="308">
        <f>VLOOKUP(B41,'[2]MASTER PART LIST'!$B:$C,2,FALSE)</f>
        <v>255</v>
      </c>
      <c r="J41" s="150">
        <f>VLOOKUP(B41,'[2]MASTER PART LIST'!$B:$D,3,FALSE)</f>
        <v>425</v>
      </c>
      <c r="K41" s="150">
        <f t="shared" si="6"/>
        <v>501</v>
      </c>
      <c r="L41" s="170"/>
      <c r="M41" s="170" t="s">
        <v>89</v>
      </c>
      <c r="N41" s="170"/>
      <c r="O41" s="170" t="s">
        <v>89</v>
      </c>
      <c r="P41" s="170"/>
      <c r="Q41" s="170" t="s">
        <v>89</v>
      </c>
      <c r="R41" s="170"/>
      <c r="S41" s="170" t="s">
        <v>140</v>
      </c>
      <c r="T41" s="112"/>
      <c r="U41" s="112"/>
      <c r="V41" s="100"/>
      <c r="W41" s="223">
        <v>12</v>
      </c>
      <c r="X41" s="340"/>
      <c r="Y41" s="340"/>
      <c r="Z41" s="340"/>
      <c r="AA41" s="340"/>
      <c r="AB41" s="340"/>
      <c r="AC41" s="340"/>
      <c r="AD41" s="340"/>
      <c r="AE41" s="340"/>
      <c r="AF41" s="340"/>
      <c r="AG41" s="170"/>
      <c r="AH41" s="170"/>
      <c r="AI41" s="170"/>
      <c r="AJ41" s="170"/>
      <c r="AK41" s="170"/>
      <c r="AL41" s="170"/>
      <c r="AM41" s="170" t="s">
        <v>140</v>
      </c>
      <c r="AN41" s="170"/>
      <c r="AO41" s="170"/>
      <c r="AP41" s="277"/>
      <c r="AQ41" s="335"/>
      <c r="AR41" s="324"/>
    </row>
    <row r="42" spans="2:44" ht="51">
      <c r="B42" s="100" t="s">
        <v>262</v>
      </c>
      <c r="C42" s="100" t="str">
        <f t="shared" si="7"/>
        <v>08F02-3V0-1Q0</v>
      </c>
      <c r="D42" s="100" t="s">
        <v>59</v>
      </c>
      <c r="E42" s="100" t="s">
        <v>263</v>
      </c>
      <c r="F42" s="112" t="s">
        <v>264</v>
      </c>
      <c r="G42" s="112" t="s">
        <v>265</v>
      </c>
      <c r="H42" s="102">
        <v>0.3</v>
      </c>
      <c r="I42" s="308">
        <f>VLOOKUP(B42,'[2]MASTER PART LIST'!$B:$C,2,FALSE)</f>
        <v>399</v>
      </c>
      <c r="J42" s="150">
        <f>VLOOKUP(B42,'[2]MASTER PART LIST'!$B:$D,3,FALSE)</f>
        <v>665</v>
      </c>
      <c r="K42" s="150">
        <f t="shared" si="6"/>
        <v>710.6</v>
      </c>
      <c r="L42" s="170"/>
      <c r="M42" s="170" t="s">
        <v>140</v>
      </c>
      <c r="N42" s="170"/>
      <c r="O42" s="170" t="s">
        <v>140</v>
      </c>
      <c r="P42" s="170"/>
      <c r="Q42" s="170" t="s">
        <v>140</v>
      </c>
      <c r="R42" s="170"/>
      <c r="S42" s="170" t="s">
        <v>140</v>
      </c>
      <c r="T42" s="112" t="s">
        <v>266</v>
      </c>
      <c r="U42" s="112" t="s">
        <v>267</v>
      </c>
      <c r="V42" s="100"/>
      <c r="W42" s="223">
        <v>20</v>
      </c>
      <c r="X42" s="340"/>
      <c r="Y42" s="340"/>
      <c r="Z42" s="340"/>
      <c r="AA42" s="340"/>
      <c r="AB42" s="340"/>
      <c r="AC42" s="340"/>
      <c r="AD42" s="340"/>
      <c r="AE42" s="340"/>
      <c r="AF42" s="340"/>
      <c r="AG42" s="170"/>
      <c r="AH42" s="170"/>
      <c r="AI42" s="170"/>
      <c r="AJ42" s="170"/>
      <c r="AK42" s="170"/>
      <c r="AL42" s="170"/>
      <c r="AM42" s="170"/>
      <c r="AN42" s="170"/>
      <c r="AO42" s="170" t="s">
        <v>140</v>
      </c>
      <c r="AP42" s="277"/>
      <c r="AQ42" s="335"/>
      <c r="AR42" s="324"/>
    </row>
    <row r="43" spans="2:44" ht="91.9">
      <c r="B43" s="100" t="s">
        <v>268</v>
      </c>
      <c r="C43" s="100" t="str">
        <f t="shared" si="7"/>
        <v>08L02-3V0-301</v>
      </c>
      <c r="D43" s="100" t="s">
        <v>64</v>
      </c>
      <c r="E43" s="100" t="s">
        <v>269</v>
      </c>
      <c r="F43" s="112" t="s">
        <v>270</v>
      </c>
      <c r="G43" s="112" t="s">
        <v>271</v>
      </c>
      <c r="H43" s="102">
        <v>0.4</v>
      </c>
      <c r="I43" s="308">
        <f>VLOOKUP(B43,'[2]MASTER PART LIST'!$B:$C,2,FALSE)</f>
        <v>531</v>
      </c>
      <c r="J43" s="150">
        <f>VLOOKUP(B43,'[2]MASTER PART LIST'!$B:$D,3,FALSE)</f>
        <v>885</v>
      </c>
      <c r="K43" s="150">
        <f t="shared" si="6"/>
        <v>945.8</v>
      </c>
      <c r="L43" s="170"/>
      <c r="M43" s="170" t="s">
        <v>140</v>
      </c>
      <c r="N43" s="170"/>
      <c r="O43" s="170" t="s">
        <v>140</v>
      </c>
      <c r="P43" s="170"/>
      <c r="Q43" s="170" t="s">
        <v>140</v>
      </c>
      <c r="R43" s="170"/>
      <c r="S43" s="170" t="s">
        <v>140</v>
      </c>
      <c r="T43" s="112" t="s">
        <v>272</v>
      </c>
      <c r="U43" s="112"/>
      <c r="V43" s="100"/>
      <c r="W43" s="223">
        <v>23</v>
      </c>
      <c r="X43" s="340"/>
      <c r="Y43" s="340"/>
      <c r="Z43" s="340"/>
      <c r="AA43" s="340"/>
      <c r="AB43" s="340"/>
      <c r="AC43" s="340"/>
      <c r="AD43" s="340"/>
      <c r="AE43" s="340"/>
      <c r="AF43" s="340"/>
      <c r="AG43" s="170"/>
      <c r="AH43" s="170"/>
      <c r="AI43" s="170"/>
      <c r="AJ43" s="170"/>
      <c r="AK43" s="170"/>
      <c r="AL43" s="170"/>
      <c r="AM43" s="170" t="s">
        <v>140</v>
      </c>
      <c r="AN43" s="170"/>
      <c r="AO43" s="170"/>
      <c r="AP43" s="277"/>
      <c r="AQ43" s="335"/>
      <c r="AR43" s="329" t="s">
        <v>273</v>
      </c>
    </row>
    <row r="44" spans="2:44" ht="15.6" hidden="1">
      <c r="B44" s="172" t="s">
        <v>274</v>
      </c>
      <c r="C44" s="241" t="s">
        <v>275</v>
      </c>
      <c r="D44" s="243" t="s">
        <v>276</v>
      </c>
      <c r="E44" s="243" t="s">
        <v>277</v>
      </c>
      <c r="F44" s="244"/>
      <c r="G44" s="244"/>
      <c r="H44" s="249"/>
      <c r="I44" s="425"/>
      <c r="J44" s="248"/>
      <c r="K44" s="248"/>
      <c r="L44" s="246"/>
      <c r="M44" s="246"/>
      <c r="N44" s="246"/>
      <c r="O44" s="246"/>
      <c r="P44" s="246"/>
      <c r="Q44" s="246"/>
      <c r="R44" s="246"/>
      <c r="S44" s="246"/>
      <c r="T44" s="244" t="s">
        <v>278</v>
      </c>
      <c r="U44" s="244" t="s">
        <v>279</v>
      </c>
      <c r="V44" s="241"/>
      <c r="W44" s="245"/>
      <c r="X44" s="340"/>
      <c r="Y44" s="340"/>
      <c r="Z44" s="340"/>
      <c r="AA44" s="340"/>
      <c r="AB44" s="340"/>
      <c r="AC44" s="340"/>
      <c r="AD44" s="340"/>
      <c r="AE44" s="340"/>
      <c r="AF44" s="340"/>
      <c r="AG44" s="245"/>
      <c r="AH44" s="245"/>
      <c r="AI44" s="245"/>
      <c r="AJ44" s="245"/>
      <c r="AK44" s="245"/>
      <c r="AL44" s="245"/>
      <c r="AM44" s="245"/>
      <c r="AN44" s="246"/>
      <c r="AO44" s="246"/>
      <c r="AP44" s="318"/>
      <c r="AQ44" s="337"/>
      <c r="AR44" s="332"/>
    </row>
    <row r="45" spans="2:44" ht="51">
      <c r="B45" s="100" t="s">
        <v>280</v>
      </c>
      <c r="C45" s="100" t="str">
        <f t="shared" si="7"/>
        <v>08L07-E09-101</v>
      </c>
      <c r="D45" s="100" t="s">
        <v>66</v>
      </c>
      <c r="E45" s="100" t="s">
        <v>281</v>
      </c>
      <c r="F45" s="112" t="s">
        <v>282</v>
      </c>
      <c r="G45" s="112" t="s">
        <v>283</v>
      </c>
      <c r="H45" s="307">
        <v>0.6</v>
      </c>
      <c r="I45" s="308">
        <f>VLOOKUP(B45,'[2]MASTER PART LIST'!$B:$C,2,FALSE)</f>
        <v>393</v>
      </c>
      <c r="J45" s="150">
        <f>VLOOKUP(B45,'[2]MASTER PART LIST'!$B:$D,3,FALSE)</f>
        <v>561</v>
      </c>
      <c r="K45" s="150">
        <f t="shared" ref="K45:K53" si="8">J45+(H45*VLOOKUP(prov_cd,rate_table,2,FALSE))</f>
        <v>652.20000000000005</v>
      </c>
      <c r="L45" s="170"/>
      <c r="M45" s="170" t="s">
        <v>140</v>
      </c>
      <c r="N45" s="170"/>
      <c r="O45" s="170" t="s">
        <v>140</v>
      </c>
      <c r="P45" s="170"/>
      <c r="Q45" s="170" t="s">
        <v>140</v>
      </c>
      <c r="R45" s="170"/>
      <c r="S45" s="170" t="s">
        <v>140</v>
      </c>
      <c r="T45" s="112" t="s">
        <v>278</v>
      </c>
      <c r="U45" s="112" t="s">
        <v>279</v>
      </c>
      <c r="V45" s="100"/>
      <c r="W45" s="223">
        <v>26</v>
      </c>
      <c r="X45" s="340"/>
      <c r="Y45" s="340"/>
      <c r="Z45" s="340"/>
      <c r="AA45" s="340"/>
      <c r="AB45" s="340"/>
      <c r="AC45" s="340"/>
      <c r="AD45" s="340"/>
      <c r="AE45" s="340"/>
      <c r="AF45" s="340"/>
      <c r="AG45" s="170"/>
      <c r="AH45" s="170"/>
      <c r="AI45" s="170"/>
      <c r="AJ45" s="170"/>
      <c r="AK45" s="170"/>
      <c r="AL45" s="170"/>
      <c r="AM45" s="170" t="s">
        <v>140</v>
      </c>
      <c r="AN45" s="170"/>
      <c r="AO45" s="170"/>
      <c r="AP45" s="277"/>
      <c r="AQ45" s="335" t="s">
        <v>256</v>
      </c>
      <c r="AR45" s="329" t="s">
        <v>273</v>
      </c>
    </row>
    <row r="46" spans="2:44" ht="71.45">
      <c r="B46" s="100" t="s">
        <v>284</v>
      </c>
      <c r="C46" s="100" t="str">
        <f t="shared" si="7"/>
        <v>08L20-E09-300A</v>
      </c>
      <c r="D46" s="100" t="s">
        <v>67</v>
      </c>
      <c r="E46" s="100" t="s">
        <v>285</v>
      </c>
      <c r="F46" s="112" t="s">
        <v>286</v>
      </c>
      <c r="G46" s="112" t="s">
        <v>287</v>
      </c>
      <c r="H46" s="307">
        <v>0.2</v>
      </c>
      <c r="I46" s="308">
        <f>VLOOKUP(B46,'[2]MASTER PART LIST'!$B:$C,2,FALSE)</f>
        <v>898</v>
      </c>
      <c r="J46" s="150">
        <f>VLOOKUP(B46,'[2]MASTER PART LIST'!$B:$D,3,FALSE)</f>
        <v>1497</v>
      </c>
      <c r="K46" s="150">
        <f t="shared" si="8"/>
        <v>1527.4</v>
      </c>
      <c r="L46" s="170"/>
      <c r="M46" s="170" t="s">
        <v>140</v>
      </c>
      <c r="N46" s="170"/>
      <c r="O46" s="170" t="s">
        <v>140</v>
      </c>
      <c r="P46" s="170"/>
      <c r="Q46" s="170" t="s">
        <v>140</v>
      </c>
      <c r="R46" s="170"/>
      <c r="S46" s="170" t="s">
        <v>140</v>
      </c>
      <c r="T46" s="112" t="s">
        <v>278</v>
      </c>
      <c r="U46" s="112" t="s">
        <v>279</v>
      </c>
      <c r="V46" s="100"/>
      <c r="W46" s="223">
        <v>37</v>
      </c>
      <c r="X46" s="340"/>
      <c r="Y46" s="340"/>
      <c r="Z46" s="340"/>
      <c r="AA46" s="340"/>
      <c r="AB46" s="340"/>
      <c r="AC46" s="340"/>
      <c r="AD46" s="340"/>
      <c r="AE46" s="340"/>
      <c r="AF46" s="340"/>
      <c r="AG46" s="170"/>
      <c r="AH46" s="170"/>
      <c r="AI46" s="170"/>
      <c r="AJ46" s="170"/>
      <c r="AK46" s="170"/>
      <c r="AL46" s="170"/>
      <c r="AM46" s="170" t="s">
        <v>140</v>
      </c>
      <c r="AN46" s="170"/>
      <c r="AO46" s="170"/>
      <c r="AP46" s="277"/>
      <c r="AQ46" s="335" t="s">
        <v>256</v>
      </c>
      <c r="AR46" s="329" t="s">
        <v>273</v>
      </c>
    </row>
    <row r="47" spans="2:44" ht="71.45">
      <c r="B47" s="100" t="s">
        <v>288</v>
      </c>
      <c r="C47" s="100" t="str">
        <f t="shared" si="7"/>
        <v>08L20-E09-300B</v>
      </c>
      <c r="D47" s="100" t="s">
        <v>68</v>
      </c>
      <c r="E47" s="100" t="s">
        <v>289</v>
      </c>
      <c r="F47" s="112" t="s">
        <v>290</v>
      </c>
      <c r="G47" s="112" t="s">
        <v>291</v>
      </c>
      <c r="H47" s="307">
        <v>0.2</v>
      </c>
      <c r="I47" s="308">
        <f>VLOOKUP(B47,'[2]MASTER PART LIST'!$B:$C,2,FALSE)</f>
        <v>820</v>
      </c>
      <c r="J47" s="150">
        <f>VLOOKUP(B47,'[2]MASTER PART LIST'!$B:$D,3,FALSE)</f>
        <v>1367</v>
      </c>
      <c r="K47" s="150">
        <f t="shared" si="8"/>
        <v>1397.4</v>
      </c>
      <c r="L47" s="170"/>
      <c r="M47" s="170" t="s">
        <v>140</v>
      </c>
      <c r="N47" s="170"/>
      <c r="O47" s="170" t="s">
        <v>140</v>
      </c>
      <c r="P47" s="170"/>
      <c r="Q47" s="170" t="s">
        <v>140</v>
      </c>
      <c r="R47" s="170"/>
      <c r="S47" s="170" t="s">
        <v>140</v>
      </c>
      <c r="T47" s="112" t="s">
        <v>278</v>
      </c>
      <c r="U47" s="112" t="s">
        <v>279</v>
      </c>
      <c r="V47" s="100"/>
      <c r="W47" s="223">
        <v>38</v>
      </c>
      <c r="X47" s="340"/>
      <c r="Y47" s="340"/>
      <c r="Z47" s="340"/>
      <c r="AA47" s="340"/>
      <c r="AB47" s="340"/>
      <c r="AC47" s="340"/>
      <c r="AD47" s="340"/>
      <c r="AE47" s="340"/>
      <c r="AF47" s="340"/>
      <c r="AG47" s="170"/>
      <c r="AH47" s="170"/>
      <c r="AI47" s="170"/>
      <c r="AJ47" s="170"/>
      <c r="AK47" s="170"/>
      <c r="AL47" s="170"/>
      <c r="AM47" s="170" t="s">
        <v>140</v>
      </c>
      <c r="AN47" s="170"/>
      <c r="AO47" s="170"/>
      <c r="AP47" s="277"/>
      <c r="AQ47" s="335" t="s">
        <v>256</v>
      </c>
      <c r="AR47" s="329" t="s">
        <v>273</v>
      </c>
    </row>
    <row r="48" spans="2:44" ht="71.45">
      <c r="B48" s="100" t="s">
        <v>292</v>
      </c>
      <c r="C48" s="100" t="str">
        <f t="shared" si="7"/>
        <v>08L09-E09-101</v>
      </c>
      <c r="D48" s="100" t="s">
        <v>69</v>
      </c>
      <c r="E48" s="100" t="s">
        <v>293</v>
      </c>
      <c r="F48" s="112" t="s">
        <v>294</v>
      </c>
      <c r="G48" s="112" t="s">
        <v>295</v>
      </c>
      <c r="H48" s="307">
        <v>0.2</v>
      </c>
      <c r="I48" s="308">
        <f>VLOOKUP(B48,'[2]MASTER PART LIST'!$B:$C,2,FALSE)</f>
        <v>442</v>
      </c>
      <c r="J48" s="150">
        <f>VLOOKUP(B48,'[2]MASTER PART LIST'!$B:$D,3,FALSE)</f>
        <v>737</v>
      </c>
      <c r="K48" s="150">
        <f t="shared" si="8"/>
        <v>767.4</v>
      </c>
      <c r="L48" s="170"/>
      <c r="M48" s="170" t="s">
        <v>140</v>
      </c>
      <c r="N48" s="170"/>
      <c r="O48" s="170" t="s">
        <v>140</v>
      </c>
      <c r="P48" s="170"/>
      <c r="Q48" s="170" t="s">
        <v>140</v>
      </c>
      <c r="R48" s="170"/>
      <c r="S48" s="170" t="s">
        <v>140</v>
      </c>
      <c r="T48" s="112" t="s">
        <v>278</v>
      </c>
      <c r="U48" s="112" t="s">
        <v>279</v>
      </c>
      <c r="V48" s="100"/>
      <c r="W48" s="223">
        <v>39</v>
      </c>
      <c r="X48" s="340"/>
      <c r="Y48" s="340"/>
      <c r="Z48" s="340"/>
      <c r="AA48" s="340"/>
      <c r="AB48" s="340"/>
      <c r="AC48" s="340"/>
      <c r="AD48" s="340"/>
      <c r="AE48" s="340"/>
      <c r="AF48" s="340"/>
      <c r="AG48" s="170"/>
      <c r="AH48" s="170"/>
      <c r="AI48" s="170"/>
      <c r="AJ48" s="170"/>
      <c r="AK48" s="170"/>
      <c r="AL48" s="170"/>
      <c r="AM48" s="170" t="s">
        <v>140</v>
      </c>
      <c r="AN48" s="170"/>
      <c r="AO48" s="170"/>
      <c r="AP48" s="277"/>
      <c r="AQ48" s="335" t="s">
        <v>256</v>
      </c>
      <c r="AR48" s="329" t="s">
        <v>273</v>
      </c>
    </row>
    <row r="49" spans="2:44" ht="30.6">
      <c r="B49" s="100" t="s">
        <v>296</v>
      </c>
      <c r="C49" s="100" t="str">
        <f t="shared" si="7"/>
        <v>08L03-E09-300C</v>
      </c>
      <c r="D49" s="100" t="s">
        <v>70</v>
      </c>
      <c r="E49" s="100" t="s">
        <v>297</v>
      </c>
      <c r="F49" s="112" t="s">
        <v>298</v>
      </c>
      <c r="G49" s="112" t="s">
        <v>299</v>
      </c>
      <c r="H49" s="307">
        <v>0.2</v>
      </c>
      <c r="I49" s="308">
        <f>VLOOKUP(B49,'[2]MASTER PART LIST'!$B:$C,2,FALSE)</f>
        <v>426</v>
      </c>
      <c r="J49" s="150">
        <f>VLOOKUP(B49,'[2]MASTER PART LIST'!$B:$D,3,FALSE)</f>
        <v>710</v>
      </c>
      <c r="K49" s="150">
        <f t="shared" si="8"/>
        <v>740.4</v>
      </c>
      <c r="L49" s="170"/>
      <c r="M49" s="170" t="s">
        <v>140</v>
      </c>
      <c r="N49" s="170"/>
      <c r="O49" s="170" t="s">
        <v>140</v>
      </c>
      <c r="P49" s="170"/>
      <c r="Q49" s="170" t="s">
        <v>140</v>
      </c>
      <c r="R49" s="170"/>
      <c r="S49" s="170" t="s">
        <v>140</v>
      </c>
      <c r="T49" s="112" t="s">
        <v>278</v>
      </c>
      <c r="U49" s="112" t="s">
        <v>279</v>
      </c>
      <c r="V49" s="100"/>
      <c r="W49" s="223">
        <v>25</v>
      </c>
      <c r="X49" s="340"/>
      <c r="Y49" s="340"/>
      <c r="Z49" s="340"/>
      <c r="AA49" s="340"/>
      <c r="AB49" s="340"/>
      <c r="AC49" s="340"/>
      <c r="AD49" s="340"/>
      <c r="AE49" s="340"/>
      <c r="AF49" s="340"/>
      <c r="AG49" s="170"/>
      <c r="AH49" s="170"/>
      <c r="AI49" s="170"/>
      <c r="AJ49" s="170"/>
      <c r="AK49" s="170"/>
      <c r="AL49" s="170"/>
      <c r="AM49" s="170" t="s">
        <v>140</v>
      </c>
      <c r="AN49" s="170"/>
      <c r="AO49" s="170"/>
      <c r="AP49" s="277"/>
      <c r="AQ49" s="335" t="s">
        <v>256</v>
      </c>
      <c r="AR49" s="329" t="s">
        <v>273</v>
      </c>
    </row>
    <row r="50" spans="2:44" ht="81.599999999999994">
      <c r="B50" s="100" t="s">
        <v>300</v>
      </c>
      <c r="C50" s="100" t="str">
        <f t="shared" si="7"/>
        <v>08L05-E09-100</v>
      </c>
      <c r="D50" s="100" t="s">
        <v>71</v>
      </c>
      <c r="E50" s="100" t="s">
        <v>301</v>
      </c>
      <c r="F50" s="112" t="s">
        <v>302</v>
      </c>
      <c r="G50" s="112" t="s">
        <v>303</v>
      </c>
      <c r="H50" s="307">
        <v>0.4</v>
      </c>
      <c r="I50" s="308">
        <f>VLOOKUP(B50,'[2]MASTER PART LIST'!$B:$C,2,FALSE)</f>
        <v>213</v>
      </c>
      <c r="J50" s="150">
        <f>VLOOKUP(B50,'[2]MASTER PART LIST'!$B:$D,3,FALSE)</f>
        <v>355</v>
      </c>
      <c r="K50" s="150">
        <f t="shared" si="8"/>
        <v>415.8</v>
      </c>
      <c r="L50" s="170"/>
      <c r="M50" s="170" t="s">
        <v>140</v>
      </c>
      <c r="N50" s="170"/>
      <c r="O50" s="170" t="s">
        <v>140</v>
      </c>
      <c r="P50" s="170"/>
      <c r="Q50" s="170" t="s">
        <v>140</v>
      </c>
      <c r="R50" s="170"/>
      <c r="S50" s="170" t="s">
        <v>140</v>
      </c>
      <c r="T50" s="112" t="s">
        <v>278</v>
      </c>
      <c r="U50" s="112" t="s">
        <v>279</v>
      </c>
      <c r="V50" s="100"/>
      <c r="W50" s="223">
        <v>40</v>
      </c>
      <c r="X50" s="340"/>
      <c r="Y50" s="340"/>
      <c r="Z50" s="340"/>
      <c r="AA50" s="340"/>
      <c r="AB50" s="340"/>
      <c r="AC50" s="340"/>
      <c r="AD50" s="340"/>
      <c r="AE50" s="340"/>
      <c r="AF50" s="340"/>
      <c r="AG50" s="170"/>
      <c r="AH50" s="170"/>
      <c r="AI50" s="170"/>
      <c r="AJ50" s="170"/>
      <c r="AK50" s="170"/>
      <c r="AL50" s="170"/>
      <c r="AM50" s="170" t="s">
        <v>140</v>
      </c>
      <c r="AN50" s="170"/>
      <c r="AO50" s="170"/>
      <c r="AP50" s="277"/>
      <c r="AQ50" s="335" t="s">
        <v>256</v>
      </c>
      <c r="AR50" s="329" t="s">
        <v>273</v>
      </c>
    </row>
    <row r="51" spans="2:44" ht="71.45">
      <c r="B51" s="100" t="s">
        <v>304</v>
      </c>
      <c r="C51" s="100" t="str">
        <f>B51</f>
        <v>08L20-E09-101C</v>
      </c>
      <c r="D51" s="100" t="s">
        <v>72</v>
      </c>
      <c r="E51" s="100" t="s">
        <v>305</v>
      </c>
      <c r="F51" s="302" t="s">
        <v>306</v>
      </c>
      <c r="G51" s="303" t="s">
        <v>307</v>
      </c>
      <c r="H51" s="307">
        <v>0.4</v>
      </c>
      <c r="I51" s="308">
        <f>VLOOKUP(B51,'[2]MASTER PART LIST'!$B:$C,2,FALSE)</f>
        <v>586</v>
      </c>
      <c r="J51" s="150">
        <f>VLOOKUP(B51,'[2]MASTER PART LIST'!$B:$D,3,FALSE)</f>
        <v>977</v>
      </c>
      <c r="K51" s="150">
        <f t="shared" si="8"/>
        <v>1037.8</v>
      </c>
      <c r="L51" s="170"/>
      <c r="M51" s="170" t="s">
        <v>140</v>
      </c>
      <c r="N51" s="170"/>
      <c r="O51" s="170" t="s">
        <v>140</v>
      </c>
      <c r="P51" s="170"/>
      <c r="Q51" s="170" t="s">
        <v>140</v>
      </c>
      <c r="R51" s="170"/>
      <c r="S51" s="170" t="s">
        <v>140</v>
      </c>
      <c r="T51" s="112" t="s">
        <v>308</v>
      </c>
      <c r="U51" s="112" t="s">
        <v>309</v>
      </c>
      <c r="V51" s="100"/>
      <c r="W51" s="223">
        <v>24</v>
      </c>
      <c r="X51" s="340"/>
      <c r="Y51" s="340"/>
      <c r="Z51" s="340"/>
      <c r="AA51" s="340"/>
      <c r="AB51" s="340"/>
      <c r="AC51" s="340"/>
      <c r="AD51" s="340"/>
      <c r="AE51" s="340"/>
      <c r="AF51" s="340"/>
      <c r="AG51" s="170"/>
      <c r="AH51" s="170"/>
      <c r="AI51" s="170"/>
      <c r="AJ51" s="170"/>
      <c r="AK51" s="170"/>
      <c r="AL51" s="170"/>
      <c r="AM51" s="170" t="s">
        <v>140</v>
      </c>
      <c r="AN51" s="170"/>
      <c r="AO51" s="170"/>
      <c r="AP51" s="277"/>
      <c r="AQ51" s="335" t="s">
        <v>256</v>
      </c>
      <c r="AR51" s="329" t="s">
        <v>273</v>
      </c>
    </row>
    <row r="52" spans="2:44" ht="20.45" hidden="1">
      <c r="B52" s="100" t="s">
        <v>310</v>
      </c>
      <c r="C52" s="241" t="s">
        <v>275</v>
      </c>
      <c r="D52" s="100" t="s">
        <v>311</v>
      </c>
      <c r="E52" s="100" t="s">
        <v>312</v>
      </c>
      <c r="F52" s="188"/>
      <c r="G52" s="188"/>
      <c r="H52" s="102">
        <v>0</v>
      </c>
      <c r="I52" s="308">
        <f>VLOOKUP(B52,'[2]MASTER PART LIST'!$B:$C,2,FALSE)</f>
        <v>17</v>
      </c>
      <c r="J52" s="150">
        <f>VLOOKUP(B52,'[2]MASTER PART LIST'!$B:$D,3,FALSE)</f>
        <v>28</v>
      </c>
      <c r="K52" s="150">
        <f t="shared" si="8"/>
        <v>28</v>
      </c>
      <c r="L52" s="170"/>
      <c r="M52" s="170" t="s">
        <v>140</v>
      </c>
      <c r="N52" s="170"/>
      <c r="O52" s="170" t="s">
        <v>140</v>
      </c>
      <c r="P52" s="170"/>
      <c r="Q52" s="170" t="s">
        <v>140</v>
      </c>
      <c r="R52" s="170"/>
      <c r="S52" s="170" t="s">
        <v>140</v>
      </c>
      <c r="T52" s="112" t="s">
        <v>308</v>
      </c>
      <c r="U52" s="112" t="s">
        <v>309</v>
      </c>
      <c r="V52" s="100"/>
      <c r="W52" s="223"/>
      <c r="X52" s="340"/>
      <c r="Y52" s="340"/>
      <c r="Z52" s="340"/>
      <c r="AA52" s="340"/>
      <c r="AB52" s="340"/>
      <c r="AC52" s="340"/>
      <c r="AD52" s="340"/>
      <c r="AE52" s="340"/>
      <c r="AF52" s="340"/>
      <c r="AG52" s="170"/>
      <c r="AH52" s="170"/>
      <c r="AI52" s="170"/>
      <c r="AJ52" s="170"/>
      <c r="AK52" s="170"/>
      <c r="AL52" s="170"/>
      <c r="AM52" s="170" t="s">
        <v>140</v>
      </c>
      <c r="AN52" s="170"/>
      <c r="AO52" s="170"/>
      <c r="AP52" s="277"/>
      <c r="AQ52" s="335"/>
      <c r="AR52" s="333"/>
    </row>
    <row r="53" spans="2:44" ht="81.599999999999994">
      <c r="B53" s="269" t="s">
        <v>313</v>
      </c>
      <c r="C53" s="100" t="str">
        <f>B53</f>
        <v>08Z04-SCV-110B</v>
      </c>
      <c r="D53" s="100" t="s">
        <v>314</v>
      </c>
      <c r="E53" s="105" t="s">
        <v>315</v>
      </c>
      <c r="F53" s="112" t="s">
        <v>316</v>
      </c>
      <c r="G53" s="112" t="s">
        <v>317</v>
      </c>
      <c r="H53" s="102">
        <v>0</v>
      </c>
      <c r="I53" s="308">
        <f>VLOOKUP(B53,'[2]MASTER PART LIST'!$B:$C,2,FALSE)</f>
        <v>490</v>
      </c>
      <c r="J53" s="150">
        <f>VLOOKUP(B53,'[2]MASTER PART LIST'!$B:$D,3,FALSE)</f>
        <v>700</v>
      </c>
      <c r="K53" s="150">
        <f t="shared" si="8"/>
        <v>700</v>
      </c>
      <c r="L53" s="170"/>
      <c r="M53" s="170" t="s">
        <v>140</v>
      </c>
      <c r="N53" s="170"/>
      <c r="O53" s="170" t="s">
        <v>140</v>
      </c>
      <c r="P53" s="170"/>
      <c r="Q53" s="170" t="s">
        <v>140</v>
      </c>
      <c r="R53" s="170"/>
      <c r="S53" s="170" t="s">
        <v>140</v>
      </c>
      <c r="T53" s="112"/>
      <c r="U53" s="112"/>
      <c r="V53" s="100"/>
      <c r="W53" s="304">
        <v>41</v>
      </c>
      <c r="X53" s="340"/>
      <c r="Y53" s="340"/>
      <c r="Z53" s="340"/>
      <c r="AA53" s="340"/>
      <c r="AB53" s="340"/>
      <c r="AC53" s="340"/>
      <c r="AD53" s="340"/>
      <c r="AE53" s="340"/>
      <c r="AF53" s="340"/>
      <c r="AG53" s="170"/>
      <c r="AH53" s="170"/>
      <c r="AI53" s="170"/>
      <c r="AJ53" s="170"/>
      <c r="AK53" s="170"/>
      <c r="AL53" s="170"/>
      <c r="AM53" s="170" t="s">
        <v>140</v>
      </c>
      <c r="AN53" s="170"/>
      <c r="AO53" s="170"/>
      <c r="AP53" s="277"/>
      <c r="AQ53" s="335"/>
      <c r="AR53" s="324"/>
    </row>
    <row r="54" spans="2:44" ht="51">
      <c r="B54" s="285" t="s">
        <v>318</v>
      </c>
      <c r="C54" s="285" t="str">
        <f>B55</f>
        <v>08P05-3V0-110</v>
      </c>
      <c r="D54" s="100" t="s">
        <v>76</v>
      </c>
      <c r="E54" s="100" t="s">
        <v>319</v>
      </c>
      <c r="F54" s="112" t="s">
        <v>320</v>
      </c>
      <c r="G54" s="112" t="s">
        <v>321</v>
      </c>
      <c r="H54" s="102">
        <f>H55</f>
        <v>0.4</v>
      </c>
      <c r="I54" s="308">
        <f>I55</f>
        <v>220</v>
      </c>
      <c r="J54" s="150">
        <f>J55</f>
        <v>367</v>
      </c>
      <c r="K54" s="150">
        <f>K55</f>
        <v>427.8</v>
      </c>
      <c r="L54" s="170"/>
      <c r="M54" s="170" t="str">
        <f>M55</f>
        <v>•</v>
      </c>
      <c r="N54" s="170"/>
      <c r="O54" s="170" t="str">
        <f>O55</f>
        <v>•</v>
      </c>
      <c r="P54" s="170"/>
      <c r="Q54" s="170" t="str">
        <f>Q55</f>
        <v>•</v>
      </c>
      <c r="R54" s="170"/>
      <c r="S54" s="170" t="str">
        <f>S55</f>
        <v>•</v>
      </c>
      <c r="T54" s="112" t="str">
        <f>T55</f>
        <v xml:space="preserve">Cannot be installed with Lower Door Ganish </v>
      </c>
      <c r="U54" s="112" t="str">
        <f>U55</f>
        <v>Ne peut être installée avec la garniture inférieure de portière.</v>
      </c>
      <c r="V54" s="100"/>
      <c r="W54" s="223">
        <v>14</v>
      </c>
      <c r="X54" s="340"/>
      <c r="Y54" s="340"/>
      <c r="Z54" s="340"/>
      <c r="AA54" s="340"/>
      <c r="AB54" s="340"/>
      <c r="AC54" s="340"/>
      <c r="AD54" s="340"/>
      <c r="AE54" s="340"/>
      <c r="AF54" s="340"/>
      <c r="AG54" s="170"/>
      <c r="AH54" s="170"/>
      <c r="AI54" s="170"/>
      <c r="AJ54" s="170"/>
      <c r="AK54" s="170" t="s">
        <v>140</v>
      </c>
      <c r="AL54" s="170"/>
      <c r="AM54" s="170"/>
      <c r="AN54" s="170"/>
      <c r="AO54" s="170"/>
      <c r="AP54" s="277"/>
      <c r="AQ54" s="335" t="s">
        <v>322</v>
      </c>
      <c r="AR54" s="324"/>
    </row>
    <row r="55" spans="2:44" ht="15.6" outlineLevel="1">
      <c r="B55" s="100" t="s">
        <v>323</v>
      </c>
      <c r="C55" s="272" t="s">
        <v>324</v>
      </c>
      <c r="D55" s="100" t="s">
        <v>325</v>
      </c>
      <c r="E55" s="100" t="s">
        <v>326</v>
      </c>
      <c r="F55" s="188"/>
      <c r="G55" s="188"/>
      <c r="H55" s="102">
        <v>0.4</v>
      </c>
      <c r="I55" s="308">
        <f>VLOOKUP(B55,'[2]MASTER PART LIST'!$B:$C,2,FALSE)</f>
        <v>220</v>
      </c>
      <c r="J55" s="150">
        <f>VLOOKUP(B55,'[2]MASTER PART LIST'!$B:$D,3,FALSE)</f>
        <v>367</v>
      </c>
      <c r="K55" s="150">
        <f t="shared" ref="K55:K62" si="9">J55+(H55*VLOOKUP(prov_cd,rate_table,2,FALSE))</f>
        <v>427.8</v>
      </c>
      <c r="L55" s="170"/>
      <c r="M55" s="170" t="s">
        <v>140</v>
      </c>
      <c r="N55" s="170"/>
      <c r="O55" s="170" t="s">
        <v>140</v>
      </c>
      <c r="P55" s="170"/>
      <c r="Q55" s="170" t="s">
        <v>140</v>
      </c>
      <c r="R55" s="170"/>
      <c r="S55" s="170" t="s">
        <v>140</v>
      </c>
      <c r="T55" s="112" t="s">
        <v>327</v>
      </c>
      <c r="U55" s="112" t="s">
        <v>328</v>
      </c>
      <c r="V55" s="100"/>
      <c r="W55" s="223"/>
      <c r="X55" s="340"/>
      <c r="Y55" s="340"/>
      <c r="Z55" s="340"/>
      <c r="AA55" s="340"/>
      <c r="AB55" s="340"/>
      <c r="AC55" s="340"/>
      <c r="AD55" s="340"/>
      <c r="AE55" s="340"/>
      <c r="AF55" s="340"/>
      <c r="AG55" s="170"/>
      <c r="AH55" s="170"/>
      <c r="AI55" s="170"/>
      <c r="AJ55" s="170"/>
      <c r="AK55" s="170"/>
      <c r="AL55" s="170"/>
      <c r="AM55" s="170"/>
      <c r="AN55" s="170"/>
      <c r="AO55" s="170"/>
      <c r="AP55" s="277"/>
      <c r="AQ55" s="335" t="s">
        <v>322</v>
      </c>
      <c r="AR55" s="324"/>
    </row>
    <row r="56" spans="2:44" ht="27.6" outlineLevel="1">
      <c r="B56" s="356" t="s">
        <v>329</v>
      </c>
      <c r="C56" s="272" t="s">
        <v>324</v>
      </c>
      <c r="D56" s="105" t="s">
        <v>330</v>
      </c>
      <c r="E56" s="234" t="s">
        <v>331</v>
      </c>
      <c r="F56" s="188"/>
      <c r="G56" s="188"/>
      <c r="H56" s="102">
        <v>0.4</v>
      </c>
      <c r="I56" s="308">
        <f>VLOOKUP(B56,'[2]MASTER PART LIST'!$B:$C,2,FALSE)</f>
        <v>219.56</v>
      </c>
      <c r="J56" s="150">
        <f>VLOOKUP(B56,'[2]MASTER PART LIST'!$B:$D,3,FALSE)</f>
        <v>366.28</v>
      </c>
      <c r="K56" s="150">
        <f t="shared" si="9"/>
        <v>427.08</v>
      </c>
      <c r="L56" s="170"/>
      <c r="M56" s="170" t="s">
        <v>140</v>
      </c>
      <c r="N56" s="170"/>
      <c r="O56" s="170" t="s">
        <v>140</v>
      </c>
      <c r="P56" s="170"/>
      <c r="Q56" s="170" t="s">
        <v>140</v>
      </c>
      <c r="R56" s="170"/>
      <c r="S56" s="170" t="s">
        <v>140</v>
      </c>
      <c r="T56" s="112"/>
      <c r="U56" s="112"/>
      <c r="V56" s="100"/>
      <c r="W56" s="223"/>
      <c r="X56" s="340"/>
      <c r="Y56" s="340"/>
      <c r="Z56" s="340"/>
      <c r="AA56" s="340"/>
      <c r="AB56" s="340"/>
      <c r="AC56" s="340"/>
      <c r="AD56" s="340"/>
      <c r="AE56" s="340"/>
      <c r="AF56" s="340"/>
      <c r="AG56" s="170"/>
      <c r="AH56" s="170"/>
      <c r="AI56" s="170"/>
      <c r="AJ56" s="170"/>
      <c r="AK56" s="170"/>
      <c r="AL56" s="170"/>
      <c r="AM56" s="170"/>
      <c r="AN56" s="170"/>
      <c r="AO56" s="170"/>
      <c r="AP56" s="277"/>
      <c r="AQ56" s="335"/>
      <c r="AR56" s="324"/>
    </row>
    <row r="57" spans="2:44" ht="15.6" outlineLevel="1">
      <c r="B57" s="100" t="s">
        <v>332</v>
      </c>
      <c r="C57" s="272" t="s">
        <v>324</v>
      </c>
      <c r="D57" s="100" t="s">
        <v>333</v>
      </c>
      <c r="E57" s="100" t="s">
        <v>334</v>
      </c>
      <c r="F57" s="188"/>
      <c r="G57" s="188"/>
      <c r="H57" s="102">
        <v>0.4</v>
      </c>
      <c r="I57" s="308">
        <f>VLOOKUP(B57,'[2]MASTER PART LIST'!$B:$C,2,FALSE)</f>
        <v>220</v>
      </c>
      <c r="J57" s="150">
        <f>VLOOKUP(B57,'[2]MASTER PART LIST'!$B:$D,3,FALSE)</f>
        <v>367</v>
      </c>
      <c r="K57" s="150">
        <f t="shared" si="9"/>
        <v>427.8</v>
      </c>
      <c r="L57" s="170"/>
      <c r="M57" s="170" t="s">
        <v>89</v>
      </c>
      <c r="N57" s="170"/>
      <c r="O57" s="170" t="s">
        <v>89</v>
      </c>
      <c r="P57" s="170"/>
      <c r="Q57" s="170" t="s">
        <v>140</v>
      </c>
      <c r="R57" s="170"/>
      <c r="S57" s="170" t="s">
        <v>89</v>
      </c>
      <c r="T57" s="112"/>
      <c r="U57" s="112"/>
      <c r="V57" s="100"/>
      <c r="W57" s="223"/>
      <c r="X57" s="340"/>
      <c r="Y57" s="340"/>
      <c r="Z57" s="340"/>
      <c r="AA57" s="340"/>
      <c r="AB57" s="340"/>
      <c r="AC57" s="340"/>
      <c r="AD57" s="340"/>
      <c r="AE57" s="340"/>
      <c r="AF57" s="340"/>
      <c r="AG57" s="170"/>
      <c r="AH57" s="170"/>
      <c r="AI57" s="170"/>
      <c r="AJ57" s="170"/>
      <c r="AK57" s="170"/>
      <c r="AL57" s="170"/>
      <c r="AM57" s="170"/>
      <c r="AN57" s="170"/>
      <c r="AO57" s="170"/>
      <c r="AP57" s="277"/>
      <c r="AQ57" s="335"/>
      <c r="AR57" s="324"/>
    </row>
    <row r="58" spans="2:44" ht="15.6" outlineLevel="1">
      <c r="B58" s="100" t="s">
        <v>335</v>
      </c>
      <c r="C58" s="272" t="s">
        <v>324</v>
      </c>
      <c r="D58" s="100" t="s">
        <v>336</v>
      </c>
      <c r="E58" s="100" t="s">
        <v>337</v>
      </c>
      <c r="F58" s="188"/>
      <c r="G58" s="188"/>
      <c r="H58" s="102">
        <v>0.4</v>
      </c>
      <c r="I58" s="308">
        <f>VLOOKUP(B58,'[2]MASTER PART LIST'!$B:$C,2,FALSE)</f>
        <v>220</v>
      </c>
      <c r="J58" s="150">
        <f>VLOOKUP(B58,'[2]MASTER PART LIST'!$B:$D,3,FALSE)</f>
        <v>367</v>
      </c>
      <c r="K58" s="150">
        <f t="shared" si="9"/>
        <v>427.8</v>
      </c>
      <c r="L58" s="170"/>
      <c r="M58" s="170" t="s">
        <v>89</v>
      </c>
      <c r="N58" s="170"/>
      <c r="O58" s="170" t="s">
        <v>89</v>
      </c>
      <c r="P58" s="170"/>
      <c r="Q58" s="170" t="s">
        <v>89</v>
      </c>
      <c r="R58" s="170"/>
      <c r="S58" s="170" t="s">
        <v>140</v>
      </c>
      <c r="T58" s="112"/>
      <c r="U58" s="112"/>
      <c r="V58" s="100"/>
      <c r="W58" s="223"/>
      <c r="X58" s="340"/>
      <c r="Y58" s="340"/>
      <c r="Z58" s="340"/>
      <c r="AA58" s="340"/>
      <c r="AB58" s="340"/>
      <c r="AC58" s="340"/>
      <c r="AD58" s="340"/>
      <c r="AE58" s="340"/>
      <c r="AF58" s="340"/>
      <c r="AG58" s="170"/>
      <c r="AH58" s="170"/>
      <c r="AI58" s="170"/>
      <c r="AJ58" s="170"/>
      <c r="AK58" s="170"/>
      <c r="AL58" s="170"/>
      <c r="AM58" s="170"/>
      <c r="AN58" s="170"/>
      <c r="AO58" s="170"/>
      <c r="AP58" s="277"/>
      <c r="AQ58" s="335"/>
      <c r="AR58" s="324"/>
    </row>
    <row r="59" spans="2:44" ht="15.6" outlineLevel="1">
      <c r="B59" s="100" t="s">
        <v>338</v>
      </c>
      <c r="C59" s="272" t="s">
        <v>324</v>
      </c>
      <c r="D59" s="100" t="s">
        <v>339</v>
      </c>
      <c r="E59" s="100" t="s">
        <v>340</v>
      </c>
      <c r="F59" s="188"/>
      <c r="G59" s="188"/>
      <c r="H59" s="102">
        <v>0.4</v>
      </c>
      <c r="I59" s="308">
        <f>VLOOKUP(B59,'[2]MASTER PART LIST'!$B:$C,2,FALSE)</f>
        <v>220</v>
      </c>
      <c r="J59" s="150">
        <f>VLOOKUP(B59,'[2]MASTER PART LIST'!$B:$D,3,FALSE)</f>
        <v>367</v>
      </c>
      <c r="K59" s="150">
        <f t="shared" si="9"/>
        <v>427.8</v>
      </c>
      <c r="L59" s="170"/>
      <c r="M59" s="170" t="s">
        <v>140</v>
      </c>
      <c r="N59" s="170"/>
      <c r="O59" s="170" t="s">
        <v>140</v>
      </c>
      <c r="P59" s="170"/>
      <c r="Q59" s="170" t="s">
        <v>140</v>
      </c>
      <c r="R59" s="170"/>
      <c r="S59" s="170" t="s">
        <v>140</v>
      </c>
      <c r="T59" s="112"/>
      <c r="U59" s="112"/>
      <c r="V59" s="100"/>
      <c r="W59" s="223"/>
      <c r="X59" s="340"/>
      <c r="Y59" s="340"/>
      <c r="Z59" s="340"/>
      <c r="AA59" s="340"/>
      <c r="AB59" s="340"/>
      <c r="AC59" s="340"/>
      <c r="AD59" s="340"/>
      <c r="AE59" s="340"/>
      <c r="AF59" s="340"/>
      <c r="AG59" s="170"/>
      <c r="AH59" s="170"/>
      <c r="AI59" s="170"/>
      <c r="AJ59" s="170"/>
      <c r="AK59" s="170"/>
      <c r="AL59" s="170"/>
      <c r="AM59" s="170"/>
      <c r="AN59" s="170"/>
      <c r="AO59" s="170"/>
      <c r="AP59" s="277"/>
      <c r="AQ59" s="335"/>
      <c r="AR59" s="324"/>
    </row>
    <row r="60" spans="2:44" ht="15.6" outlineLevel="1">
      <c r="B60" s="100" t="s">
        <v>341</v>
      </c>
      <c r="C60" s="272" t="s">
        <v>324</v>
      </c>
      <c r="D60" s="100" t="s">
        <v>342</v>
      </c>
      <c r="E60" s="100" t="s">
        <v>343</v>
      </c>
      <c r="F60" s="188"/>
      <c r="G60" s="188"/>
      <c r="H60" s="102">
        <v>0.4</v>
      </c>
      <c r="I60" s="308">
        <f>VLOOKUP(B60,'[2]MASTER PART LIST'!$B:$C,2,FALSE)</f>
        <v>220</v>
      </c>
      <c r="J60" s="150">
        <f>VLOOKUP(B60,'[2]MASTER PART LIST'!$B:$D,3,FALSE)</f>
        <v>367</v>
      </c>
      <c r="K60" s="150">
        <f t="shared" si="9"/>
        <v>427.8</v>
      </c>
      <c r="L60" s="170"/>
      <c r="M60" s="170" t="s">
        <v>89</v>
      </c>
      <c r="N60" s="170"/>
      <c r="O60" s="170" t="s">
        <v>89</v>
      </c>
      <c r="P60" s="170"/>
      <c r="Q60" s="170" t="s">
        <v>140</v>
      </c>
      <c r="R60" s="170"/>
      <c r="S60" s="170" t="s">
        <v>140</v>
      </c>
      <c r="T60" s="112"/>
      <c r="U60" s="112"/>
      <c r="V60" s="100"/>
      <c r="W60" s="223"/>
      <c r="X60" s="340"/>
      <c r="Y60" s="340"/>
      <c r="Z60" s="340"/>
      <c r="AA60" s="340"/>
      <c r="AB60" s="340"/>
      <c r="AC60" s="340"/>
      <c r="AD60" s="340"/>
      <c r="AE60" s="340"/>
      <c r="AF60" s="340"/>
      <c r="AG60" s="170"/>
      <c r="AH60" s="170"/>
      <c r="AI60" s="170"/>
      <c r="AJ60" s="170"/>
      <c r="AK60" s="170"/>
      <c r="AL60" s="170"/>
      <c r="AM60" s="170"/>
      <c r="AN60" s="170"/>
      <c r="AO60" s="170"/>
      <c r="AP60" s="277"/>
      <c r="AQ60" s="335"/>
      <c r="AR60" s="324"/>
    </row>
    <row r="61" spans="2:44" ht="15.6" outlineLevel="1">
      <c r="B61" s="100" t="s">
        <v>344</v>
      </c>
      <c r="C61" s="272" t="s">
        <v>324</v>
      </c>
      <c r="D61" s="100" t="s">
        <v>345</v>
      </c>
      <c r="E61" s="100" t="s">
        <v>346</v>
      </c>
      <c r="F61" s="188"/>
      <c r="G61" s="188"/>
      <c r="H61" s="102">
        <v>0.4</v>
      </c>
      <c r="I61" s="308">
        <f>VLOOKUP(B61,'[2]MASTER PART LIST'!$B:$C,2,FALSE)</f>
        <v>220</v>
      </c>
      <c r="J61" s="150">
        <f>VLOOKUP(B61,'[2]MASTER PART LIST'!$B:$D,3,FALSE)</f>
        <v>367</v>
      </c>
      <c r="K61" s="150">
        <f t="shared" si="9"/>
        <v>427.8</v>
      </c>
      <c r="L61" s="170"/>
      <c r="M61" s="170" t="s">
        <v>89</v>
      </c>
      <c r="N61" s="170"/>
      <c r="O61" s="170" t="s">
        <v>89</v>
      </c>
      <c r="P61" s="170"/>
      <c r="Q61" s="170" t="s">
        <v>89</v>
      </c>
      <c r="R61" s="170"/>
      <c r="S61" s="170" t="s">
        <v>140</v>
      </c>
      <c r="T61" s="112"/>
      <c r="U61" s="112"/>
      <c r="V61" s="100"/>
      <c r="W61" s="223"/>
      <c r="X61" s="340"/>
      <c r="Y61" s="340"/>
      <c r="Z61" s="340"/>
      <c r="AA61" s="340"/>
      <c r="AB61" s="340"/>
      <c r="AC61" s="340"/>
      <c r="AD61" s="340"/>
      <c r="AE61" s="340"/>
      <c r="AF61" s="340"/>
      <c r="AG61" s="170"/>
      <c r="AH61" s="170"/>
      <c r="AI61" s="170"/>
      <c r="AJ61" s="170"/>
      <c r="AK61" s="170"/>
      <c r="AL61" s="170"/>
      <c r="AM61" s="170"/>
      <c r="AN61" s="170"/>
      <c r="AO61" s="170"/>
      <c r="AP61" s="277"/>
      <c r="AQ61" s="335"/>
      <c r="AR61" s="324"/>
    </row>
    <row r="62" spans="2:44" ht="15.6" outlineLevel="1">
      <c r="B62" s="356" t="s">
        <v>347</v>
      </c>
      <c r="C62" s="272" t="s">
        <v>324</v>
      </c>
      <c r="D62" s="105" t="s">
        <v>348</v>
      </c>
      <c r="E62" s="356" t="s">
        <v>349</v>
      </c>
      <c r="F62" s="188"/>
      <c r="G62" s="188"/>
      <c r="H62" s="102">
        <v>0.4</v>
      </c>
      <c r="I62" s="308">
        <f>VLOOKUP(B62,'[2]MASTER PART LIST'!$B:$C,2,FALSE)</f>
        <v>220</v>
      </c>
      <c r="J62" s="150">
        <f>VLOOKUP(B62,'[2]MASTER PART LIST'!$B:$D,3,FALSE)</f>
        <v>367</v>
      </c>
      <c r="K62" s="150">
        <f t="shared" si="9"/>
        <v>427.8</v>
      </c>
      <c r="L62" s="170"/>
      <c r="M62" s="170" t="s">
        <v>89</v>
      </c>
      <c r="N62" s="170"/>
      <c r="O62" s="170" t="s">
        <v>89</v>
      </c>
      <c r="P62" s="170"/>
      <c r="Q62" s="170" t="s">
        <v>140</v>
      </c>
      <c r="R62" s="170"/>
      <c r="S62" s="170" t="s">
        <v>89</v>
      </c>
      <c r="T62" s="112"/>
      <c r="U62" s="112"/>
      <c r="V62" s="100"/>
      <c r="W62" s="223"/>
      <c r="X62" s="340"/>
      <c r="Y62" s="340"/>
      <c r="Z62" s="340"/>
      <c r="AA62" s="340"/>
      <c r="AB62" s="340"/>
      <c r="AC62" s="340"/>
      <c r="AD62" s="340"/>
      <c r="AE62" s="340"/>
      <c r="AF62" s="340"/>
      <c r="AG62" s="170"/>
      <c r="AH62" s="170"/>
      <c r="AI62" s="170"/>
      <c r="AJ62" s="170"/>
      <c r="AK62" s="170"/>
      <c r="AL62" s="170"/>
      <c r="AM62" s="170"/>
      <c r="AN62" s="170"/>
      <c r="AO62" s="170"/>
      <c r="AP62" s="277"/>
      <c r="AQ62" s="335"/>
      <c r="AR62" s="324"/>
    </row>
    <row r="63" spans="2:44" ht="40.9">
      <c r="B63" s="285" t="s">
        <v>350</v>
      </c>
      <c r="C63" s="285" t="str">
        <f>B64</f>
        <v>08P20-3V0-110A</v>
      </c>
      <c r="D63" s="100" t="s">
        <v>351</v>
      </c>
      <c r="E63" s="105" t="s">
        <v>352</v>
      </c>
      <c r="F63" s="305" t="s">
        <v>353</v>
      </c>
      <c r="G63" s="112" t="s">
        <v>354</v>
      </c>
      <c r="H63" s="102">
        <f>H64</f>
        <v>0.4</v>
      </c>
      <c r="I63" s="308">
        <f>I64</f>
        <v>151</v>
      </c>
      <c r="J63" s="150">
        <f>J64</f>
        <v>252</v>
      </c>
      <c r="K63" s="150">
        <f>K64</f>
        <v>312.8</v>
      </c>
      <c r="L63" s="170"/>
      <c r="M63" s="170" t="str">
        <f>M64</f>
        <v>•</v>
      </c>
      <c r="N63" s="170"/>
      <c r="O63" s="170" t="str">
        <f>O64</f>
        <v>•</v>
      </c>
      <c r="P63" s="170"/>
      <c r="Q63" s="170" t="str">
        <f>Q64</f>
        <v>•</v>
      </c>
      <c r="R63" s="170"/>
      <c r="S63" s="170" t="str">
        <f>S64</f>
        <v>•</v>
      </c>
      <c r="T63" s="112"/>
      <c r="U63" s="112"/>
      <c r="V63" s="100"/>
      <c r="W63" s="304">
        <v>35</v>
      </c>
      <c r="X63" s="340"/>
      <c r="Y63" s="340"/>
      <c r="Z63" s="340"/>
      <c r="AA63" s="340"/>
      <c r="AB63" s="340"/>
      <c r="AC63" s="340"/>
      <c r="AD63" s="340"/>
      <c r="AE63" s="340"/>
      <c r="AF63" s="340"/>
      <c r="AG63" s="170"/>
      <c r="AH63" s="170"/>
      <c r="AI63" s="170"/>
      <c r="AJ63" s="170"/>
      <c r="AK63" s="170" t="s">
        <v>140</v>
      </c>
      <c r="AL63" s="170"/>
      <c r="AM63" s="170"/>
      <c r="AN63" s="170"/>
      <c r="AO63" s="170"/>
      <c r="AP63" s="277"/>
      <c r="AQ63" s="335"/>
      <c r="AR63" s="324"/>
    </row>
    <row r="64" spans="2:44" ht="15.6" outlineLevel="1">
      <c r="B64" s="100" t="s">
        <v>355</v>
      </c>
      <c r="C64" s="272" t="s">
        <v>324</v>
      </c>
      <c r="D64" s="100" t="s">
        <v>325</v>
      </c>
      <c r="E64" s="100" t="s">
        <v>326</v>
      </c>
      <c r="F64" s="188"/>
      <c r="G64" s="188"/>
      <c r="H64" s="102">
        <v>0.4</v>
      </c>
      <c r="I64" s="308">
        <f>VLOOKUP(B64,'[2]MASTER PART LIST'!$B:$C,2,FALSE)</f>
        <v>151</v>
      </c>
      <c r="J64" s="150">
        <f>VLOOKUP(B64,'[2]MASTER PART LIST'!$B:$D,3,FALSE)</f>
        <v>252</v>
      </c>
      <c r="K64" s="150">
        <f t="shared" ref="K64:K74" si="10">J64+(H64*VLOOKUP(prov_cd,rate_table,2,FALSE))</f>
        <v>312.8</v>
      </c>
      <c r="L64" s="170"/>
      <c r="M64" s="170" t="s">
        <v>140</v>
      </c>
      <c r="N64" s="170"/>
      <c r="O64" s="170" t="s">
        <v>140</v>
      </c>
      <c r="P64" s="170"/>
      <c r="Q64" s="170" t="s">
        <v>140</v>
      </c>
      <c r="R64" s="170"/>
      <c r="S64" s="170" t="s">
        <v>140</v>
      </c>
      <c r="T64" s="112"/>
      <c r="U64" s="112"/>
      <c r="V64" s="100"/>
      <c r="W64" s="223"/>
      <c r="X64" s="340"/>
      <c r="Y64" s="340"/>
      <c r="Z64" s="340"/>
      <c r="AA64" s="340"/>
      <c r="AB64" s="340"/>
      <c r="AC64" s="340"/>
      <c r="AD64" s="340"/>
      <c r="AE64" s="340"/>
      <c r="AF64" s="340"/>
      <c r="AG64" s="170"/>
      <c r="AH64" s="170"/>
      <c r="AI64" s="170"/>
      <c r="AJ64" s="170"/>
      <c r="AK64" s="170"/>
      <c r="AL64" s="170"/>
      <c r="AM64" s="170"/>
      <c r="AN64" s="170"/>
      <c r="AO64" s="170"/>
      <c r="AP64" s="277"/>
      <c r="AQ64" s="335"/>
      <c r="AR64" s="324"/>
    </row>
    <row r="65" spans="2:44" ht="27.6" outlineLevel="1">
      <c r="B65" s="356" t="s">
        <v>356</v>
      </c>
      <c r="C65" s="272" t="s">
        <v>324</v>
      </c>
      <c r="D65" s="105" t="s">
        <v>330</v>
      </c>
      <c r="E65" s="234" t="s">
        <v>331</v>
      </c>
      <c r="F65" s="188"/>
      <c r="G65" s="188"/>
      <c r="H65" s="102">
        <v>0.4</v>
      </c>
      <c r="I65" s="308">
        <f>VLOOKUP(B65,'[2]MASTER PART LIST'!$B:$C,2,FALSE)</f>
        <v>151</v>
      </c>
      <c r="J65" s="150">
        <f>VLOOKUP(B65,'[2]MASTER PART LIST'!$B:$D,3,FALSE)</f>
        <v>252</v>
      </c>
      <c r="K65" s="150">
        <f t="shared" si="10"/>
        <v>312.8</v>
      </c>
      <c r="L65" s="170"/>
      <c r="M65" s="170" t="s">
        <v>140</v>
      </c>
      <c r="N65" s="170"/>
      <c r="O65" s="170" t="s">
        <v>140</v>
      </c>
      <c r="P65" s="170"/>
      <c r="Q65" s="170" t="s">
        <v>140</v>
      </c>
      <c r="R65" s="170"/>
      <c r="S65" s="170" t="s">
        <v>140</v>
      </c>
      <c r="T65" s="112"/>
      <c r="U65" s="112"/>
      <c r="V65" s="100"/>
      <c r="W65" s="223"/>
      <c r="X65" s="340"/>
      <c r="Y65" s="340"/>
      <c r="Z65" s="340"/>
      <c r="AA65" s="340"/>
      <c r="AB65" s="340"/>
      <c r="AC65" s="340"/>
      <c r="AD65" s="340"/>
      <c r="AE65" s="340"/>
      <c r="AF65" s="340"/>
      <c r="AG65" s="170"/>
      <c r="AH65" s="170"/>
      <c r="AI65" s="170"/>
      <c r="AJ65" s="170"/>
      <c r="AK65" s="170"/>
      <c r="AL65" s="170"/>
      <c r="AM65" s="170"/>
      <c r="AN65" s="170"/>
      <c r="AO65" s="170"/>
      <c r="AP65" s="277"/>
      <c r="AQ65" s="335"/>
      <c r="AR65" s="324"/>
    </row>
    <row r="66" spans="2:44" ht="15.6" outlineLevel="1">
      <c r="B66" s="100" t="s">
        <v>357</v>
      </c>
      <c r="C66" s="272" t="s">
        <v>324</v>
      </c>
      <c r="D66" s="100" t="s">
        <v>333</v>
      </c>
      <c r="E66" s="100" t="s">
        <v>334</v>
      </c>
      <c r="F66" s="188"/>
      <c r="G66" s="188"/>
      <c r="H66" s="102">
        <v>0.4</v>
      </c>
      <c r="I66" s="308">
        <f>VLOOKUP(B66,'[2]MASTER PART LIST'!$B:$C,2,FALSE)</f>
        <v>151</v>
      </c>
      <c r="J66" s="150">
        <f>VLOOKUP(B66,'[2]MASTER PART LIST'!$B:$D,3,FALSE)</f>
        <v>252</v>
      </c>
      <c r="K66" s="150">
        <f t="shared" si="10"/>
        <v>312.8</v>
      </c>
      <c r="L66" s="170"/>
      <c r="M66" s="170" t="s">
        <v>89</v>
      </c>
      <c r="N66" s="170"/>
      <c r="O66" s="170" t="s">
        <v>89</v>
      </c>
      <c r="P66" s="170"/>
      <c r="Q66" s="170" t="s">
        <v>140</v>
      </c>
      <c r="R66" s="170"/>
      <c r="S66" s="170" t="s">
        <v>89</v>
      </c>
      <c r="T66" s="112"/>
      <c r="U66" s="112"/>
      <c r="V66" s="100"/>
      <c r="W66" s="223"/>
      <c r="X66" s="340"/>
      <c r="Y66" s="340"/>
      <c r="Z66" s="340"/>
      <c r="AA66" s="340"/>
      <c r="AB66" s="340"/>
      <c r="AC66" s="340"/>
      <c r="AD66" s="340"/>
      <c r="AE66" s="340"/>
      <c r="AF66" s="340"/>
      <c r="AG66" s="170"/>
      <c r="AH66" s="170"/>
      <c r="AI66" s="170"/>
      <c r="AJ66" s="170"/>
      <c r="AK66" s="170"/>
      <c r="AL66" s="170"/>
      <c r="AM66" s="170"/>
      <c r="AN66" s="170"/>
      <c r="AO66" s="170"/>
      <c r="AP66" s="277"/>
      <c r="AQ66" s="335"/>
      <c r="AR66" s="324"/>
    </row>
    <row r="67" spans="2:44" ht="15.6" outlineLevel="1">
      <c r="B67" s="100" t="s">
        <v>358</v>
      </c>
      <c r="C67" s="272" t="s">
        <v>324</v>
      </c>
      <c r="D67" s="100" t="s">
        <v>336</v>
      </c>
      <c r="E67" s="100" t="s">
        <v>337</v>
      </c>
      <c r="F67" s="188"/>
      <c r="G67" s="188"/>
      <c r="H67" s="102">
        <v>0.4</v>
      </c>
      <c r="I67" s="308">
        <f>VLOOKUP(B67,'[2]MASTER PART LIST'!$B:$C,2,FALSE)</f>
        <v>151</v>
      </c>
      <c r="J67" s="150">
        <f>VLOOKUP(B67,'[2]MASTER PART LIST'!$B:$D,3,FALSE)</f>
        <v>252</v>
      </c>
      <c r="K67" s="150">
        <f t="shared" si="10"/>
        <v>312.8</v>
      </c>
      <c r="L67" s="170"/>
      <c r="M67" s="170" t="s">
        <v>89</v>
      </c>
      <c r="N67" s="170"/>
      <c r="O67" s="170" t="s">
        <v>89</v>
      </c>
      <c r="P67" s="170"/>
      <c r="Q67" s="170" t="s">
        <v>89</v>
      </c>
      <c r="R67" s="170"/>
      <c r="S67" s="170" t="s">
        <v>140</v>
      </c>
      <c r="T67" s="112"/>
      <c r="U67" s="112"/>
      <c r="V67" s="100"/>
      <c r="W67" s="223"/>
      <c r="X67" s="340"/>
      <c r="Y67" s="340"/>
      <c r="Z67" s="340"/>
      <c r="AA67" s="340"/>
      <c r="AB67" s="340"/>
      <c r="AC67" s="340"/>
      <c r="AD67" s="340"/>
      <c r="AE67" s="340"/>
      <c r="AF67" s="340"/>
      <c r="AG67" s="170"/>
      <c r="AH67" s="170"/>
      <c r="AI67" s="170"/>
      <c r="AJ67" s="170"/>
      <c r="AK67" s="170"/>
      <c r="AL67" s="170"/>
      <c r="AM67" s="170"/>
      <c r="AN67" s="170"/>
      <c r="AO67" s="170"/>
      <c r="AP67" s="277"/>
      <c r="AQ67" s="335"/>
      <c r="AR67" s="324"/>
    </row>
    <row r="68" spans="2:44" ht="15.6" outlineLevel="1">
      <c r="B68" s="100" t="s">
        <v>359</v>
      </c>
      <c r="C68" s="272" t="s">
        <v>324</v>
      </c>
      <c r="D68" s="100" t="s">
        <v>339</v>
      </c>
      <c r="E68" s="100" t="s">
        <v>340</v>
      </c>
      <c r="F68" s="188"/>
      <c r="G68" s="188"/>
      <c r="H68" s="102">
        <v>0.4</v>
      </c>
      <c r="I68" s="308">
        <f>VLOOKUP(B68,'[2]MASTER PART LIST'!$B:$C,2,FALSE)</f>
        <v>151</v>
      </c>
      <c r="J68" s="150">
        <f>VLOOKUP(B68,'[2]MASTER PART LIST'!$B:$D,3,FALSE)</f>
        <v>252</v>
      </c>
      <c r="K68" s="150">
        <f t="shared" si="10"/>
        <v>312.8</v>
      </c>
      <c r="L68" s="170"/>
      <c r="M68" s="170" t="s">
        <v>140</v>
      </c>
      <c r="N68" s="170"/>
      <c r="O68" s="170" t="s">
        <v>140</v>
      </c>
      <c r="P68" s="170"/>
      <c r="Q68" s="170" t="s">
        <v>140</v>
      </c>
      <c r="R68" s="170"/>
      <c r="S68" s="170" t="s">
        <v>140</v>
      </c>
      <c r="T68" s="112"/>
      <c r="U68" s="112"/>
      <c r="V68" s="100"/>
      <c r="W68" s="223"/>
      <c r="X68" s="340"/>
      <c r="Y68" s="340"/>
      <c r="Z68" s="340"/>
      <c r="AA68" s="340"/>
      <c r="AB68" s="340"/>
      <c r="AC68" s="340"/>
      <c r="AD68" s="340"/>
      <c r="AE68" s="340"/>
      <c r="AF68" s="340"/>
      <c r="AG68" s="170"/>
      <c r="AH68" s="170"/>
      <c r="AI68" s="170"/>
      <c r="AJ68" s="170"/>
      <c r="AK68" s="170"/>
      <c r="AL68" s="170"/>
      <c r="AM68" s="170"/>
      <c r="AN68" s="170"/>
      <c r="AO68" s="170"/>
      <c r="AP68" s="277"/>
      <c r="AQ68" s="335"/>
      <c r="AR68" s="324"/>
    </row>
    <row r="69" spans="2:44" ht="15.6" outlineLevel="1">
      <c r="B69" s="100" t="s">
        <v>360</v>
      </c>
      <c r="C69" s="272" t="s">
        <v>324</v>
      </c>
      <c r="D69" s="100" t="s">
        <v>342</v>
      </c>
      <c r="E69" s="100" t="s">
        <v>343</v>
      </c>
      <c r="F69" s="188"/>
      <c r="G69" s="188"/>
      <c r="H69" s="102">
        <v>0.4</v>
      </c>
      <c r="I69" s="308">
        <f>VLOOKUP(B69,'[2]MASTER PART LIST'!$B:$C,2,FALSE)</f>
        <v>151</v>
      </c>
      <c r="J69" s="150">
        <f>VLOOKUP(B69,'[2]MASTER PART LIST'!$B:$D,3,FALSE)</f>
        <v>252</v>
      </c>
      <c r="K69" s="150">
        <f t="shared" si="10"/>
        <v>312.8</v>
      </c>
      <c r="L69" s="170"/>
      <c r="M69" s="170" t="s">
        <v>89</v>
      </c>
      <c r="N69" s="170"/>
      <c r="O69" s="170" t="s">
        <v>89</v>
      </c>
      <c r="P69" s="170"/>
      <c r="Q69" s="170" t="s">
        <v>140</v>
      </c>
      <c r="R69" s="170"/>
      <c r="S69" s="170" t="s">
        <v>140</v>
      </c>
      <c r="T69" s="112"/>
      <c r="U69" s="112"/>
      <c r="V69" s="100"/>
      <c r="W69" s="223"/>
      <c r="X69" s="340"/>
      <c r="Y69" s="340"/>
      <c r="Z69" s="340"/>
      <c r="AA69" s="340"/>
      <c r="AB69" s="340"/>
      <c r="AC69" s="340"/>
      <c r="AD69" s="340"/>
      <c r="AE69" s="340"/>
      <c r="AF69" s="340"/>
      <c r="AG69" s="170"/>
      <c r="AH69" s="170"/>
      <c r="AI69" s="170"/>
      <c r="AJ69" s="170"/>
      <c r="AK69" s="170"/>
      <c r="AL69" s="170"/>
      <c r="AM69" s="170"/>
      <c r="AN69" s="170"/>
      <c r="AO69" s="170"/>
      <c r="AP69" s="277"/>
      <c r="AQ69" s="335"/>
      <c r="AR69" s="324"/>
    </row>
    <row r="70" spans="2:44" ht="15.6" outlineLevel="1">
      <c r="B70" s="100" t="s">
        <v>361</v>
      </c>
      <c r="C70" s="272" t="s">
        <v>324</v>
      </c>
      <c r="D70" s="100" t="s">
        <v>345</v>
      </c>
      <c r="E70" s="100" t="s">
        <v>346</v>
      </c>
      <c r="F70" s="188"/>
      <c r="G70" s="188"/>
      <c r="H70" s="102">
        <v>0.4</v>
      </c>
      <c r="I70" s="308">
        <f>VLOOKUP(B70,'[2]MASTER PART LIST'!$B:$C,2,FALSE)</f>
        <v>150.84</v>
      </c>
      <c r="J70" s="150">
        <f>VLOOKUP(B70,'[2]MASTER PART LIST'!$B:$D,3,FALSE)</f>
        <v>249.46</v>
      </c>
      <c r="K70" s="150">
        <f t="shared" si="10"/>
        <v>310.26</v>
      </c>
      <c r="L70" s="170"/>
      <c r="M70" s="170" t="s">
        <v>89</v>
      </c>
      <c r="N70" s="170"/>
      <c r="O70" s="170" t="s">
        <v>89</v>
      </c>
      <c r="P70" s="170"/>
      <c r="Q70" s="170" t="s">
        <v>89</v>
      </c>
      <c r="R70" s="170"/>
      <c r="S70" s="170" t="s">
        <v>140</v>
      </c>
      <c r="T70" s="112"/>
      <c r="U70" s="112"/>
      <c r="V70" s="100"/>
      <c r="W70" s="223"/>
      <c r="X70" s="340"/>
      <c r="Y70" s="340"/>
      <c r="Z70" s="340"/>
      <c r="AA70" s="340"/>
      <c r="AB70" s="340"/>
      <c r="AC70" s="340"/>
      <c r="AD70" s="340"/>
      <c r="AE70" s="340"/>
      <c r="AF70" s="340"/>
      <c r="AG70" s="170"/>
      <c r="AH70" s="170"/>
      <c r="AI70" s="170"/>
      <c r="AJ70" s="170"/>
      <c r="AK70" s="170"/>
      <c r="AL70" s="170"/>
      <c r="AM70" s="170"/>
      <c r="AN70" s="170"/>
      <c r="AO70" s="170"/>
      <c r="AP70" s="277"/>
      <c r="AQ70" s="335"/>
      <c r="AR70" s="324"/>
    </row>
    <row r="71" spans="2:44" ht="15.6" outlineLevel="1">
      <c r="B71" s="356" t="s">
        <v>362</v>
      </c>
      <c r="C71" s="272" t="s">
        <v>324</v>
      </c>
      <c r="D71" s="105" t="s">
        <v>348</v>
      </c>
      <c r="E71" s="356" t="s">
        <v>349</v>
      </c>
      <c r="F71" s="188"/>
      <c r="G71" s="188"/>
      <c r="H71" s="102">
        <v>0.4</v>
      </c>
      <c r="I71" s="308">
        <f>VLOOKUP(B71,'[2]MASTER PART LIST'!$B:$C,2,FALSE)</f>
        <v>151</v>
      </c>
      <c r="J71" s="150">
        <f>VLOOKUP(B71,'[2]MASTER PART LIST'!$B:$D,3,FALSE)</f>
        <v>252</v>
      </c>
      <c r="K71" s="150">
        <f t="shared" si="10"/>
        <v>312.8</v>
      </c>
      <c r="L71" s="170"/>
      <c r="M71" s="170" t="s">
        <v>89</v>
      </c>
      <c r="N71" s="170"/>
      <c r="O71" s="170" t="s">
        <v>89</v>
      </c>
      <c r="P71" s="170"/>
      <c r="Q71" s="170" t="s">
        <v>140</v>
      </c>
      <c r="R71" s="170"/>
      <c r="S71" s="170" t="s">
        <v>89</v>
      </c>
      <c r="T71" s="112"/>
      <c r="U71" s="112"/>
      <c r="V71" s="100"/>
      <c r="W71" s="223"/>
      <c r="X71" s="340"/>
      <c r="Y71" s="340"/>
      <c r="Z71" s="340"/>
      <c r="AA71" s="340"/>
      <c r="AB71" s="340"/>
      <c r="AC71" s="340"/>
      <c r="AD71" s="340"/>
      <c r="AE71" s="340"/>
      <c r="AF71" s="340"/>
      <c r="AG71" s="170"/>
      <c r="AH71" s="170"/>
      <c r="AI71" s="170"/>
      <c r="AJ71" s="170"/>
      <c r="AK71" s="170"/>
      <c r="AL71" s="170"/>
      <c r="AM71" s="170"/>
      <c r="AN71" s="170"/>
      <c r="AO71" s="170"/>
      <c r="AP71" s="277"/>
      <c r="AQ71" s="335"/>
      <c r="AR71" s="324"/>
    </row>
    <row r="72" spans="2:44" ht="40.9">
      <c r="B72" s="100" t="s">
        <v>363</v>
      </c>
      <c r="C72" s="100" t="str">
        <f>B72</f>
        <v>08T44-SNA-302</v>
      </c>
      <c r="D72" s="105" t="s">
        <v>61</v>
      </c>
      <c r="E72" s="234" t="s">
        <v>364</v>
      </c>
      <c r="F72" s="112" t="s">
        <v>365</v>
      </c>
      <c r="G72" s="112" t="s">
        <v>366</v>
      </c>
      <c r="H72" s="151">
        <v>1.4</v>
      </c>
      <c r="I72" s="308">
        <f>VLOOKUP(B72,'[2]MASTER PART LIST'!$B:$C,2,FALSE)</f>
        <v>149</v>
      </c>
      <c r="J72" s="150">
        <f>VLOOKUP(B72,'[2]MASTER PART LIST'!$B:$D,3,FALSE)</f>
        <v>248</v>
      </c>
      <c r="K72" s="150">
        <f t="shared" si="10"/>
        <v>460.79999999999995</v>
      </c>
      <c r="L72" s="170"/>
      <c r="M72" s="170" t="s">
        <v>140</v>
      </c>
      <c r="N72" s="170"/>
      <c r="O72" s="170" t="s">
        <v>140</v>
      </c>
      <c r="P72" s="170"/>
      <c r="Q72" s="170" t="s">
        <v>140</v>
      </c>
      <c r="R72" s="170"/>
      <c r="S72" s="170" t="s">
        <v>140</v>
      </c>
      <c r="T72" s="112"/>
      <c r="U72" s="112"/>
      <c r="V72" s="100"/>
      <c r="W72" s="223">
        <v>27</v>
      </c>
      <c r="X72" s="340"/>
      <c r="Y72" s="340"/>
      <c r="Z72" s="340"/>
      <c r="AA72" s="340"/>
      <c r="AB72" s="340"/>
      <c r="AC72" s="340"/>
      <c r="AD72" s="340"/>
      <c r="AE72" s="340"/>
      <c r="AF72" s="340"/>
      <c r="AG72" s="156"/>
      <c r="AH72" s="170"/>
      <c r="AI72" s="156"/>
      <c r="AJ72" s="156"/>
      <c r="AK72" s="170"/>
      <c r="AL72" s="170" t="s">
        <v>140</v>
      </c>
      <c r="AM72" s="170"/>
      <c r="AN72" s="170"/>
      <c r="AO72" s="170"/>
      <c r="AP72" s="277"/>
      <c r="AQ72" s="335"/>
      <c r="AR72" s="324" t="s">
        <v>367</v>
      </c>
    </row>
    <row r="73" spans="2:44" ht="27.6">
      <c r="B73" s="100" t="s">
        <v>368</v>
      </c>
      <c r="C73" s="100" t="str">
        <f>B73</f>
        <v>31670-BMS-004H</v>
      </c>
      <c r="D73" s="105" t="s">
        <v>62</v>
      </c>
      <c r="E73" s="105" t="s">
        <v>369</v>
      </c>
      <c r="F73" s="112" t="s">
        <v>370</v>
      </c>
      <c r="G73" s="112" t="s">
        <v>371</v>
      </c>
      <c r="H73" s="151">
        <v>0</v>
      </c>
      <c r="I73" s="308">
        <f>VLOOKUP(B73,'[2]MASTER PART LIST'!$B:$C,2,FALSE)</f>
        <v>94</v>
      </c>
      <c r="J73" s="150">
        <f>VLOOKUP(B73,'[2]MASTER PART LIST'!$B:$D,3,FALSE)</f>
        <v>157</v>
      </c>
      <c r="K73" s="150">
        <f t="shared" si="10"/>
        <v>157</v>
      </c>
      <c r="L73" s="170"/>
      <c r="M73" s="170" t="s">
        <v>140</v>
      </c>
      <c r="N73" s="170"/>
      <c r="O73" s="170" t="s">
        <v>140</v>
      </c>
      <c r="P73" s="170"/>
      <c r="Q73" s="170" t="s">
        <v>140</v>
      </c>
      <c r="R73" s="170"/>
      <c r="S73" s="170" t="s">
        <v>140</v>
      </c>
      <c r="T73" s="112"/>
      <c r="U73" s="112"/>
      <c r="V73" s="100"/>
      <c r="W73" s="223">
        <v>28</v>
      </c>
      <c r="X73" s="340"/>
      <c r="Y73" s="340"/>
      <c r="Z73" s="340"/>
      <c r="AA73" s="340"/>
      <c r="AB73" s="340"/>
      <c r="AC73" s="340"/>
      <c r="AD73" s="340"/>
      <c r="AE73" s="340"/>
      <c r="AF73" s="340"/>
      <c r="AG73" s="156"/>
      <c r="AH73" s="170"/>
      <c r="AI73" s="156"/>
      <c r="AJ73" s="156"/>
      <c r="AK73" s="170"/>
      <c r="AL73" s="170" t="s">
        <v>140</v>
      </c>
      <c r="AM73" s="170"/>
      <c r="AN73" s="170"/>
      <c r="AO73" s="170"/>
      <c r="AP73" s="277"/>
      <c r="AQ73" s="335"/>
      <c r="AR73" s="324" t="s">
        <v>367</v>
      </c>
    </row>
    <row r="74" spans="2:44" ht="15.6" hidden="1">
      <c r="B74" s="272" t="s">
        <v>372</v>
      </c>
      <c r="C74" s="272" t="s">
        <v>324</v>
      </c>
      <c r="D74" s="273" t="s">
        <v>373</v>
      </c>
      <c r="E74" s="273" t="s">
        <v>374</v>
      </c>
      <c r="F74" s="274"/>
      <c r="G74" s="274"/>
      <c r="H74" s="153"/>
      <c r="I74" s="308">
        <f>VLOOKUP(B74,'[2]MASTER PART LIST'!$B:$C,2,FALSE)</f>
        <v>20</v>
      </c>
      <c r="J74" s="150">
        <f>VLOOKUP(B74,'[2]MASTER PART LIST'!$B:$D,3,FALSE)</f>
        <v>28</v>
      </c>
      <c r="K74" s="150">
        <f t="shared" si="10"/>
        <v>28</v>
      </c>
      <c r="L74" s="170"/>
      <c r="M74" s="170" t="s">
        <v>140</v>
      </c>
      <c r="N74" s="170"/>
      <c r="O74" s="170" t="s">
        <v>140</v>
      </c>
      <c r="P74" s="170"/>
      <c r="Q74" s="170" t="s">
        <v>140</v>
      </c>
      <c r="R74" s="170"/>
      <c r="S74" s="170" t="s">
        <v>140</v>
      </c>
      <c r="T74" s="112"/>
      <c r="U74" s="112"/>
      <c r="V74" s="272"/>
      <c r="W74" s="274"/>
      <c r="X74" s="340"/>
      <c r="Y74" s="340"/>
      <c r="Z74" s="340"/>
      <c r="AA74" s="340"/>
      <c r="AB74" s="340"/>
      <c r="AC74" s="340"/>
      <c r="AD74" s="340"/>
      <c r="AE74" s="340"/>
      <c r="AF74" s="340"/>
      <c r="AG74" s="284"/>
      <c r="AH74" s="284"/>
      <c r="AI74" s="284"/>
      <c r="AJ74" s="284"/>
      <c r="AK74" s="284"/>
      <c r="AL74" s="284"/>
      <c r="AM74" s="284"/>
      <c r="AN74" s="284"/>
      <c r="AO74" s="284"/>
      <c r="AP74" s="319"/>
      <c r="AQ74" s="338"/>
      <c r="AR74" s="327"/>
    </row>
    <row r="75" spans="2:44" ht="15.6" outlineLevel="1" collapsed="1">
      <c r="B75" s="100" t="s">
        <v>375</v>
      </c>
      <c r="C75" s="272" t="s">
        <v>324</v>
      </c>
      <c r="D75" s="105" t="s">
        <v>376</v>
      </c>
      <c r="E75" s="234" t="s">
        <v>377</v>
      </c>
      <c r="F75" s="112"/>
      <c r="G75" s="112"/>
      <c r="H75" s="151"/>
      <c r="I75" s="308"/>
      <c r="J75" s="150"/>
      <c r="K75" s="150"/>
      <c r="L75" s="170"/>
      <c r="M75" s="170" t="s">
        <v>140</v>
      </c>
      <c r="N75" s="170"/>
      <c r="O75" s="170" t="s">
        <v>140</v>
      </c>
      <c r="P75" s="170"/>
      <c r="Q75" s="170" t="s">
        <v>140</v>
      </c>
      <c r="R75" s="170"/>
      <c r="S75" s="170" t="s">
        <v>140</v>
      </c>
      <c r="T75" s="112"/>
      <c r="U75" s="112"/>
      <c r="V75" s="100"/>
      <c r="W75" s="274"/>
      <c r="X75" s="340"/>
      <c r="Y75" s="340"/>
      <c r="Z75" s="340"/>
      <c r="AA75" s="340"/>
      <c r="AB75" s="340"/>
      <c r="AC75" s="340"/>
      <c r="AD75" s="340"/>
      <c r="AE75" s="340"/>
      <c r="AF75" s="340"/>
      <c r="AG75" s="287"/>
      <c r="AH75" s="286"/>
      <c r="AI75" s="287"/>
      <c r="AJ75" s="287"/>
      <c r="AK75" s="286"/>
      <c r="AL75" s="286"/>
      <c r="AM75" s="286"/>
      <c r="AN75" s="286"/>
      <c r="AO75" s="286"/>
      <c r="AP75" s="320"/>
      <c r="AQ75" s="338"/>
      <c r="AR75" s="327"/>
    </row>
    <row r="76" spans="2:44" ht="15.6" outlineLevel="1">
      <c r="B76" s="100" t="s">
        <v>378</v>
      </c>
      <c r="C76" s="272" t="s">
        <v>324</v>
      </c>
      <c r="D76" s="105" t="s">
        <v>379</v>
      </c>
      <c r="E76" s="105" t="s">
        <v>380</v>
      </c>
      <c r="F76" s="112"/>
      <c r="G76" s="112"/>
      <c r="H76" s="151"/>
      <c r="I76" s="308"/>
      <c r="J76" s="150"/>
      <c r="K76" s="150"/>
      <c r="L76" s="170"/>
      <c r="M76" s="170" t="s">
        <v>140</v>
      </c>
      <c r="N76" s="170"/>
      <c r="O76" s="170" t="s">
        <v>140</v>
      </c>
      <c r="P76" s="170"/>
      <c r="Q76" s="170" t="s">
        <v>140</v>
      </c>
      <c r="R76" s="170"/>
      <c r="S76" s="170" t="s">
        <v>140</v>
      </c>
      <c r="T76" s="112"/>
      <c r="U76" s="112"/>
      <c r="V76" s="100"/>
      <c r="W76" s="274"/>
      <c r="X76" s="340"/>
      <c r="Y76" s="340"/>
      <c r="Z76" s="340"/>
      <c r="AA76" s="340"/>
      <c r="AB76" s="340"/>
      <c r="AC76" s="340"/>
      <c r="AD76" s="340"/>
      <c r="AE76" s="340"/>
      <c r="AF76" s="340"/>
      <c r="AG76" s="287"/>
      <c r="AH76" s="286"/>
      <c r="AI76" s="287"/>
      <c r="AJ76" s="287"/>
      <c r="AK76" s="286"/>
      <c r="AL76" s="286"/>
      <c r="AM76" s="286"/>
      <c r="AN76" s="286"/>
      <c r="AO76" s="286"/>
      <c r="AP76" s="320"/>
      <c r="AQ76" s="338"/>
      <c r="AR76" s="327"/>
    </row>
    <row r="77" spans="2:44" ht="15.6" outlineLevel="1">
      <c r="B77" s="100" t="s">
        <v>381</v>
      </c>
      <c r="C77" s="272" t="s">
        <v>324</v>
      </c>
      <c r="D77" s="105" t="s">
        <v>382</v>
      </c>
      <c r="E77" s="105" t="s">
        <v>383</v>
      </c>
      <c r="F77" s="112"/>
      <c r="G77" s="112"/>
      <c r="H77" s="151"/>
      <c r="I77" s="308"/>
      <c r="J77" s="150"/>
      <c r="K77" s="150"/>
      <c r="L77" s="170"/>
      <c r="M77" s="170" t="s">
        <v>140</v>
      </c>
      <c r="N77" s="170"/>
      <c r="O77" s="170" t="s">
        <v>140</v>
      </c>
      <c r="P77" s="170"/>
      <c r="Q77" s="170" t="s">
        <v>140</v>
      </c>
      <c r="R77" s="170"/>
      <c r="S77" s="170" t="s">
        <v>140</v>
      </c>
      <c r="T77" s="112"/>
      <c r="U77" s="112"/>
      <c r="V77" s="100"/>
      <c r="W77" s="274"/>
      <c r="X77" s="340"/>
      <c r="Y77" s="340"/>
      <c r="Z77" s="340"/>
      <c r="AA77" s="340"/>
      <c r="AB77" s="340"/>
      <c r="AC77" s="340"/>
      <c r="AD77" s="340"/>
      <c r="AE77" s="340"/>
      <c r="AF77" s="340"/>
      <c r="AG77" s="287"/>
      <c r="AH77" s="286"/>
      <c r="AI77" s="287"/>
      <c r="AJ77" s="287"/>
      <c r="AK77" s="286"/>
      <c r="AL77" s="286"/>
      <c r="AM77" s="286"/>
      <c r="AN77" s="286"/>
      <c r="AO77" s="286"/>
      <c r="AP77" s="320"/>
      <c r="AQ77" s="338"/>
      <c r="AR77" s="327"/>
    </row>
    <row r="78" spans="2:44" ht="10.5" customHeight="1">
      <c r="B78" s="185"/>
      <c r="C78" s="185"/>
      <c r="D78" s="187"/>
      <c r="E78" s="187"/>
      <c r="F78" s="188"/>
      <c r="G78" s="188"/>
      <c r="H78" s="189"/>
      <c r="I78" s="309"/>
      <c r="J78" s="186"/>
      <c r="K78" s="190"/>
      <c r="L78" s="186"/>
      <c r="M78" s="186"/>
      <c r="N78" s="186"/>
      <c r="O78" s="186"/>
      <c r="P78" s="186"/>
      <c r="Q78" s="186"/>
      <c r="R78" s="186"/>
      <c r="S78" s="186"/>
      <c r="T78" s="188"/>
      <c r="U78" s="188"/>
      <c r="V78" s="186"/>
      <c r="W78" s="188"/>
      <c r="X78" s="341"/>
      <c r="Y78" s="341"/>
      <c r="Z78" s="341"/>
      <c r="AA78" s="341"/>
      <c r="AB78" s="341"/>
      <c r="AC78" s="341"/>
      <c r="AD78" s="341"/>
      <c r="AE78" s="341"/>
      <c r="AF78" s="341"/>
      <c r="AG78" s="224"/>
      <c r="AH78" s="224"/>
      <c r="AI78" s="224"/>
      <c r="AJ78" s="224"/>
      <c r="AK78" s="189"/>
      <c r="AL78" s="189"/>
      <c r="AM78" s="189"/>
      <c r="AN78" s="189"/>
      <c r="AO78" s="189"/>
      <c r="AP78" s="224"/>
      <c r="AQ78" s="336"/>
      <c r="AR78" s="325"/>
    </row>
    <row r="79" spans="2:44" ht="91.9">
      <c r="B79" s="100" t="s">
        <v>384</v>
      </c>
      <c r="C79" s="100" t="str">
        <f>B79</f>
        <v>08P17-3V0-110</v>
      </c>
      <c r="D79" s="100" t="s">
        <v>42</v>
      </c>
      <c r="E79" s="100" t="s">
        <v>385</v>
      </c>
      <c r="F79" s="112" t="s">
        <v>386</v>
      </c>
      <c r="G79" s="112" t="s">
        <v>387</v>
      </c>
      <c r="H79" s="102">
        <v>0.1</v>
      </c>
      <c r="I79" s="308">
        <f>VLOOKUP(B79,'[2]MASTER PART LIST'!$B:$C,2,FALSE)</f>
        <v>173</v>
      </c>
      <c r="J79" s="150">
        <f>VLOOKUP(B79,'[2]MASTER PART LIST'!$B:$D,3,FALSE)</f>
        <v>288</v>
      </c>
      <c r="K79" s="150">
        <f t="shared" ref="K79:K98" si="11">J79+(H79*VLOOKUP(prov_cd,rate_table,2,FALSE))</f>
        <v>303.2</v>
      </c>
      <c r="L79" s="170"/>
      <c r="M79" s="170" t="s">
        <v>140</v>
      </c>
      <c r="N79" s="170"/>
      <c r="O79" s="170" t="s">
        <v>140</v>
      </c>
      <c r="P79" s="170"/>
      <c r="Q79" s="170" t="s">
        <v>140</v>
      </c>
      <c r="R79" s="170"/>
      <c r="S79" s="170" t="s">
        <v>140</v>
      </c>
      <c r="T79" s="112" t="s">
        <v>388</v>
      </c>
      <c r="U79" s="112" t="s">
        <v>389</v>
      </c>
      <c r="V79" s="100"/>
      <c r="W79" s="223">
        <v>29</v>
      </c>
      <c r="X79" s="340"/>
      <c r="Y79" s="340"/>
      <c r="Z79" s="340"/>
      <c r="AA79" s="340"/>
      <c r="AB79" s="340"/>
      <c r="AC79" s="340"/>
      <c r="AD79" s="340"/>
      <c r="AE79" s="340"/>
      <c r="AF79" s="340"/>
      <c r="AG79" s="170"/>
      <c r="AH79" s="170"/>
      <c r="AI79" s="170"/>
      <c r="AJ79" s="170"/>
      <c r="AK79" s="170"/>
      <c r="AL79" s="170"/>
      <c r="AM79" s="170" t="s">
        <v>140</v>
      </c>
      <c r="AN79" s="170"/>
      <c r="AO79" s="170"/>
      <c r="AP79" s="277"/>
      <c r="AQ79" s="335"/>
      <c r="AR79" s="331" t="s">
        <v>390</v>
      </c>
    </row>
    <row r="80" spans="2:44" ht="71.45">
      <c r="B80" s="100" t="s">
        <v>391</v>
      </c>
      <c r="C80" s="100" t="str">
        <f t="shared" ref="C80:C86" si="12">B80</f>
        <v>08P15-3V0-110</v>
      </c>
      <c r="D80" s="100" t="s">
        <v>81</v>
      </c>
      <c r="E80" s="100" t="s">
        <v>392</v>
      </c>
      <c r="F80" s="112" t="s">
        <v>393</v>
      </c>
      <c r="G80" s="112" t="s">
        <v>394</v>
      </c>
      <c r="H80" s="102">
        <v>0.1</v>
      </c>
      <c r="I80" s="308">
        <f>VLOOKUP(B80,'[2]MASTER PART LIST'!$B:$C,2,FALSE)</f>
        <v>235</v>
      </c>
      <c r="J80" s="150">
        <f>VLOOKUP(B80,'[2]MASTER PART LIST'!$B:$D,3,FALSE)</f>
        <v>392</v>
      </c>
      <c r="K80" s="150">
        <f t="shared" si="11"/>
        <v>407.2</v>
      </c>
      <c r="L80" s="170"/>
      <c r="M80" s="170" t="s">
        <v>140</v>
      </c>
      <c r="N80" s="170"/>
      <c r="O80" s="170" t="s">
        <v>140</v>
      </c>
      <c r="P80" s="170"/>
      <c r="Q80" s="170" t="s">
        <v>140</v>
      </c>
      <c r="R80" s="170"/>
      <c r="S80" s="170" t="s">
        <v>140</v>
      </c>
      <c r="T80" s="112" t="s">
        <v>395</v>
      </c>
      <c r="U80" s="112" t="s">
        <v>396</v>
      </c>
      <c r="V80" s="100"/>
      <c r="W80" s="223">
        <v>30</v>
      </c>
      <c r="X80" s="340"/>
      <c r="Y80" s="340"/>
      <c r="Z80" s="340"/>
      <c r="AA80" s="340"/>
      <c r="AB80" s="340"/>
      <c r="AC80" s="340"/>
      <c r="AD80" s="340"/>
      <c r="AE80" s="340"/>
      <c r="AF80" s="340"/>
      <c r="AG80" s="170"/>
      <c r="AH80" s="170"/>
      <c r="AI80" s="170"/>
      <c r="AJ80" s="170"/>
      <c r="AK80" s="170"/>
      <c r="AL80" s="170"/>
      <c r="AM80" s="170" t="s">
        <v>140</v>
      </c>
      <c r="AN80" s="170"/>
      <c r="AO80" s="170"/>
      <c r="AP80" s="277"/>
      <c r="AQ80" s="335"/>
      <c r="AR80" s="331" t="s">
        <v>397</v>
      </c>
    </row>
    <row r="81" spans="1:44" ht="91.9">
      <c r="B81" s="100" t="s">
        <v>398</v>
      </c>
      <c r="C81" s="100" t="str">
        <f t="shared" si="12"/>
        <v>08U45-3V0-100</v>
      </c>
      <c r="D81" s="100" t="s">
        <v>43</v>
      </c>
      <c r="E81" s="100" t="s">
        <v>399</v>
      </c>
      <c r="F81" s="112" t="s">
        <v>400</v>
      </c>
      <c r="G81" s="112" t="s">
        <v>401</v>
      </c>
      <c r="H81" s="102">
        <v>0.1</v>
      </c>
      <c r="I81" s="308">
        <f>VLOOKUP(B81,'[2]MASTER PART LIST'!$B:$C,2,FALSE)</f>
        <v>116</v>
      </c>
      <c r="J81" s="150">
        <f>VLOOKUP(B81,'[2]MASTER PART LIST'!$B:$D,3,FALSE)</f>
        <v>193</v>
      </c>
      <c r="K81" s="150">
        <f t="shared" si="11"/>
        <v>208.2</v>
      </c>
      <c r="L81" s="170"/>
      <c r="M81" s="170" t="s">
        <v>140</v>
      </c>
      <c r="N81" s="170"/>
      <c r="O81" s="170" t="s">
        <v>140</v>
      </c>
      <c r="P81" s="170"/>
      <c r="Q81" s="170" t="s">
        <v>140</v>
      </c>
      <c r="R81" s="170"/>
      <c r="S81" s="170" t="s">
        <v>140</v>
      </c>
      <c r="T81" s="112"/>
      <c r="U81" s="112"/>
      <c r="V81" s="100"/>
      <c r="W81" s="223">
        <v>31</v>
      </c>
      <c r="X81" s="340"/>
      <c r="Y81" s="340"/>
      <c r="Z81" s="340"/>
      <c r="AA81" s="340"/>
      <c r="AB81" s="340"/>
      <c r="AC81" s="340"/>
      <c r="AD81" s="340"/>
      <c r="AE81" s="340"/>
      <c r="AF81" s="340"/>
      <c r="AG81" s="170"/>
      <c r="AH81" s="170"/>
      <c r="AI81" s="170"/>
      <c r="AJ81" s="170"/>
      <c r="AK81" s="170"/>
      <c r="AL81" s="170"/>
      <c r="AM81" s="170" t="s">
        <v>140</v>
      </c>
      <c r="AN81" s="170"/>
      <c r="AO81" s="170"/>
      <c r="AP81" s="277"/>
      <c r="AQ81" s="335"/>
      <c r="AR81" s="331" t="s">
        <v>402</v>
      </c>
    </row>
    <row r="82" spans="1:44" ht="61.15">
      <c r="B82" s="100" t="s">
        <v>403</v>
      </c>
      <c r="C82" s="100" t="str">
        <f t="shared" si="12"/>
        <v>08U35-3V0-310</v>
      </c>
      <c r="D82" s="100" t="s">
        <v>78</v>
      </c>
      <c r="E82" s="100" t="s">
        <v>404</v>
      </c>
      <c r="F82" s="112" t="s">
        <v>405</v>
      </c>
      <c r="G82" s="112" t="s">
        <v>406</v>
      </c>
      <c r="H82" s="102">
        <v>0.2</v>
      </c>
      <c r="I82" s="308">
        <f>VLOOKUP(B82,'[2]MASTER PART LIST'!$B:$C,2,FALSE)</f>
        <v>144</v>
      </c>
      <c r="J82" s="150">
        <f>VLOOKUP(B82,'[2]MASTER PART LIST'!$B:$D,3,FALSE)</f>
        <v>240</v>
      </c>
      <c r="K82" s="150">
        <f t="shared" si="11"/>
        <v>270.39999999999998</v>
      </c>
      <c r="L82" s="170"/>
      <c r="M82" s="170" t="s">
        <v>140</v>
      </c>
      <c r="N82" s="170"/>
      <c r="O82" s="170" t="s">
        <v>140</v>
      </c>
      <c r="P82" s="170"/>
      <c r="Q82" s="170" t="s">
        <v>140</v>
      </c>
      <c r="R82" s="170"/>
      <c r="S82" s="170" t="s">
        <v>140</v>
      </c>
      <c r="T82" s="112"/>
      <c r="U82" s="112"/>
      <c r="V82" s="100"/>
      <c r="W82" s="223">
        <v>32</v>
      </c>
      <c r="X82" s="340"/>
      <c r="Y82" s="340"/>
      <c r="Z82" s="340"/>
      <c r="AA82" s="340"/>
      <c r="AB82" s="340"/>
      <c r="AC82" s="340"/>
      <c r="AD82" s="340"/>
      <c r="AE82" s="340"/>
      <c r="AF82" s="340"/>
      <c r="AG82" s="170"/>
      <c r="AH82" s="170"/>
      <c r="AI82" s="170"/>
      <c r="AJ82" s="170"/>
      <c r="AK82" s="170"/>
      <c r="AL82" s="170"/>
      <c r="AM82" s="170" t="s">
        <v>140</v>
      </c>
      <c r="AN82" s="170"/>
      <c r="AO82" s="170"/>
      <c r="AP82" s="277"/>
      <c r="AQ82" s="335"/>
      <c r="AR82" s="331" t="s">
        <v>407</v>
      </c>
    </row>
    <row r="83" spans="1:44" ht="61.15">
      <c r="B83" s="100" t="s">
        <v>408</v>
      </c>
      <c r="C83" s="100" t="str">
        <f t="shared" si="12"/>
        <v>08P30-3V0-100</v>
      </c>
      <c r="D83" s="100" t="s">
        <v>79</v>
      </c>
      <c r="E83" s="100" t="s">
        <v>409</v>
      </c>
      <c r="F83" s="112" t="s">
        <v>410</v>
      </c>
      <c r="G83" s="112" t="s">
        <v>411</v>
      </c>
      <c r="H83" s="102">
        <v>0.2</v>
      </c>
      <c r="I83" s="308">
        <f>VLOOKUP(B83,'[2]MASTER PART LIST'!$B:$C,2,FALSE)</f>
        <v>142</v>
      </c>
      <c r="J83" s="150">
        <f>VLOOKUP(B83,'[2]MASTER PART LIST'!$B:$D,3,FALSE)</f>
        <v>203</v>
      </c>
      <c r="K83" s="150">
        <f t="shared" si="11"/>
        <v>233.4</v>
      </c>
      <c r="L83" s="170"/>
      <c r="M83" s="170" t="s">
        <v>140</v>
      </c>
      <c r="N83" s="170"/>
      <c r="O83" s="170" t="s">
        <v>140</v>
      </c>
      <c r="P83" s="170"/>
      <c r="Q83" s="170" t="s">
        <v>140</v>
      </c>
      <c r="R83" s="170"/>
      <c r="S83" s="170" t="s">
        <v>140</v>
      </c>
      <c r="T83" s="112"/>
      <c r="U83" s="112"/>
      <c r="V83" s="100"/>
      <c r="W83" s="223">
        <v>33</v>
      </c>
      <c r="X83" s="340"/>
      <c r="Y83" s="340"/>
      <c r="Z83" s="340"/>
      <c r="AA83" s="340"/>
      <c r="AB83" s="340"/>
      <c r="AC83" s="340"/>
      <c r="AD83" s="340"/>
      <c r="AE83" s="340"/>
      <c r="AF83" s="340"/>
      <c r="AG83" s="170"/>
      <c r="AH83" s="170"/>
      <c r="AI83" s="170"/>
      <c r="AJ83" s="170"/>
      <c r="AK83" s="170"/>
      <c r="AL83" s="170"/>
      <c r="AM83" s="170" t="s">
        <v>140</v>
      </c>
      <c r="AN83" s="170"/>
      <c r="AO83" s="170"/>
      <c r="AP83" s="277"/>
      <c r="AQ83" s="335"/>
      <c r="AR83" s="331" t="s">
        <v>407</v>
      </c>
    </row>
    <row r="84" spans="1:44" ht="40.9">
      <c r="B84" s="100" t="s">
        <v>412</v>
      </c>
      <c r="C84" s="100" t="str">
        <f t="shared" si="12"/>
        <v>08P04-3V0-100</v>
      </c>
      <c r="D84" s="100" t="s">
        <v>80</v>
      </c>
      <c r="E84" s="100" t="s">
        <v>413</v>
      </c>
      <c r="F84" s="112" t="s">
        <v>414</v>
      </c>
      <c r="G84" s="112" t="s">
        <v>415</v>
      </c>
      <c r="H84" s="102">
        <v>0.4</v>
      </c>
      <c r="I84" s="308">
        <f>VLOOKUP(B84,'[2]MASTER PART LIST'!$B:$C,2,FALSE)</f>
        <v>105</v>
      </c>
      <c r="J84" s="150">
        <f>VLOOKUP(B84,'[2]MASTER PART LIST'!$B:$D,3,FALSE)</f>
        <v>175</v>
      </c>
      <c r="K84" s="150">
        <f t="shared" si="11"/>
        <v>235.8</v>
      </c>
      <c r="L84" s="170"/>
      <c r="M84" s="170" t="s">
        <v>140</v>
      </c>
      <c r="N84" s="170"/>
      <c r="O84" s="170" t="s">
        <v>140</v>
      </c>
      <c r="P84" s="170"/>
      <c r="Q84" s="170" t="s">
        <v>140</v>
      </c>
      <c r="R84" s="170"/>
      <c r="S84" s="170" t="s">
        <v>140</v>
      </c>
      <c r="T84" s="112"/>
      <c r="U84" s="112"/>
      <c r="V84" s="100"/>
      <c r="W84" s="223">
        <v>36</v>
      </c>
      <c r="X84" s="340"/>
      <c r="Y84" s="340"/>
      <c r="Z84" s="340"/>
      <c r="AA84" s="340"/>
      <c r="AB84" s="340"/>
      <c r="AC84" s="340"/>
      <c r="AD84" s="340"/>
      <c r="AE84" s="340"/>
      <c r="AF84" s="340"/>
      <c r="AG84" s="170"/>
      <c r="AH84" s="170"/>
      <c r="AI84" s="170"/>
      <c r="AJ84" s="170"/>
      <c r="AK84" s="170"/>
      <c r="AL84" s="170"/>
      <c r="AM84" s="170" t="s">
        <v>140</v>
      </c>
      <c r="AN84" s="170"/>
      <c r="AO84" s="170"/>
      <c r="AP84" s="277"/>
      <c r="AQ84" s="335"/>
      <c r="AR84" s="324"/>
    </row>
    <row r="85" spans="1:44" ht="20.45">
      <c r="B85" s="100" t="s">
        <v>416</v>
      </c>
      <c r="C85" s="100" t="str">
        <f t="shared" si="12"/>
        <v>08L96-3V0-300</v>
      </c>
      <c r="D85" s="100" t="s">
        <v>82</v>
      </c>
      <c r="E85" s="100" t="s">
        <v>417</v>
      </c>
      <c r="F85" s="112" t="s">
        <v>418</v>
      </c>
      <c r="G85" s="112" t="s">
        <v>419</v>
      </c>
      <c r="H85" s="102">
        <v>0.1</v>
      </c>
      <c r="I85" s="308">
        <f>VLOOKUP(B85,'[2]MASTER PART LIST'!$B:$C,2,FALSE)</f>
        <v>60</v>
      </c>
      <c r="J85" s="150">
        <f>VLOOKUP(B85,'[2]MASTER PART LIST'!$B:$D,3,FALSE)</f>
        <v>100</v>
      </c>
      <c r="K85" s="150">
        <f t="shared" si="11"/>
        <v>115.2</v>
      </c>
      <c r="L85" s="170"/>
      <c r="M85" s="170" t="s">
        <v>140</v>
      </c>
      <c r="N85" s="170"/>
      <c r="O85" s="170" t="s">
        <v>140</v>
      </c>
      <c r="P85" s="170"/>
      <c r="Q85" s="170" t="s">
        <v>140</v>
      </c>
      <c r="R85" s="170"/>
      <c r="S85" s="170" t="s">
        <v>140</v>
      </c>
      <c r="T85" s="112"/>
      <c r="U85" s="112"/>
      <c r="V85" s="100"/>
      <c r="W85" s="223">
        <v>34</v>
      </c>
      <c r="X85" s="340"/>
      <c r="Y85" s="340"/>
      <c r="Z85" s="340"/>
      <c r="AA85" s="340"/>
      <c r="AB85" s="340"/>
      <c r="AC85" s="340"/>
      <c r="AD85" s="340"/>
      <c r="AE85" s="340"/>
      <c r="AF85" s="340"/>
      <c r="AG85" s="170"/>
      <c r="AH85" s="170"/>
      <c r="AI85" s="170"/>
      <c r="AJ85" s="170"/>
      <c r="AK85" s="170"/>
      <c r="AL85" s="170"/>
      <c r="AM85" s="170" t="s">
        <v>140</v>
      </c>
      <c r="AN85" s="170"/>
      <c r="AO85" s="170"/>
      <c r="AP85" s="277"/>
      <c r="AQ85" s="335"/>
      <c r="AR85" s="324"/>
    </row>
    <row r="86" spans="1:44" ht="20.45">
      <c r="B86" s="100" t="s">
        <v>420</v>
      </c>
      <c r="C86" s="100" t="str">
        <f t="shared" si="12"/>
        <v>08U25-STK-413</v>
      </c>
      <c r="D86" s="100" t="s">
        <v>84</v>
      </c>
      <c r="E86" s="100" t="s">
        <v>421</v>
      </c>
      <c r="F86" s="112" t="s">
        <v>422</v>
      </c>
      <c r="G86" s="112" t="s">
        <v>423</v>
      </c>
      <c r="H86" s="102">
        <v>0</v>
      </c>
      <c r="I86" s="308">
        <f>VLOOKUP(B86,'[2]MASTER PART LIST'!$B:$C,2,FALSE)</f>
        <v>41</v>
      </c>
      <c r="J86" s="150">
        <f>VLOOKUP(B86,'[2]MASTER PART LIST'!$B:$D,3,FALSE)</f>
        <v>68</v>
      </c>
      <c r="K86" s="150">
        <f t="shared" si="11"/>
        <v>68</v>
      </c>
      <c r="L86" s="170"/>
      <c r="M86" s="170" t="s">
        <v>140</v>
      </c>
      <c r="N86" s="170"/>
      <c r="O86" s="170" t="s">
        <v>140</v>
      </c>
      <c r="P86" s="170"/>
      <c r="Q86" s="170" t="s">
        <v>140</v>
      </c>
      <c r="R86" s="170"/>
      <c r="S86" s="170" t="s">
        <v>140</v>
      </c>
      <c r="T86" s="112"/>
      <c r="U86" s="112"/>
      <c r="V86" s="100"/>
      <c r="W86" s="223">
        <v>250</v>
      </c>
      <c r="X86" s="340"/>
      <c r="Y86" s="340"/>
      <c r="Z86" s="340"/>
      <c r="AA86" s="340"/>
      <c r="AB86" s="340"/>
      <c r="AC86" s="340"/>
      <c r="AD86" s="340"/>
      <c r="AE86" s="340"/>
      <c r="AF86" s="340"/>
      <c r="AG86" s="170"/>
      <c r="AH86" s="170"/>
      <c r="AI86" s="170"/>
      <c r="AJ86" s="170"/>
      <c r="AK86" s="170"/>
      <c r="AL86" s="170"/>
      <c r="AM86" s="170" t="s">
        <v>140</v>
      </c>
      <c r="AN86" s="170"/>
      <c r="AO86" s="170"/>
      <c r="AP86" s="277"/>
      <c r="AQ86" s="335"/>
      <c r="AR86" s="324"/>
    </row>
    <row r="87" spans="1:44" ht="30.6">
      <c r="B87" s="172" t="s">
        <v>424</v>
      </c>
      <c r="C87" s="172" t="s">
        <v>425</v>
      </c>
      <c r="D87" s="105" t="s">
        <v>85</v>
      </c>
      <c r="E87" s="105" t="s">
        <v>426</v>
      </c>
      <c r="F87" s="112" t="s">
        <v>427</v>
      </c>
      <c r="G87" s="112" t="s">
        <v>428</v>
      </c>
      <c r="H87" s="153">
        <f>H88</f>
        <v>0</v>
      </c>
      <c r="I87" s="310">
        <f>I88</f>
        <v>13.25</v>
      </c>
      <c r="J87" s="152">
        <f>J88</f>
        <v>22</v>
      </c>
      <c r="K87" s="150">
        <f t="shared" si="11"/>
        <v>22</v>
      </c>
      <c r="L87" s="170"/>
      <c r="M87" s="170" t="s">
        <v>140</v>
      </c>
      <c r="N87" s="170"/>
      <c r="O87" s="170" t="s">
        <v>140</v>
      </c>
      <c r="P87" s="170"/>
      <c r="Q87" s="170" t="s">
        <v>140</v>
      </c>
      <c r="R87" s="170"/>
      <c r="S87" s="170" t="s">
        <v>140</v>
      </c>
      <c r="T87" s="112"/>
      <c r="U87" s="112"/>
      <c r="V87" s="100"/>
      <c r="W87" s="223">
        <v>249</v>
      </c>
      <c r="X87" s="340"/>
      <c r="Y87" s="340"/>
      <c r="Z87" s="340"/>
      <c r="AA87" s="340"/>
      <c r="AB87" s="340"/>
      <c r="AC87" s="340"/>
      <c r="AD87" s="340"/>
      <c r="AE87" s="340"/>
      <c r="AF87" s="340"/>
      <c r="AG87" s="170"/>
      <c r="AH87" s="170"/>
      <c r="AI87" s="170"/>
      <c r="AJ87" s="170"/>
      <c r="AK87" s="170"/>
      <c r="AL87" s="170"/>
      <c r="AM87" s="170"/>
      <c r="AN87" s="170"/>
      <c r="AO87" s="170"/>
      <c r="AP87" s="277" t="s">
        <v>140</v>
      </c>
      <c r="AQ87" s="335"/>
      <c r="AR87" s="324"/>
    </row>
    <row r="88" spans="1:44" ht="15.6" outlineLevel="1">
      <c r="B88" s="173" t="s">
        <v>425</v>
      </c>
      <c r="C88" s="272" t="s">
        <v>324</v>
      </c>
      <c r="D88" s="105" t="s">
        <v>325</v>
      </c>
      <c r="E88" s="100" t="s">
        <v>326</v>
      </c>
      <c r="F88" s="188"/>
      <c r="G88" s="188"/>
      <c r="H88" s="151">
        <v>0</v>
      </c>
      <c r="I88" s="308">
        <f>VLOOKUP(B88,'[2]MASTER PART LIST'!$B:$C,2,FALSE)</f>
        <v>13.25</v>
      </c>
      <c r="J88" s="150">
        <f>VLOOKUP(B88,'[2]MASTER PART LIST'!$B:$D,3,FALSE)</f>
        <v>22</v>
      </c>
      <c r="K88" s="150">
        <f t="shared" si="11"/>
        <v>22</v>
      </c>
      <c r="L88" s="170"/>
      <c r="M88" s="170" t="s">
        <v>140</v>
      </c>
      <c r="N88" s="170"/>
      <c r="O88" s="170" t="s">
        <v>140</v>
      </c>
      <c r="P88" s="170"/>
      <c r="Q88" s="170" t="s">
        <v>140</v>
      </c>
      <c r="R88" s="170"/>
      <c r="S88" s="170" t="s">
        <v>140</v>
      </c>
      <c r="T88" s="112"/>
      <c r="U88" s="112"/>
      <c r="V88" s="123"/>
      <c r="W88" s="188"/>
      <c r="X88" s="341"/>
      <c r="Y88" s="341"/>
      <c r="Z88" s="341"/>
      <c r="AA88" s="341"/>
      <c r="AB88" s="341"/>
      <c r="AC88" s="341"/>
      <c r="AD88" s="341"/>
      <c r="AE88" s="341"/>
      <c r="AF88" s="341"/>
      <c r="AG88" s="122"/>
      <c r="AH88" s="188"/>
      <c r="AI88" s="122"/>
      <c r="AJ88" s="122"/>
      <c r="AK88" s="122"/>
      <c r="AL88" s="122"/>
      <c r="AM88" s="122"/>
      <c r="AN88" s="122"/>
      <c r="AO88" s="122"/>
      <c r="AP88" s="321"/>
      <c r="AQ88" s="339"/>
      <c r="AR88" s="328"/>
    </row>
    <row r="89" spans="1:44" ht="27.6" outlineLevel="1">
      <c r="B89" s="173" t="s">
        <v>429</v>
      </c>
      <c r="C89" s="272" t="s">
        <v>324</v>
      </c>
      <c r="D89" s="105" t="s">
        <v>330</v>
      </c>
      <c r="E89" s="234" t="s">
        <v>331</v>
      </c>
      <c r="F89" s="188"/>
      <c r="G89" s="188"/>
      <c r="H89" s="151">
        <v>0</v>
      </c>
      <c r="I89" s="308">
        <f>VLOOKUP(B89,'[2]MASTER PART LIST'!$B:$C,2,FALSE)</f>
        <v>13.25</v>
      </c>
      <c r="J89" s="150">
        <f>VLOOKUP(B89,'[2]MASTER PART LIST'!$B:$D,3,FALSE)</f>
        <v>22</v>
      </c>
      <c r="K89" s="150">
        <f t="shared" si="11"/>
        <v>22</v>
      </c>
      <c r="L89" s="170"/>
      <c r="M89" s="170" t="s">
        <v>140</v>
      </c>
      <c r="N89" s="170"/>
      <c r="O89" s="170" t="s">
        <v>140</v>
      </c>
      <c r="P89" s="170"/>
      <c r="Q89" s="170" t="s">
        <v>140</v>
      </c>
      <c r="R89" s="170"/>
      <c r="S89" s="170" t="s">
        <v>140</v>
      </c>
      <c r="T89" s="112"/>
      <c r="U89" s="112"/>
      <c r="V89" s="123"/>
      <c r="W89" s="188"/>
      <c r="X89" s="341"/>
      <c r="Y89" s="341"/>
      <c r="Z89" s="341"/>
      <c r="AA89" s="341"/>
      <c r="AB89" s="341"/>
      <c r="AC89" s="341"/>
      <c r="AD89" s="341"/>
      <c r="AE89" s="341"/>
      <c r="AF89" s="341"/>
      <c r="AG89" s="122"/>
      <c r="AH89" s="188"/>
      <c r="AI89" s="122"/>
      <c r="AJ89" s="122"/>
      <c r="AK89" s="122"/>
      <c r="AL89" s="122"/>
      <c r="AM89" s="122"/>
      <c r="AN89" s="122"/>
      <c r="AO89" s="122"/>
      <c r="AP89" s="321"/>
      <c r="AQ89" s="339"/>
      <c r="AR89" s="328"/>
    </row>
    <row r="90" spans="1:44" ht="15.6" outlineLevel="1">
      <c r="A90" s="51" t="s">
        <v>430</v>
      </c>
      <c r="B90" s="173" t="s">
        <v>431</v>
      </c>
      <c r="C90" s="272" t="s">
        <v>324</v>
      </c>
      <c r="D90" s="105" t="s">
        <v>333</v>
      </c>
      <c r="E90" s="105" t="s">
        <v>432</v>
      </c>
      <c r="F90" s="188"/>
      <c r="G90" s="188"/>
      <c r="H90" s="151">
        <v>0</v>
      </c>
      <c r="I90" s="308">
        <f>VLOOKUP(B90,'[2]MASTER PART LIST'!$B:$C,2,FALSE)</f>
        <v>13.25</v>
      </c>
      <c r="J90" s="150">
        <f>VLOOKUP(B90,'[2]MASTER PART LIST'!$B:$D,3,FALSE)</f>
        <v>22</v>
      </c>
      <c r="K90" s="150">
        <f t="shared" si="11"/>
        <v>22</v>
      </c>
      <c r="L90" s="170"/>
      <c r="M90" s="170" t="s">
        <v>89</v>
      </c>
      <c r="N90" s="170"/>
      <c r="O90" s="170" t="s">
        <v>89</v>
      </c>
      <c r="P90" s="170"/>
      <c r="Q90" s="170" t="s">
        <v>140</v>
      </c>
      <c r="R90" s="170"/>
      <c r="S90" s="170" t="s">
        <v>89</v>
      </c>
      <c r="T90" s="112"/>
      <c r="U90" s="112"/>
      <c r="V90" s="123"/>
      <c r="W90" s="188"/>
      <c r="X90" s="341"/>
      <c r="Y90" s="341"/>
      <c r="Z90" s="341"/>
      <c r="AA90" s="341"/>
      <c r="AB90" s="341"/>
      <c r="AC90" s="341"/>
      <c r="AD90" s="341"/>
      <c r="AE90" s="341"/>
      <c r="AF90" s="341"/>
      <c r="AG90" s="122"/>
      <c r="AH90" s="188"/>
      <c r="AI90" s="122"/>
      <c r="AJ90" s="122"/>
      <c r="AK90" s="122"/>
      <c r="AL90" s="122"/>
      <c r="AM90" s="122"/>
      <c r="AN90" s="122"/>
      <c r="AO90" s="122"/>
      <c r="AP90" s="321"/>
      <c r="AQ90" s="339"/>
      <c r="AR90" s="328"/>
    </row>
    <row r="91" spans="1:44" ht="15.6" outlineLevel="1">
      <c r="B91" s="173" t="s">
        <v>433</v>
      </c>
      <c r="C91" s="272" t="s">
        <v>324</v>
      </c>
      <c r="D91" s="105" t="s">
        <v>336</v>
      </c>
      <c r="E91" s="105" t="s">
        <v>434</v>
      </c>
      <c r="F91" s="188"/>
      <c r="G91" s="188"/>
      <c r="H91" s="151">
        <v>0</v>
      </c>
      <c r="I91" s="308">
        <f>VLOOKUP(B91,'[2]MASTER PART LIST'!$B:$C,2,FALSE)</f>
        <v>13.25</v>
      </c>
      <c r="J91" s="150">
        <f>VLOOKUP(B91,'[2]MASTER PART LIST'!$B:$D,3,FALSE)</f>
        <v>22</v>
      </c>
      <c r="K91" s="150">
        <f t="shared" si="11"/>
        <v>22</v>
      </c>
      <c r="L91" s="170"/>
      <c r="M91" s="170" t="s">
        <v>89</v>
      </c>
      <c r="N91" s="170"/>
      <c r="O91" s="170" t="s">
        <v>89</v>
      </c>
      <c r="P91" s="170"/>
      <c r="Q91" s="170" t="s">
        <v>89</v>
      </c>
      <c r="R91" s="170"/>
      <c r="S91" s="170" t="s">
        <v>140</v>
      </c>
      <c r="T91" s="112"/>
      <c r="U91" s="112"/>
      <c r="V91" s="123"/>
      <c r="W91" s="188"/>
      <c r="X91" s="341"/>
      <c r="Y91" s="341"/>
      <c r="Z91" s="341"/>
      <c r="AA91" s="341"/>
      <c r="AB91" s="341"/>
      <c r="AC91" s="341"/>
      <c r="AD91" s="341"/>
      <c r="AE91" s="341"/>
      <c r="AF91" s="341"/>
      <c r="AG91" s="122"/>
      <c r="AH91" s="188"/>
      <c r="AI91" s="122"/>
      <c r="AJ91" s="122"/>
      <c r="AK91" s="122"/>
      <c r="AL91" s="122"/>
      <c r="AM91" s="122"/>
      <c r="AN91" s="122"/>
      <c r="AO91" s="122"/>
      <c r="AP91" s="321"/>
      <c r="AQ91" s="339"/>
      <c r="AR91" s="328"/>
    </row>
    <row r="92" spans="1:44" ht="15.6" outlineLevel="1">
      <c r="B92" s="173" t="s">
        <v>435</v>
      </c>
      <c r="C92" s="272" t="s">
        <v>324</v>
      </c>
      <c r="D92" s="105" t="s">
        <v>339</v>
      </c>
      <c r="E92" s="105" t="s">
        <v>432</v>
      </c>
      <c r="F92" s="188"/>
      <c r="G92" s="188"/>
      <c r="H92" s="151">
        <v>0</v>
      </c>
      <c r="I92" s="308">
        <f>VLOOKUP(B92,'[2]MASTER PART LIST'!$B:$C,2,FALSE)</f>
        <v>13.25</v>
      </c>
      <c r="J92" s="150">
        <f>VLOOKUP(B92,'[2]MASTER PART LIST'!$B:$D,3,FALSE)</f>
        <v>22</v>
      </c>
      <c r="K92" s="150">
        <f t="shared" si="11"/>
        <v>22</v>
      </c>
      <c r="L92" s="170"/>
      <c r="M92" s="170" t="s">
        <v>140</v>
      </c>
      <c r="N92" s="170"/>
      <c r="O92" s="170" t="s">
        <v>140</v>
      </c>
      <c r="P92" s="170"/>
      <c r="Q92" s="170" t="s">
        <v>140</v>
      </c>
      <c r="R92" s="170"/>
      <c r="S92" s="170" t="s">
        <v>140</v>
      </c>
      <c r="T92" s="112"/>
      <c r="U92" s="112"/>
      <c r="V92" s="123"/>
      <c r="W92" s="188"/>
      <c r="X92" s="341"/>
      <c r="Y92" s="341"/>
      <c r="Z92" s="341"/>
      <c r="AA92" s="341"/>
      <c r="AB92" s="341"/>
      <c r="AC92" s="341"/>
      <c r="AD92" s="341"/>
      <c r="AE92" s="341"/>
      <c r="AF92" s="341"/>
      <c r="AG92" s="122"/>
      <c r="AH92" s="188"/>
      <c r="AI92" s="122"/>
      <c r="AJ92" s="122"/>
      <c r="AK92" s="122"/>
      <c r="AL92" s="122"/>
      <c r="AM92" s="122"/>
      <c r="AN92" s="122"/>
      <c r="AO92" s="122"/>
      <c r="AP92" s="321"/>
      <c r="AQ92" s="339"/>
      <c r="AR92" s="328"/>
    </row>
    <row r="93" spans="1:44" ht="15.6" outlineLevel="1">
      <c r="B93" s="173" t="s">
        <v>436</v>
      </c>
      <c r="C93" s="272" t="s">
        <v>324</v>
      </c>
      <c r="D93" s="105" t="s">
        <v>342</v>
      </c>
      <c r="E93" s="105" t="s">
        <v>437</v>
      </c>
      <c r="F93" s="188"/>
      <c r="G93" s="188"/>
      <c r="H93" s="151">
        <v>0</v>
      </c>
      <c r="I93" s="308">
        <f>VLOOKUP(B93,'[2]MASTER PART LIST'!$B:$C,2,FALSE)</f>
        <v>13.25</v>
      </c>
      <c r="J93" s="150">
        <f>VLOOKUP(B93,'[2]MASTER PART LIST'!$B:$D,3,FALSE)</f>
        <v>22</v>
      </c>
      <c r="K93" s="150">
        <f t="shared" si="11"/>
        <v>22</v>
      </c>
      <c r="L93" s="170"/>
      <c r="M93" s="170" t="s">
        <v>89</v>
      </c>
      <c r="N93" s="170"/>
      <c r="O93" s="170" t="s">
        <v>89</v>
      </c>
      <c r="P93" s="170"/>
      <c r="Q93" s="170" t="s">
        <v>140</v>
      </c>
      <c r="R93" s="170"/>
      <c r="S93" s="170" t="s">
        <v>140</v>
      </c>
      <c r="T93" s="112"/>
      <c r="U93" s="112"/>
      <c r="V93" s="123"/>
      <c r="W93" s="188"/>
      <c r="X93" s="341"/>
      <c r="Y93" s="341"/>
      <c r="Z93" s="341"/>
      <c r="AA93" s="341"/>
      <c r="AB93" s="341"/>
      <c r="AC93" s="341"/>
      <c r="AD93" s="341"/>
      <c r="AE93" s="341"/>
      <c r="AF93" s="341"/>
      <c r="AG93" s="122"/>
      <c r="AH93" s="188"/>
      <c r="AI93" s="122"/>
      <c r="AJ93" s="122"/>
      <c r="AK93" s="122"/>
      <c r="AL93" s="122"/>
      <c r="AM93" s="122"/>
      <c r="AN93" s="122"/>
      <c r="AO93" s="122"/>
      <c r="AP93" s="321"/>
      <c r="AQ93" s="339"/>
      <c r="AR93" s="328"/>
    </row>
    <row r="94" spans="1:44" ht="15.6" outlineLevel="1">
      <c r="B94" s="173" t="s">
        <v>438</v>
      </c>
      <c r="C94" s="272" t="s">
        <v>324</v>
      </c>
      <c r="D94" s="105" t="s">
        <v>345</v>
      </c>
      <c r="E94" s="105" t="s">
        <v>346</v>
      </c>
      <c r="F94" s="188"/>
      <c r="G94" s="188"/>
      <c r="H94" s="151">
        <v>0</v>
      </c>
      <c r="I94" s="308">
        <f>VLOOKUP(B94,'[2]MASTER PART LIST'!$B:$C,2,FALSE)</f>
        <v>13.25</v>
      </c>
      <c r="J94" s="150">
        <f>VLOOKUP(B94,'[2]MASTER PART LIST'!$B:$D,3,FALSE)</f>
        <v>22</v>
      </c>
      <c r="K94" s="150">
        <f t="shared" si="11"/>
        <v>22</v>
      </c>
      <c r="L94" s="170"/>
      <c r="M94" s="170" t="s">
        <v>89</v>
      </c>
      <c r="N94" s="170"/>
      <c r="O94" s="170" t="s">
        <v>89</v>
      </c>
      <c r="P94" s="170"/>
      <c r="Q94" s="170" t="s">
        <v>89</v>
      </c>
      <c r="R94" s="170"/>
      <c r="S94" s="170" t="s">
        <v>140</v>
      </c>
      <c r="T94" s="112"/>
      <c r="U94" s="112"/>
      <c r="V94" s="123"/>
      <c r="W94" s="188"/>
      <c r="X94" s="341"/>
      <c r="Y94" s="341"/>
      <c r="Z94" s="341"/>
      <c r="AA94" s="341"/>
      <c r="AB94" s="341"/>
      <c r="AC94" s="341"/>
      <c r="AD94" s="341"/>
      <c r="AE94" s="341"/>
      <c r="AF94" s="341"/>
      <c r="AG94" s="122"/>
      <c r="AH94" s="188"/>
      <c r="AI94" s="122"/>
      <c r="AJ94" s="122"/>
      <c r="AK94" s="122"/>
      <c r="AL94" s="122"/>
      <c r="AM94" s="122"/>
      <c r="AN94" s="122"/>
      <c r="AO94" s="122"/>
      <c r="AP94" s="321"/>
      <c r="AQ94" s="339"/>
      <c r="AR94" s="328"/>
    </row>
    <row r="95" spans="1:44" ht="15.6" outlineLevel="1">
      <c r="B95" s="173" t="s">
        <v>439</v>
      </c>
      <c r="C95" s="272" t="s">
        <v>324</v>
      </c>
      <c r="D95" s="105" t="s">
        <v>348</v>
      </c>
      <c r="E95" s="356" t="s">
        <v>440</v>
      </c>
      <c r="F95" s="188"/>
      <c r="G95" s="188"/>
      <c r="H95" s="151">
        <v>0</v>
      </c>
      <c r="I95" s="308">
        <f>I94</f>
        <v>13.25</v>
      </c>
      <c r="J95" s="150">
        <f>J94</f>
        <v>22</v>
      </c>
      <c r="K95" s="150">
        <f t="shared" si="11"/>
        <v>22</v>
      </c>
      <c r="L95" s="170"/>
      <c r="M95" s="170" t="s">
        <v>89</v>
      </c>
      <c r="N95" s="170"/>
      <c r="O95" s="170" t="s">
        <v>89</v>
      </c>
      <c r="P95" s="170"/>
      <c r="Q95" s="170" t="s">
        <v>140</v>
      </c>
      <c r="R95" s="170"/>
      <c r="S95" s="170" t="s">
        <v>89</v>
      </c>
      <c r="T95" s="112"/>
      <c r="U95" s="112"/>
      <c r="V95" s="123"/>
      <c r="W95" s="188"/>
      <c r="X95" s="341"/>
      <c r="Y95" s="341"/>
      <c r="Z95" s="341"/>
      <c r="AA95" s="341"/>
      <c r="AB95" s="341"/>
      <c r="AC95" s="341"/>
      <c r="AD95" s="341"/>
      <c r="AE95" s="341"/>
      <c r="AF95" s="341"/>
      <c r="AG95" s="122"/>
      <c r="AH95" s="188"/>
      <c r="AI95" s="122"/>
      <c r="AJ95" s="122"/>
      <c r="AK95" s="122"/>
      <c r="AL95" s="122"/>
      <c r="AM95" s="122"/>
      <c r="AN95" s="122"/>
      <c r="AO95" s="122"/>
      <c r="AP95" s="321"/>
      <c r="AQ95" s="339"/>
      <c r="AR95" s="328"/>
    </row>
    <row r="96" spans="1:44" ht="15.6">
      <c r="B96" s="100" t="s">
        <v>441</v>
      </c>
      <c r="C96" s="272" t="s">
        <v>324</v>
      </c>
      <c r="D96" s="105" t="s">
        <v>442</v>
      </c>
      <c r="E96" s="105" t="s">
        <v>443</v>
      </c>
      <c r="F96" s="188"/>
      <c r="G96" s="188"/>
      <c r="H96" s="151">
        <v>0</v>
      </c>
      <c r="I96" s="308">
        <f>VLOOKUP(B96,'[2]MASTER PART LIST'!$B:$C,2,FALSE)</f>
        <v>9.5</v>
      </c>
      <c r="J96" s="150">
        <f>VLOOKUP(B96,'[2]MASTER PART LIST'!$B:$D,3,FALSE)</f>
        <v>15.75</v>
      </c>
      <c r="K96" s="150">
        <f t="shared" si="11"/>
        <v>15.75</v>
      </c>
      <c r="L96" s="170"/>
      <c r="M96" s="170" t="s">
        <v>140</v>
      </c>
      <c r="N96" s="170"/>
      <c r="O96" s="170" t="s">
        <v>140</v>
      </c>
      <c r="P96" s="170"/>
      <c r="Q96" s="170" t="s">
        <v>140</v>
      </c>
      <c r="R96" s="170"/>
      <c r="S96" s="170" t="s">
        <v>140</v>
      </c>
      <c r="T96" s="112" t="s">
        <v>444</v>
      </c>
      <c r="U96" s="112" t="s">
        <v>445</v>
      </c>
      <c r="V96" s="100"/>
      <c r="W96" s="223">
        <v>401</v>
      </c>
      <c r="X96" s="341"/>
      <c r="Y96" s="341"/>
      <c r="Z96" s="341"/>
      <c r="AA96" s="341"/>
      <c r="AB96" s="341"/>
      <c r="AC96" s="341"/>
      <c r="AD96" s="341"/>
      <c r="AE96" s="341"/>
      <c r="AF96" s="341"/>
      <c r="AG96" s="170"/>
      <c r="AH96" s="170"/>
      <c r="AI96" s="170"/>
      <c r="AJ96" s="170"/>
      <c r="AK96" s="170"/>
      <c r="AL96" s="170"/>
      <c r="AM96" s="170"/>
      <c r="AN96" s="170"/>
      <c r="AO96" s="170"/>
      <c r="AP96" s="277"/>
      <c r="AQ96" s="335"/>
      <c r="AR96" s="324"/>
    </row>
    <row r="97" spans="2:44" ht="15.6">
      <c r="B97" s="226" t="s">
        <v>446</v>
      </c>
      <c r="C97" s="272" t="s">
        <v>324</v>
      </c>
      <c r="D97" s="227" t="s">
        <v>447</v>
      </c>
      <c r="E97" s="227" t="s">
        <v>448</v>
      </c>
      <c r="F97" s="188"/>
      <c r="G97" s="188"/>
      <c r="H97" s="230">
        <v>0</v>
      </c>
      <c r="I97" s="311">
        <f>VLOOKUP(B97,'[2]MASTER PART LIST'!$B:$C,2,FALSE)</f>
        <v>2.4500000000000002</v>
      </c>
      <c r="J97" s="231">
        <f>VLOOKUP(B97,'[2]MASTER PART LIST'!$B:$D,3,FALSE)</f>
        <v>4</v>
      </c>
      <c r="K97" s="231">
        <f t="shared" si="11"/>
        <v>4</v>
      </c>
      <c r="L97" s="170"/>
      <c r="M97" s="170" t="s">
        <v>140</v>
      </c>
      <c r="N97" s="170"/>
      <c r="O97" s="170" t="s">
        <v>140</v>
      </c>
      <c r="P97" s="170"/>
      <c r="Q97" s="170" t="s">
        <v>140</v>
      </c>
      <c r="R97" s="170"/>
      <c r="S97" s="170" t="s">
        <v>140</v>
      </c>
      <c r="T97" s="232" t="s">
        <v>444</v>
      </c>
      <c r="U97" s="232" t="s">
        <v>445</v>
      </c>
      <c r="V97" s="226"/>
      <c r="W97" s="228">
        <v>402</v>
      </c>
      <c r="X97" s="341"/>
      <c r="Y97" s="341"/>
      <c r="Z97" s="341"/>
      <c r="AA97" s="341"/>
      <c r="AB97" s="341"/>
      <c r="AC97" s="341"/>
      <c r="AD97" s="341"/>
      <c r="AE97" s="341"/>
      <c r="AF97" s="341"/>
      <c r="AG97" s="170"/>
      <c r="AH97" s="170"/>
      <c r="AI97" s="170"/>
      <c r="AJ97" s="170"/>
      <c r="AK97" s="229"/>
      <c r="AL97" s="229"/>
      <c r="AM97" s="229"/>
      <c r="AN97" s="229"/>
      <c r="AO97" s="229"/>
      <c r="AP97" s="322"/>
      <c r="AQ97" s="335"/>
      <c r="AR97" s="329"/>
    </row>
    <row r="98" spans="2:44" ht="27.6">
      <c r="B98" s="233" t="s">
        <v>449</v>
      </c>
      <c r="C98" s="272" t="s">
        <v>324</v>
      </c>
      <c r="D98" s="234" t="s">
        <v>450</v>
      </c>
      <c r="E98" s="234" t="s">
        <v>451</v>
      </c>
      <c r="F98" s="188"/>
      <c r="G98" s="188"/>
      <c r="H98" s="237">
        <v>0</v>
      </c>
      <c r="I98" s="312">
        <f>VLOOKUP(B98,'[2]MASTER PART LIST'!$B:$C,2,FALSE)</f>
        <v>12.75</v>
      </c>
      <c r="J98" s="238">
        <f>VLOOKUP(B98,'[2]MASTER PART LIST'!$B:$D,3,FALSE)</f>
        <v>21</v>
      </c>
      <c r="K98" s="238">
        <f t="shared" si="11"/>
        <v>21</v>
      </c>
      <c r="L98" s="170"/>
      <c r="M98" s="170" t="s">
        <v>140</v>
      </c>
      <c r="N98" s="170"/>
      <c r="O98" s="170" t="s">
        <v>140</v>
      </c>
      <c r="P98" s="170"/>
      <c r="Q98" s="170" t="s">
        <v>140</v>
      </c>
      <c r="R98" s="170"/>
      <c r="S98" s="170" t="s">
        <v>140</v>
      </c>
      <c r="T98" s="342" t="s">
        <v>452</v>
      </c>
      <c r="U98" s="341" t="s">
        <v>453</v>
      </c>
      <c r="V98" s="233"/>
      <c r="W98" s="235">
        <v>403</v>
      </c>
      <c r="X98" s="341"/>
      <c r="Y98" s="341"/>
      <c r="Z98" s="341"/>
      <c r="AA98" s="341"/>
      <c r="AB98" s="341"/>
      <c r="AC98" s="341"/>
      <c r="AD98" s="341"/>
      <c r="AE98" s="341"/>
      <c r="AF98" s="341"/>
      <c r="AG98" s="170"/>
      <c r="AH98" s="170"/>
      <c r="AI98" s="170"/>
      <c r="AJ98" s="170"/>
      <c r="AK98" s="236"/>
      <c r="AL98" s="236"/>
      <c r="AM98" s="236"/>
      <c r="AN98" s="236"/>
      <c r="AO98" s="236"/>
      <c r="AP98" s="323"/>
      <c r="AQ98" s="335"/>
      <c r="AR98" s="330"/>
    </row>
    <row r="99" spans="2:44" ht="15.6">
      <c r="B99" s="100"/>
      <c r="C99" s="100"/>
      <c r="D99" s="100"/>
      <c r="E99" s="100"/>
      <c r="F99" s="112"/>
      <c r="G99" s="112"/>
      <c r="H99" s="102"/>
      <c r="I99" s="424"/>
      <c r="J99" s="150"/>
      <c r="K99" s="150"/>
      <c r="L99" s="170"/>
      <c r="M99" s="170"/>
      <c r="N99" s="170"/>
      <c r="O99" s="170"/>
      <c r="P99" s="170"/>
      <c r="Q99" s="170"/>
      <c r="R99" s="170"/>
      <c r="S99" s="170"/>
      <c r="T99" s="112"/>
      <c r="U99" s="343"/>
      <c r="V99" s="100"/>
      <c r="W99" s="223"/>
      <c r="X99" s="340"/>
      <c r="Y99" s="340"/>
      <c r="Z99" s="340"/>
      <c r="AA99" s="340"/>
      <c r="AB99" s="340"/>
      <c r="AC99" s="340"/>
      <c r="AD99" s="340"/>
      <c r="AE99" s="340"/>
      <c r="AF99" s="340"/>
      <c r="AG99" s="170"/>
      <c r="AH99" s="170"/>
      <c r="AI99" s="170"/>
      <c r="AJ99" s="170"/>
      <c r="AK99" s="170"/>
      <c r="AL99" s="170"/>
      <c r="AM99" s="170"/>
      <c r="AN99" s="170"/>
      <c r="AO99" s="170"/>
      <c r="AP99" s="277"/>
      <c r="AQ99" s="335"/>
      <c r="AR99" s="324"/>
    </row>
    <row r="100" spans="2:44" ht="15.6">
      <c r="B100" s="100"/>
      <c r="C100" s="100"/>
      <c r="D100" s="100"/>
      <c r="E100" s="100"/>
      <c r="F100" s="112"/>
      <c r="G100" s="112"/>
      <c r="H100" s="102"/>
      <c r="I100" s="424"/>
      <c r="J100" s="150"/>
      <c r="K100" s="150"/>
      <c r="L100" s="170"/>
      <c r="M100" s="170"/>
      <c r="N100" s="170"/>
      <c r="O100" s="170"/>
      <c r="P100" s="170"/>
      <c r="Q100" s="170"/>
      <c r="R100" s="170"/>
      <c r="S100" s="170"/>
      <c r="T100" s="112"/>
      <c r="U100" s="112"/>
      <c r="V100" s="100"/>
      <c r="W100" s="223"/>
      <c r="X100" s="340"/>
      <c r="Y100" s="340"/>
      <c r="Z100" s="340"/>
      <c r="AA100" s="340"/>
      <c r="AB100" s="340"/>
      <c r="AC100" s="340"/>
      <c r="AD100" s="340"/>
      <c r="AE100" s="340"/>
      <c r="AF100" s="340"/>
      <c r="AG100" s="170"/>
      <c r="AH100" s="170"/>
      <c r="AI100" s="170"/>
      <c r="AJ100" s="170"/>
      <c r="AK100" s="170"/>
      <c r="AL100" s="170"/>
      <c r="AM100" s="170"/>
      <c r="AN100" s="170"/>
      <c r="AO100" s="170"/>
      <c r="AP100" s="277"/>
      <c r="AQ100" s="335"/>
      <c r="AR100" s="324"/>
    </row>
    <row r="101" spans="2:44" ht="15.6">
      <c r="B101" s="100"/>
      <c r="C101" s="100"/>
      <c r="D101" s="100"/>
      <c r="E101" s="100"/>
      <c r="F101" s="112"/>
      <c r="G101" s="112"/>
      <c r="H101" s="102"/>
      <c r="I101" s="424"/>
      <c r="J101" s="150"/>
      <c r="K101" s="150"/>
      <c r="L101" s="170"/>
      <c r="M101" s="170"/>
      <c r="N101" s="170"/>
      <c r="O101" s="170"/>
      <c r="P101" s="170"/>
      <c r="Q101" s="170"/>
      <c r="R101" s="170"/>
      <c r="S101" s="170"/>
      <c r="T101" s="112"/>
      <c r="U101" s="112"/>
      <c r="V101" s="100"/>
      <c r="W101" s="223"/>
      <c r="X101" s="340"/>
      <c r="Y101" s="340"/>
      <c r="Z101" s="340"/>
      <c r="AA101" s="340"/>
      <c r="AB101" s="340"/>
      <c r="AC101" s="340"/>
      <c r="AD101" s="340"/>
      <c r="AE101" s="340"/>
      <c r="AF101" s="340"/>
      <c r="AG101" s="170"/>
      <c r="AH101" s="170"/>
      <c r="AI101" s="170"/>
      <c r="AJ101" s="170"/>
      <c r="AK101" s="170"/>
      <c r="AL101" s="170"/>
      <c r="AM101" s="170"/>
      <c r="AN101" s="170"/>
      <c r="AO101" s="170"/>
      <c r="AP101" s="277"/>
      <c r="AQ101" s="335"/>
      <c r="AR101" s="324"/>
    </row>
  </sheetData>
  <mergeCells count="8">
    <mergeCell ref="AK6:AP6"/>
    <mergeCell ref="X6:AF6"/>
    <mergeCell ref="L4:S4"/>
    <mergeCell ref="L5:S5"/>
    <mergeCell ref="AH6:AH7"/>
    <mergeCell ref="AI6:AI7"/>
    <mergeCell ref="AJ6:AJ7"/>
    <mergeCell ref="AG6:AG7"/>
  </mergeCells>
  <phoneticPr fontId="45" type="noConversion"/>
  <conditionalFormatting sqref="W55:AG62 W79:AG101 W64:AG77 X45:AF1048576">
    <cfRule type="containsText" dxfId="18" priority="30" operator="containsText" text="NEW">
      <formula>NOT(ISERROR(SEARCH("NEW",W45)))</formula>
    </cfRule>
  </conditionalFormatting>
  <conditionalFormatting sqref="X8:X21 X23:X43">
    <cfRule type="containsText" dxfId="17" priority="15" operator="containsText" text="NEW">
      <formula>NOT(ISERROR(SEARCH("NEW",X8)))</formula>
    </cfRule>
  </conditionalFormatting>
  <conditionalFormatting sqref="X73:AF73">
    <cfRule type="containsText" dxfId="16" priority="14" operator="containsText" text="NEW">
      <formula>NOT(ISERROR(SEARCH("NEW",X73)))</formula>
    </cfRule>
  </conditionalFormatting>
  <conditionalFormatting sqref="X76:AF76">
    <cfRule type="containsText" dxfId="15" priority="11" operator="containsText" text="NEW">
      <formula>NOT(ISERROR(SEARCH("NEW",X76)))</formula>
    </cfRule>
  </conditionalFormatting>
  <conditionalFormatting sqref="X77:AF77">
    <cfRule type="containsText" dxfId="14" priority="10" operator="containsText" text="NEW">
      <formula>NOT(ISERROR(SEARCH("NEW",X77)))</formula>
    </cfRule>
  </conditionalFormatting>
  <conditionalFormatting sqref="AG44:AM44 W44">
    <cfRule type="duplicateValues" dxfId="13" priority="71"/>
  </conditionalFormatting>
  <conditionalFormatting sqref="Y8:Y21 Y23:Y43">
    <cfRule type="containsText" dxfId="12" priority="8" operator="containsText" text="NEW">
      <formula>NOT(ISERROR(SEARCH("NEW",Y8)))</formula>
    </cfRule>
  </conditionalFormatting>
  <conditionalFormatting sqref="Z8:Z21 Z23:Z43">
    <cfRule type="containsText" dxfId="11" priority="7" operator="containsText" text="NEW">
      <formula>NOT(ISERROR(SEARCH("NEW",Z8)))</formula>
    </cfRule>
  </conditionalFormatting>
  <conditionalFormatting sqref="AA8:AA21 AA23:AA43">
    <cfRule type="containsText" dxfId="10" priority="6" operator="containsText" text="NEW">
      <formula>NOT(ISERROR(SEARCH("NEW",AA8)))</formula>
    </cfRule>
  </conditionalFormatting>
  <conditionalFormatting sqref="AB8:AB21 AB23:AB43">
    <cfRule type="containsText" dxfId="9" priority="5" operator="containsText" text="NEW">
      <formula>NOT(ISERROR(SEARCH("NEW",AB8)))</formula>
    </cfRule>
  </conditionalFormatting>
  <conditionalFormatting sqref="AC8:AC21 AC23:AC43">
    <cfRule type="containsText" dxfId="8" priority="4" operator="containsText" text="NEW">
      <formula>NOT(ISERROR(SEARCH("NEW",AC8)))</formula>
    </cfRule>
  </conditionalFormatting>
  <conditionalFormatting sqref="AD8:AD21 AD23:AD43">
    <cfRule type="containsText" dxfId="7" priority="3" operator="containsText" text="NEW">
      <formula>NOT(ISERROR(SEARCH("NEW",AD8)))</formula>
    </cfRule>
  </conditionalFormatting>
  <conditionalFormatting sqref="AE8:AE21 AE23:AE43">
    <cfRule type="containsText" dxfId="6" priority="2" operator="containsText" text="NEW">
      <formula>NOT(ISERROR(SEARCH("NEW",AE8)))</formula>
    </cfRule>
  </conditionalFormatting>
  <conditionalFormatting sqref="AF8:AF21 AF23:AF43">
    <cfRule type="containsText" dxfId="5" priority="1" operator="containsText" text="NEW">
      <formula>NOT(ISERROR(SEARCH("NEW",AF8)))</formula>
    </cfRule>
  </conditionalFormatting>
  <conditionalFormatting sqref="W73">
    <cfRule type="duplicateValues" dxfId="4" priority="80"/>
  </conditionalFormatting>
  <conditionalFormatting sqref="W78:W1048576 W5:W43 W45:W72">
    <cfRule type="duplicateValues" dxfId="3" priority="81"/>
  </conditionalFormatting>
  <dataValidations disablePrompts="1" count="1">
    <dataValidation type="list" allowBlank="1" showInputMessage="1" showErrorMessage="1" sqref="X79:AF87 X99:AF101 X8:AF21 X23:AF77" xr:uid="{DD807CBA-51A8-46CA-937A-B9007E1CD9B1}">
      <formula1>#REF!</formula1>
    </dataValidation>
  </dataValidations>
  <printOptions horizontalCentered="1"/>
  <pageMargins left="0.23622047244094491" right="0.23622047244094491" top="0.39370078740157483" bottom="0.39370078740157483" header="0.31496062992125984" footer="0.31496062992125984"/>
  <pageSetup scale="17" fitToHeight="0" orientation="portrait" horizontalDpi="1200" verticalDpi="1200" r:id="rId1"/>
  <headerFooter>
    <oddFooter>&amp;CPage &amp;P of &amp;N</oddFooter>
  </headerFooter>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1"/>
  </sheetPr>
  <dimension ref="A1:L45"/>
  <sheetViews>
    <sheetView showGridLines="0" zoomScaleNormal="100" workbookViewId="0">
      <selection activeCell="F12" sqref="F12"/>
    </sheetView>
  </sheetViews>
  <sheetFormatPr defaultColWidth="9.140625" defaultRowHeight="13.15"/>
  <cols>
    <col min="1" max="1" width="49.42578125" style="28" customWidth="1"/>
    <col min="2" max="3" width="14.140625" style="28" customWidth="1"/>
    <col min="4" max="16384" width="9.140625" style="28"/>
  </cols>
  <sheetData>
    <row r="1" spans="1:12" ht="47.45" thickBot="1">
      <c r="A1" s="87" t="s">
        <v>454</v>
      </c>
      <c r="B1" s="86" t="s">
        <v>455</v>
      </c>
      <c r="C1" s="31"/>
      <c r="G1" s="29"/>
      <c r="H1" s="29"/>
      <c r="I1" s="29"/>
      <c r="J1" s="29"/>
      <c r="K1" s="29"/>
    </row>
    <row r="2" spans="1:12">
      <c r="A2" s="33"/>
      <c r="C2" s="31"/>
      <c r="F2" s="30"/>
      <c r="G2" s="34"/>
      <c r="H2" s="34"/>
      <c r="I2" s="34"/>
      <c r="J2" s="34"/>
      <c r="K2" s="34"/>
      <c r="L2" s="31"/>
    </row>
    <row r="3" spans="1:12" ht="13.9" thickBot="1">
      <c r="A3" s="33"/>
      <c r="B3" s="34"/>
      <c r="C3" s="39"/>
      <c r="E3" s="32"/>
      <c r="F3" s="30"/>
      <c r="G3" s="34"/>
      <c r="H3" s="34"/>
      <c r="I3" s="34"/>
      <c r="J3" s="34"/>
      <c r="K3" s="34"/>
      <c r="L3" s="31"/>
    </row>
    <row r="4" spans="1:12" ht="15" thickBot="1">
      <c r="A4" s="33"/>
      <c r="B4" s="38" t="s">
        <v>456</v>
      </c>
      <c r="C4" s="40"/>
      <c r="F4" s="30"/>
      <c r="G4" s="34"/>
      <c r="H4" s="34"/>
      <c r="I4" s="34"/>
      <c r="J4" s="34"/>
      <c r="K4" s="34"/>
      <c r="L4" s="31"/>
    </row>
    <row r="5" spans="1:12" ht="14.45">
      <c r="B5" s="38" t="s">
        <v>457</v>
      </c>
      <c r="C5" s="40"/>
      <c r="F5" s="30"/>
      <c r="G5" s="34"/>
      <c r="H5" s="34"/>
      <c r="I5" s="34"/>
      <c r="J5" s="34"/>
      <c r="K5" s="34"/>
      <c r="L5" s="31"/>
    </row>
    <row r="6" spans="1:12" ht="13.9">
      <c r="A6" s="30"/>
      <c r="B6" s="36" t="s">
        <v>458</v>
      </c>
      <c r="C6" s="41">
        <v>171</v>
      </c>
      <c r="D6" s="31"/>
      <c r="F6" s="30"/>
      <c r="G6" s="34"/>
      <c r="H6" s="34"/>
      <c r="I6" s="34"/>
      <c r="J6" s="34"/>
      <c r="K6" s="34"/>
      <c r="L6" s="31"/>
    </row>
    <row r="7" spans="1:12" ht="13.9">
      <c r="A7" s="30"/>
      <c r="B7" s="36" t="s">
        <v>459</v>
      </c>
      <c r="C7" s="41">
        <v>181</v>
      </c>
      <c r="D7" s="31"/>
      <c r="F7" s="30"/>
      <c r="G7" s="34"/>
      <c r="H7" s="34"/>
      <c r="I7" s="34"/>
      <c r="J7" s="34"/>
      <c r="K7" s="34"/>
      <c r="L7" s="31"/>
    </row>
    <row r="8" spans="1:12" ht="13.9">
      <c r="A8" s="30"/>
      <c r="B8" s="36" t="s">
        <v>460</v>
      </c>
      <c r="C8" s="41">
        <v>164</v>
      </c>
      <c r="D8" s="31"/>
      <c r="F8" s="30"/>
      <c r="G8" s="34"/>
      <c r="H8" s="34"/>
      <c r="I8" s="34"/>
      <c r="J8" s="34"/>
      <c r="K8" s="34"/>
      <c r="L8" s="31"/>
    </row>
    <row r="9" spans="1:12" ht="13.9">
      <c r="A9" s="30"/>
      <c r="B9" s="36" t="s">
        <v>461</v>
      </c>
      <c r="C9" s="41">
        <v>142</v>
      </c>
      <c r="D9" s="31"/>
      <c r="F9" s="30"/>
      <c r="G9" s="34"/>
      <c r="H9" s="34"/>
      <c r="I9" s="34"/>
      <c r="J9" s="34"/>
      <c r="K9" s="34"/>
      <c r="L9" s="31"/>
    </row>
    <row r="10" spans="1:12" ht="13.9">
      <c r="A10" s="30"/>
      <c r="B10" s="36" t="s">
        <v>462</v>
      </c>
      <c r="C10" s="41">
        <v>142</v>
      </c>
      <c r="D10" s="31"/>
      <c r="F10" s="30"/>
      <c r="G10" s="34"/>
      <c r="H10" s="34"/>
      <c r="I10" s="34"/>
      <c r="J10" s="34"/>
      <c r="K10" s="34"/>
      <c r="L10" s="31"/>
    </row>
    <row r="11" spans="1:12" ht="14.45" thickBot="1">
      <c r="A11" s="30"/>
      <c r="B11" s="36" t="s">
        <v>463</v>
      </c>
      <c r="C11" s="41">
        <v>142</v>
      </c>
      <c r="D11" s="31"/>
      <c r="F11" s="30"/>
      <c r="G11" s="34"/>
      <c r="H11" s="34"/>
      <c r="I11" s="34"/>
      <c r="J11" s="34"/>
      <c r="K11" s="34"/>
      <c r="L11" s="31"/>
    </row>
    <row r="12" spans="1:12" ht="14.45" thickBot="1">
      <c r="A12" s="30"/>
      <c r="B12" s="36" t="s">
        <v>464</v>
      </c>
      <c r="C12" s="41">
        <v>160</v>
      </c>
      <c r="D12" s="31"/>
      <c r="F12" s="45" t="str">
        <f>prov_cd</f>
        <v>QC</v>
      </c>
      <c r="G12" s="34"/>
      <c r="H12" s="34"/>
      <c r="I12" s="34"/>
      <c r="J12" s="34"/>
      <c r="K12" s="34"/>
      <c r="L12" s="31"/>
    </row>
    <row r="13" spans="1:12" ht="13.9">
      <c r="A13" s="30"/>
      <c r="B13" s="36" t="s">
        <v>465</v>
      </c>
      <c r="C13" s="41">
        <v>134</v>
      </c>
      <c r="D13" s="31"/>
      <c r="F13" s="30"/>
      <c r="G13" s="34"/>
      <c r="H13" s="34"/>
      <c r="I13" s="34"/>
      <c r="J13" s="34"/>
      <c r="K13" s="34"/>
      <c r="L13" s="31"/>
    </row>
    <row r="14" spans="1:12" ht="13.9">
      <c r="A14" s="30"/>
      <c r="B14" s="36" t="s">
        <v>455</v>
      </c>
      <c r="C14" s="41">
        <v>152</v>
      </c>
      <c r="D14" s="31"/>
      <c r="F14" s="30"/>
      <c r="G14" s="34"/>
      <c r="H14" s="34"/>
      <c r="I14" s="34"/>
      <c r="J14" s="34"/>
      <c r="K14" s="34"/>
      <c r="L14" s="31"/>
    </row>
    <row r="15" spans="1:12" ht="13.9">
      <c r="A15" s="30"/>
      <c r="B15" s="36" t="s">
        <v>466</v>
      </c>
      <c r="C15" s="41">
        <v>164</v>
      </c>
      <c r="D15" s="31"/>
      <c r="F15" s="30"/>
      <c r="G15" s="34"/>
      <c r="H15" s="34"/>
      <c r="I15" s="34"/>
      <c r="J15" s="34"/>
      <c r="K15" s="34"/>
      <c r="L15" s="31"/>
    </row>
    <row r="16" spans="1:12" ht="14.45" thickBot="1">
      <c r="A16" s="30"/>
      <c r="B16" s="37" t="s">
        <v>467</v>
      </c>
      <c r="C16" s="42">
        <v>181</v>
      </c>
      <c r="D16" s="31"/>
      <c r="F16" s="30"/>
      <c r="G16" s="34"/>
      <c r="H16" s="34"/>
      <c r="I16" s="34"/>
      <c r="J16" s="34"/>
      <c r="K16" s="34"/>
      <c r="L16" s="31"/>
    </row>
    <row r="17" spans="1:12">
      <c r="A17" s="30"/>
      <c r="D17" s="31"/>
      <c r="F17" s="30"/>
      <c r="G17" s="34"/>
      <c r="H17" s="34"/>
      <c r="I17" s="34"/>
      <c r="J17" s="34"/>
      <c r="K17" s="34"/>
      <c r="L17" s="31"/>
    </row>
    <row r="18" spans="1:12">
      <c r="B18" s="35"/>
      <c r="C18" s="35"/>
      <c r="F18" s="30"/>
      <c r="G18" s="34"/>
      <c r="H18" s="34"/>
      <c r="I18" s="34"/>
      <c r="J18" s="34"/>
      <c r="K18" s="34"/>
      <c r="L18" s="31"/>
    </row>
    <row r="19" spans="1:12" ht="14.45">
      <c r="B19" s="355" t="s">
        <v>468</v>
      </c>
      <c r="C19" s="198">
        <f>'27MY_HR-V_DATA'!$C$4</f>
        <v>46219</v>
      </c>
      <c r="F19" s="30"/>
      <c r="G19" s="34"/>
      <c r="H19" s="34"/>
      <c r="I19" s="34"/>
      <c r="J19" s="34"/>
      <c r="K19" s="34"/>
      <c r="L19" s="31"/>
    </row>
    <row r="20" spans="1:12">
      <c r="F20" s="30"/>
      <c r="G20" s="34"/>
      <c r="H20" s="34"/>
      <c r="I20" s="34"/>
      <c r="J20" s="34"/>
      <c r="K20" s="34"/>
      <c r="L20" s="31"/>
    </row>
    <row r="21" spans="1:12">
      <c r="F21" s="30"/>
      <c r="G21" s="34"/>
      <c r="H21" s="34"/>
      <c r="I21" s="34"/>
      <c r="J21" s="34"/>
      <c r="K21" s="34"/>
      <c r="L21" s="31"/>
    </row>
    <row r="22" spans="1:12">
      <c r="F22" s="30"/>
      <c r="G22" s="34"/>
      <c r="H22" s="34"/>
      <c r="I22" s="34"/>
      <c r="J22" s="34"/>
      <c r="K22" s="34"/>
      <c r="L22" s="31"/>
    </row>
    <row r="23" spans="1:12">
      <c r="A23" s="32" t="s">
        <v>469</v>
      </c>
      <c r="F23" s="30"/>
      <c r="G23" s="34"/>
      <c r="H23" s="34"/>
      <c r="I23" s="34"/>
      <c r="J23" s="34"/>
      <c r="K23" s="34"/>
      <c r="L23" s="31"/>
    </row>
    <row r="24" spans="1:12">
      <c r="A24" s="32" t="s">
        <v>470</v>
      </c>
      <c r="F24" s="30"/>
      <c r="G24" s="34"/>
      <c r="H24" s="34"/>
      <c r="I24" s="34"/>
      <c r="J24" s="34"/>
      <c r="K24" s="34"/>
      <c r="L24" s="31"/>
    </row>
    <row r="25" spans="1:12">
      <c r="F25" s="30"/>
      <c r="G25" s="34"/>
      <c r="H25" s="34"/>
      <c r="I25" s="34"/>
      <c r="J25" s="34"/>
      <c r="K25" s="34"/>
      <c r="L25" s="31"/>
    </row>
    <row r="26" spans="1:12">
      <c r="A26" s="116"/>
      <c r="F26" s="30"/>
      <c r="G26" s="34"/>
      <c r="H26" s="34"/>
      <c r="I26" s="34"/>
      <c r="J26" s="34"/>
      <c r="K26" s="34"/>
      <c r="L26" s="31"/>
    </row>
    <row r="27" spans="1:12">
      <c r="A27" s="116"/>
      <c r="F27" s="30"/>
      <c r="G27" s="34"/>
      <c r="H27" s="34"/>
      <c r="I27" s="34"/>
      <c r="J27" s="34"/>
      <c r="K27" s="34"/>
      <c r="L27" s="31"/>
    </row>
    <row r="28" spans="1:12">
      <c r="F28" s="30"/>
      <c r="G28" s="34"/>
      <c r="H28" s="34"/>
      <c r="I28" s="34"/>
      <c r="J28" s="34"/>
      <c r="K28" s="34"/>
      <c r="L28" s="31"/>
    </row>
    <row r="29" spans="1:12">
      <c r="F29" s="30"/>
      <c r="G29" s="34"/>
      <c r="H29" s="34"/>
      <c r="I29" s="34"/>
      <c r="J29" s="34"/>
      <c r="K29" s="34"/>
      <c r="L29" s="31"/>
    </row>
    <row r="30" spans="1:12">
      <c r="F30" s="30"/>
      <c r="G30" s="34"/>
      <c r="H30" s="34"/>
      <c r="I30" s="34"/>
      <c r="J30" s="34"/>
      <c r="K30" s="34"/>
      <c r="L30" s="31"/>
    </row>
    <row r="31" spans="1:12">
      <c r="F31" s="30"/>
      <c r="G31" s="34"/>
      <c r="H31" s="34"/>
      <c r="I31" s="34"/>
      <c r="J31" s="34"/>
      <c r="K31" s="34"/>
      <c r="L31" s="31"/>
    </row>
    <row r="32" spans="1:12">
      <c r="F32" s="30"/>
      <c r="G32" s="34"/>
      <c r="H32" s="34"/>
      <c r="I32" s="34"/>
      <c r="J32" s="34"/>
      <c r="K32" s="34"/>
      <c r="L32" s="31"/>
    </row>
    <row r="33" spans="6:12">
      <c r="F33" s="30"/>
      <c r="G33" s="34"/>
      <c r="H33" s="34"/>
      <c r="I33" s="34"/>
      <c r="J33" s="34"/>
      <c r="K33" s="34"/>
      <c r="L33" s="31"/>
    </row>
    <row r="34" spans="6:12">
      <c r="F34" s="30"/>
      <c r="G34" s="34"/>
      <c r="H34" s="34"/>
      <c r="I34" s="34"/>
      <c r="J34" s="34"/>
      <c r="K34" s="34"/>
      <c r="L34" s="31"/>
    </row>
    <row r="35" spans="6:12">
      <c r="F35" s="30"/>
      <c r="G35" s="34"/>
      <c r="H35" s="34"/>
      <c r="I35" s="34"/>
      <c r="J35" s="34"/>
      <c r="K35" s="34"/>
      <c r="L35" s="31"/>
    </row>
    <row r="36" spans="6:12">
      <c r="F36" s="30"/>
      <c r="G36" s="34"/>
      <c r="H36" s="34"/>
      <c r="I36" s="34"/>
      <c r="J36" s="34"/>
      <c r="K36" s="34"/>
      <c r="L36" s="31"/>
    </row>
    <row r="37" spans="6:12">
      <c r="F37" s="30"/>
      <c r="G37" s="34"/>
      <c r="H37" s="34"/>
      <c r="I37" s="34"/>
      <c r="J37" s="34"/>
      <c r="K37" s="34"/>
      <c r="L37" s="31"/>
    </row>
    <row r="38" spans="6:12">
      <c r="F38" s="30"/>
      <c r="G38" s="34"/>
      <c r="H38" s="34"/>
      <c r="I38" s="34"/>
      <c r="J38" s="34"/>
      <c r="K38" s="34"/>
      <c r="L38" s="31"/>
    </row>
    <row r="39" spans="6:12">
      <c r="G39" s="35"/>
      <c r="H39" s="35"/>
      <c r="I39" s="35"/>
      <c r="J39" s="33"/>
      <c r="K39" s="34"/>
      <c r="L39" s="31"/>
    </row>
    <row r="40" spans="6:12">
      <c r="J40" s="30"/>
      <c r="K40" s="34"/>
      <c r="L40" s="31"/>
    </row>
    <row r="41" spans="6:12">
      <c r="J41" s="30"/>
      <c r="K41" s="34"/>
      <c r="L41" s="31"/>
    </row>
    <row r="42" spans="6:12">
      <c r="J42" s="30"/>
      <c r="K42" s="34"/>
      <c r="L42" s="31"/>
    </row>
    <row r="43" spans="6:12">
      <c r="J43" s="30"/>
      <c r="K43" s="34"/>
      <c r="L43" s="31"/>
    </row>
    <row r="44" spans="6:12">
      <c r="J44" s="30"/>
      <c r="K44" s="34"/>
      <c r="L44" s="31"/>
    </row>
    <row r="45" spans="6:12">
      <c r="J45" s="30"/>
      <c r="K45" s="34"/>
      <c r="L45" s="31"/>
    </row>
  </sheetData>
  <dataValidations count="1">
    <dataValidation type="list" allowBlank="1" showInputMessage="1" showErrorMessage="1" sqref="B1" xr:uid="{00000000-0002-0000-0100-000000000000}">
      <formula1>province_codes</formula1>
    </dataValidation>
  </dataValidations>
  <pageMargins left="0.7" right="0.7" top="0.75" bottom="0.75" header="0.3" footer="0.3"/>
  <pageSetup scale="60"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93F432-9474-47D7-9A70-7D44872AE433}">
  <sheetPr codeName="Sheet4">
    <tabColor rgb="FFC8102E"/>
    <pageSetUpPr fitToPage="1"/>
  </sheetPr>
  <dimension ref="A2:T142"/>
  <sheetViews>
    <sheetView tabSelected="1" view="pageBreakPreview" topLeftCell="A34" zoomScale="90" zoomScaleNormal="60" zoomScaleSheetLayoutView="90" workbookViewId="0">
      <selection activeCell="L69" sqref="L69"/>
    </sheetView>
  </sheetViews>
  <sheetFormatPr defaultColWidth="9.140625" defaultRowHeight="13.9" outlineLevelCol="1"/>
  <cols>
    <col min="1" max="1" width="4" style="46" customWidth="1"/>
    <col min="2" max="2" width="12.5703125" style="293" hidden="1" customWidth="1"/>
    <col min="3" max="3" width="44.85546875" style="46" customWidth="1"/>
    <col min="4" max="4" width="19.85546875" style="46" customWidth="1"/>
    <col min="5" max="5" width="13.85546875" style="46" customWidth="1" outlineLevel="1"/>
    <col min="6" max="6" width="12.28515625" style="46" customWidth="1"/>
    <col min="7" max="7" width="8.5703125" style="46" customWidth="1"/>
    <col min="8" max="8" width="15.5703125" style="46" customWidth="1"/>
    <col min="9" max="9" width="10.5703125" style="46" hidden="1" customWidth="1"/>
    <col min="10" max="10" width="10.5703125" style="46" customWidth="1"/>
    <col min="11" max="11" width="10.5703125" style="46" hidden="1" customWidth="1"/>
    <col min="12" max="12" width="10.5703125" style="46" customWidth="1"/>
    <col min="13" max="13" width="10.5703125" style="46" hidden="1" customWidth="1"/>
    <col min="14" max="14" width="10.5703125" style="46" customWidth="1"/>
    <col min="15" max="15" width="10.5703125" style="46" hidden="1" customWidth="1"/>
    <col min="16" max="16" width="10.5703125" style="46" customWidth="1"/>
    <col min="17" max="17" width="50.42578125" style="46" customWidth="1"/>
    <col min="18" max="18" width="9.140625" style="46" customWidth="1"/>
    <col min="19" max="16384" width="9.140625" style="46"/>
  </cols>
  <sheetData>
    <row r="2" spans="2:20" ht="35.25" customHeight="1">
      <c r="B2" s="261" t="s">
        <v>471</v>
      </c>
      <c r="C2" s="146" t="s">
        <v>472</v>
      </c>
      <c r="D2" s="146"/>
      <c r="E2" s="143"/>
      <c r="F2" s="15"/>
      <c r="G2" s="426"/>
      <c r="H2" s="427"/>
      <c r="I2" s="427"/>
      <c r="J2" s="427"/>
      <c r="K2" s="133"/>
      <c r="L2" s="134"/>
      <c r="M2" s="134"/>
      <c r="N2" s="134"/>
      <c r="O2" s="133"/>
      <c r="P2" s="133"/>
      <c r="Q2" s="133"/>
    </row>
    <row r="3" spans="2:20" ht="25.9">
      <c r="B3" s="288"/>
      <c r="C3" s="147" t="s">
        <v>86</v>
      </c>
      <c r="D3" s="239" t="str">
        <f>'27MY_HR-V_DATA'!C2</f>
        <v>HR-V</v>
      </c>
      <c r="E3" s="144"/>
      <c r="F3" s="2"/>
      <c r="G3" s="426"/>
      <c r="H3" s="427"/>
      <c r="I3" s="427"/>
      <c r="J3" s="427"/>
      <c r="K3" s="135"/>
      <c r="L3" s="347"/>
      <c r="M3" s="347"/>
      <c r="O3" s="136"/>
      <c r="P3" s="133"/>
      <c r="Q3" s="133"/>
    </row>
    <row r="4" spans="2:20" ht="25.9">
      <c r="B4" s="288"/>
      <c r="C4" s="147" t="s">
        <v>94</v>
      </c>
      <c r="D4" s="242">
        <f>'27MY_HR-V_DATA'!$C$3</f>
        <v>2027</v>
      </c>
      <c r="E4" s="144"/>
      <c r="F4" s="2"/>
      <c r="G4" s="426"/>
      <c r="H4" s="427"/>
      <c r="I4" s="427"/>
      <c r="J4" s="427"/>
      <c r="K4" s="133"/>
      <c r="L4" s="137"/>
      <c r="M4" s="137"/>
      <c r="N4" s="137"/>
      <c r="O4" s="133"/>
      <c r="P4" s="133"/>
      <c r="Q4" s="133"/>
    </row>
    <row r="5" spans="2:20">
      <c r="B5" s="288"/>
      <c r="C5" s="145" t="s">
        <v>473</v>
      </c>
      <c r="D5" s="145"/>
      <c r="E5" s="115"/>
      <c r="F5" s="115"/>
      <c r="G5" s="115"/>
      <c r="H5" s="115"/>
      <c r="I5" s="115"/>
      <c r="J5" s="115"/>
      <c r="K5" s="115"/>
      <c r="L5" s="115"/>
      <c r="M5" s="115"/>
      <c r="N5" s="115"/>
      <c r="O5" s="115"/>
      <c r="P5" s="115"/>
      <c r="Q5" s="138"/>
    </row>
    <row r="6" spans="2:20">
      <c r="B6" s="288"/>
      <c r="C6" s="128" t="s">
        <v>474</v>
      </c>
      <c r="D6" s="128"/>
      <c r="E6" s="128"/>
      <c r="F6" s="128"/>
      <c r="G6" s="128"/>
      <c r="H6" s="128"/>
      <c r="I6" s="128"/>
      <c r="J6" s="128"/>
      <c r="K6" s="128"/>
      <c r="L6" s="128"/>
      <c r="M6" s="128"/>
      <c r="N6" s="128"/>
      <c r="O6" s="128"/>
      <c r="P6" s="115"/>
      <c r="Q6" s="138"/>
    </row>
    <row r="7" spans="2:20">
      <c r="B7" s="288"/>
      <c r="C7" s="128" t="s">
        <v>475</v>
      </c>
      <c r="D7" s="128"/>
      <c r="E7" s="128"/>
      <c r="F7" s="128"/>
      <c r="G7" s="128"/>
      <c r="H7" s="128"/>
      <c r="I7" s="128"/>
      <c r="J7" s="128"/>
      <c r="K7" s="128"/>
      <c r="L7" s="128"/>
      <c r="M7" s="128"/>
      <c r="N7" s="128"/>
      <c r="O7" s="128"/>
      <c r="P7" s="115"/>
      <c r="Q7" s="138"/>
    </row>
    <row r="8" spans="2:20">
      <c r="B8" s="288"/>
      <c r="C8" s="128" t="s">
        <v>476</v>
      </c>
      <c r="D8" s="128"/>
      <c r="E8" s="128"/>
      <c r="F8" s="128"/>
      <c r="G8" s="128"/>
      <c r="H8" s="129"/>
      <c r="I8" s="128"/>
      <c r="J8" s="128"/>
      <c r="K8" s="128"/>
      <c r="L8" s="128"/>
      <c r="M8" s="128"/>
      <c r="N8" s="128"/>
      <c r="O8" s="128"/>
      <c r="P8" s="115"/>
      <c r="Q8" s="138"/>
    </row>
    <row r="9" spans="2:20">
      <c r="B9" s="288"/>
      <c r="C9" s="130"/>
      <c r="D9" s="130"/>
      <c r="E9" s="130"/>
      <c r="F9" s="130"/>
      <c r="G9" s="130"/>
      <c r="H9" s="130"/>
      <c r="I9" s="130"/>
      <c r="J9" s="130"/>
      <c r="K9" s="130"/>
      <c r="L9" s="130"/>
      <c r="M9" s="130"/>
      <c r="N9" s="130"/>
      <c r="O9" s="130"/>
      <c r="P9" s="131"/>
      <c r="Q9" s="148"/>
    </row>
    <row r="10" spans="2:20" ht="14.45">
      <c r="B10" s="288"/>
      <c r="C10" s="51"/>
      <c r="D10" s="51"/>
      <c r="E10" s="51"/>
      <c r="F10" s="51"/>
      <c r="G10" s="51"/>
      <c r="H10" s="140" t="s">
        <v>477</v>
      </c>
      <c r="I10" s="51"/>
      <c r="J10" s="51"/>
      <c r="K10" s="51"/>
      <c r="L10" s="51"/>
      <c r="M10" s="51"/>
      <c r="N10" s="51"/>
      <c r="O10" s="51"/>
      <c r="P10" s="51"/>
      <c r="Q10" s="139"/>
    </row>
    <row r="11" spans="2:20" ht="18">
      <c r="B11" s="288"/>
      <c r="C11" s="141" t="s">
        <v>478</v>
      </c>
      <c r="D11" s="142"/>
      <c r="E11" s="420"/>
      <c r="F11" s="420"/>
      <c r="G11" s="421"/>
      <c r="H11" s="164" t="str">
        <f>prov_cd</f>
        <v>QC</v>
      </c>
      <c r="I11" s="163"/>
      <c r="J11" s="51"/>
      <c r="K11" s="51"/>
      <c r="L11" s="51"/>
      <c r="M11" s="51"/>
      <c r="N11" s="51"/>
      <c r="O11" s="51"/>
      <c r="P11" s="51"/>
      <c r="Q11" s="51"/>
    </row>
    <row r="12" spans="2:20" ht="14.45">
      <c r="B12" s="288"/>
      <c r="C12" s="428" t="s">
        <v>479</v>
      </c>
      <c r="D12" s="428" t="s">
        <v>112</v>
      </c>
      <c r="E12" s="428" t="s">
        <v>118</v>
      </c>
      <c r="F12" s="428" t="s">
        <v>480</v>
      </c>
      <c r="G12" s="428" t="s">
        <v>117</v>
      </c>
      <c r="H12" s="365" t="s">
        <v>481</v>
      </c>
      <c r="I12" s="428" t="s">
        <v>482</v>
      </c>
      <c r="J12" s="428"/>
      <c r="K12" s="428"/>
      <c r="L12" s="428"/>
      <c r="M12" s="428"/>
      <c r="N12" s="428"/>
      <c r="O12" s="428"/>
      <c r="P12" s="428"/>
      <c r="Q12" s="428" t="s">
        <v>483</v>
      </c>
    </row>
    <row r="13" spans="2:20" ht="14.45">
      <c r="B13" s="288"/>
      <c r="C13" s="428"/>
      <c r="D13" s="428"/>
      <c r="E13" s="428"/>
      <c r="F13" s="428"/>
      <c r="G13" s="428"/>
      <c r="H13" s="365"/>
      <c r="I13" s="157">
        <f>'27MY_HR-V_DATA'!$L$7</f>
        <v>0</v>
      </c>
      <c r="J13" s="157" t="str">
        <f>'27MY_HR-V_DATA'!$M$7</f>
        <v>LX 2WD</v>
      </c>
      <c r="K13" s="157">
        <f>'27MY_HR-V_DATA'!$N$7</f>
        <v>0</v>
      </c>
      <c r="L13" s="157" t="str">
        <f>'27MY_HR-V_DATA'!$O$7</f>
        <v>LX AWD</v>
      </c>
      <c r="M13" s="157">
        <f>'27MY_HR-V_DATA'!$P$7</f>
        <v>0</v>
      </c>
      <c r="N13" s="157" t="str">
        <f>'27MY_HR-V_DATA'!$Q$7</f>
        <v>AWD Sport</v>
      </c>
      <c r="O13" s="157">
        <f>'27MY_HR-V_DATA'!$R$7</f>
        <v>0</v>
      </c>
      <c r="P13" s="157" t="str">
        <f>'27MY_HR-V_DATA'!$S$7</f>
        <v>EX-L Navi</v>
      </c>
      <c r="Q13" s="428"/>
    </row>
    <row r="14" spans="2:20" s="125" customFormat="1" ht="15" customHeight="1">
      <c r="B14" s="289" t="s">
        <v>136</v>
      </c>
      <c r="C14" s="177" t="str">
        <f>VLOOKUP(B14,'27MY_HR-V_DATA'!B:U,3,FALSE)</f>
        <v>Protection Package</v>
      </c>
      <c r="D14" s="253" t="str">
        <f>B14</f>
        <v>23HRV-PRO-PK</v>
      </c>
      <c r="E14" s="361">
        <f>VLOOKUP(B14,'27MY_HR-V_DATA'!B:U,8,FALSE)</f>
        <v>260.10000000000002</v>
      </c>
      <c r="F14" s="361">
        <f>VLOOKUP(B14,'27MY_HR-V_DATA'!B:U,9,FALSE)</f>
        <v>481</v>
      </c>
      <c r="G14" s="429">
        <f>VLOOKUP(B14,'27MY_HR-V_DATA'!B:AR,7,FALSE)</f>
        <v>0.2</v>
      </c>
      <c r="H14" s="362">
        <f>VLOOKUP(B14,'27MY_HR-V_DATA'!B:U,10,FALSE)</f>
        <v>511.4</v>
      </c>
      <c r="I14" s="430">
        <f>VLOOKUP(B14,'27MY_HR-V_DATA'!B:U,11,FALSE)</f>
        <v>0</v>
      </c>
      <c r="J14" s="430" t="str">
        <f>VLOOKUP(B14,'27MY_HR-V_DATA'!B:U,12,FALSE)</f>
        <v>•</v>
      </c>
      <c r="K14" s="430">
        <f>VLOOKUP(B14,'27MY_HR-V_DATA'!B:U,13,FALSE)</f>
        <v>0</v>
      </c>
      <c r="L14" s="431" t="str">
        <f>VLOOKUP(B14,'27MY_HR-V_DATA'!B:U,14,FALSE)</f>
        <v>•</v>
      </c>
      <c r="M14" s="431">
        <f>VLOOKUP(B14,'27MY_HR-V_DATA'!B:U,15,FALSE)</f>
        <v>0</v>
      </c>
      <c r="N14" s="430" t="str">
        <f>VLOOKUP(B14,'27MY_HR-V_DATA'!B:U,16,FALSE)</f>
        <v>•</v>
      </c>
      <c r="O14" s="430">
        <f>VLOOKUP(B14,'27MY_HR-V_DATA'!B:U,17,FALSE)</f>
        <v>0</v>
      </c>
      <c r="P14" s="430" t="str">
        <f>VLOOKUP(B14,'27MY_HR-V_DATA'!B:U,18,FALSE)</f>
        <v>•</v>
      </c>
      <c r="Q14" s="366" t="str">
        <f>IF(VLOOKUP(B14,'27MY_HR-V_DATA'!B:U,19,FALSE)="","",VLOOKUP(B14,'27MY_HR-V_DATA'!B:U,19,FALSE))</f>
        <v/>
      </c>
      <c r="R14" s="94"/>
      <c r="S14" s="94"/>
      <c r="T14" s="94"/>
    </row>
    <row r="15" spans="2:20" s="125" customFormat="1" ht="15" customHeight="1">
      <c r="B15" s="289" t="s">
        <v>384</v>
      </c>
      <c r="C15" s="259" t="str">
        <f>VLOOKUP(B15,'27MY_HR-V_DATA'!B:U,3,FALSE)</f>
        <v>All Season Floor Mats</v>
      </c>
      <c r="D15" s="199" t="str">
        <f t="shared" ref="D15" si="0">B15</f>
        <v>08P17-3V0-110</v>
      </c>
      <c r="E15" s="361"/>
      <c r="F15" s="361"/>
      <c r="G15" s="429"/>
      <c r="H15" s="362"/>
      <c r="I15" s="430"/>
      <c r="J15" s="430"/>
      <c r="K15" s="430"/>
      <c r="L15" s="432"/>
      <c r="M15" s="432"/>
      <c r="N15" s="430"/>
      <c r="O15" s="430"/>
      <c r="P15" s="430"/>
      <c r="Q15" s="366"/>
      <c r="R15" s="94"/>
      <c r="S15" s="94"/>
      <c r="T15" s="94"/>
    </row>
    <row r="16" spans="2:20" s="125" customFormat="1" ht="15" customHeight="1">
      <c r="B16" s="289" t="s">
        <v>398</v>
      </c>
      <c r="C16" s="259" t="str">
        <f>VLOOKUP(B16,'27MY_HR-V_DATA'!B:U,3,FALSE)</f>
        <v>Cargo Tray</v>
      </c>
      <c r="D16" s="181" t="str">
        <f t="shared" ref="D16" si="1">B16</f>
        <v>08U45-3V0-100</v>
      </c>
      <c r="E16" s="361"/>
      <c r="F16" s="361"/>
      <c r="G16" s="429"/>
      <c r="H16" s="362"/>
      <c r="I16" s="430"/>
      <c r="J16" s="430"/>
      <c r="K16" s="430"/>
      <c r="L16" s="433"/>
      <c r="M16" s="433"/>
      <c r="N16" s="430"/>
      <c r="O16" s="430"/>
      <c r="P16" s="430"/>
      <c r="Q16" s="366"/>
      <c r="R16" s="94"/>
      <c r="S16" s="94"/>
      <c r="T16" s="94"/>
    </row>
    <row r="17" spans="2:20" s="125" customFormat="1" ht="6.95" customHeight="1">
      <c r="B17" s="289"/>
      <c r="C17" s="182"/>
      <c r="D17" s="183"/>
      <c r="E17" s="183"/>
      <c r="F17" s="183"/>
      <c r="G17" s="183"/>
      <c r="H17" s="183"/>
      <c r="I17" s="183"/>
      <c r="J17" s="183"/>
      <c r="K17" s="183"/>
      <c r="L17" s="183"/>
      <c r="M17" s="183"/>
      <c r="N17" s="183"/>
      <c r="O17" s="183"/>
      <c r="P17" s="183"/>
      <c r="Q17" s="184"/>
      <c r="R17" s="94"/>
      <c r="S17" s="94"/>
    </row>
    <row r="18" spans="2:20" s="125" customFormat="1" ht="15" customHeight="1">
      <c r="B18" s="289" t="s">
        <v>157</v>
      </c>
      <c r="C18" s="177" t="str">
        <f>VLOOKUP(B18,'27MY_HR-V_DATA'!B:U,3,FALSE)</f>
        <v>Protection Package Advance</v>
      </c>
      <c r="D18" s="253" t="str">
        <f>B18</f>
        <v>26HRV-PRO-PKA</v>
      </c>
      <c r="E18" s="361">
        <f>VLOOKUP(B18,'27MY_HR-V_DATA'!B:U,8,FALSE)</f>
        <v>517.5</v>
      </c>
      <c r="F18" s="361">
        <f>VLOOKUP(B18,'27MY_HR-V_DATA'!B:U,9,FALSE)</f>
        <v>831.6</v>
      </c>
      <c r="G18" s="429">
        <f>VLOOKUP(B18,'27MY_HR-V_DATA'!B:U,7,FALSE)</f>
        <v>0.60000000000000009</v>
      </c>
      <c r="H18" s="362">
        <f>VLOOKUP(B18,'27MY_HR-V_DATA'!B:U,10,FALSE)</f>
        <v>922.80000000000007</v>
      </c>
      <c r="I18" s="431">
        <f>VLOOKUP(B18,'27MY_HR-V_DATA'!B:U,11,FALSE)</f>
        <v>0</v>
      </c>
      <c r="J18" s="431" t="str">
        <f>VLOOKUP(B18,'27MY_HR-V_DATA'!B:U,12,FALSE)</f>
        <v>•</v>
      </c>
      <c r="K18" s="431">
        <f>VLOOKUP(B18,'27MY_HR-V_DATA'!B:U,13,FALSE)</f>
        <v>0</v>
      </c>
      <c r="L18" s="431" t="str">
        <f>VLOOKUP(B18,'27MY_HR-V_DATA'!B:U,14,FALSE)</f>
        <v>•</v>
      </c>
      <c r="M18" s="431">
        <f>VLOOKUP(B18,'27MY_HR-V_DATA'!B:U,15,FALSE)</f>
        <v>0</v>
      </c>
      <c r="N18" s="431" t="str">
        <f>VLOOKUP(B18,'27MY_HR-V_DATA'!B:U,16,FALSE)</f>
        <v>•</v>
      </c>
      <c r="O18" s="431">
        <f>VLOOKUP(B18,'27MY_HR-V_DATA'!B:U,17,FALSE)</f>
        <v>0</v>
      </c>
      <c r="P18" s="431" t="str">
        <f>VLOOKUP(B18,'27MY_HR-V_DATA'!B:U,18,FALSE)</f>
        <v>•</v>
      </c>
      <c r="Q18" s="369" t="str">
        <f>IF(VLOOKUP(B18,'27MY_HR-V_DATA'!B:U,19,FALSE)="","",VLOOKUP(B18,'27MY_HR-V_DATA'!B:U,19,FALSE))</f>
        <v>10% discount applied.</v>
      </c>
      <c r="R18" s="94"/>
      <c r="S18" s="94"/>
      <c r="T18" s="94"/>
    </row>
    <row r="19" spans="2:20" s="125" customFormat="1" ht="15" customHeight="1">
      <c r="B19" s="289" t="s">
        <v>384</v>
      </c>
      <c r="C19" s="259" t="str">
        <f>VLOOKUP(B19,'27MY_HR-V_DATA'!B:U,3,FALSE)</f>
        <v>All Season Floor Mats</v>
      </c>
      <c r="D19" s="199" t="str">
        <f t="shared" ref="D19" si="2">B19</f>
        <v>08P17-3V0-110</v>
      </c>
      <c r="E19" s="361"/>
      <c r="F19" s="361"/>
      <c r="G19" s="429"/>
      <c r="H19" s="362"/>
      <c r="I19" s="432"/>
      <c r="J19" s="432"/>
      <c r="K19" s="432"/>
      <c r="L19" s="432"/>
      <c r="M19" s="432"/>
      <c r="N19" s="432"/>
      <c r="O19" s="432"/>
      <c r="P19" s="432"/>
      <c r="Q19" s="367"/>
      <c r="R19" s="94"/>
      <c r="S19" s="94"/>
      <c r="T19" s="94"/>
    </row>
    <row r="20" spans="2:20" s="125" customFormat="1" ht="15" customHeight="1">
      <c r="B20" s="289" t="s">
        <v>398</v>
      </c>
      <c r="C20" s="259" t="str">
        <f>VLOOKUP(B20,'27MY_HR-V_DATA'!B:U,3,FALSE)</f>
        <v>Cargo Tray</v>
      </c>
      <c r="D20" s="199" t="str">
        <f t="shared" ref="D20" si="3">B20</f>
        <v>08U45-3V0-100</v>
      </c>
      <c r="E20" s="361"/>
      <c r="F20" s="361"/>
      <c r="G20" s="429"/>
      <c r="H20" s="362"/>
      <c r="I20" s="432"/>
      <c r="J20" s="432"/>
      <c r="K20" s="432"/>
      <c r="L20" s="432"/>
      <c r="M20" s="432"/>
      <c r="N20" s="432"/>
      <c r="O20" s="432"/>
      <c r="P20" s="432"/>
      <c r="Q20" s="367"/>
      <c r="R20" s="94"/>
      <c r="S20" s="94"/>
      <c r="T20" s="94"/>
    </row>
    <row r="21" spans="2:20" s="125" customFormat="1" ht="15" customHeight="1">
      <c r="B21" s="289" t="s">
        <v>403</v>
      </c>
      <c r="C21" s="259" t="str">
        <f>VLOOKUP(B21,'27MY_HR-V_DATA'!B:U,3,FALSE)</f>
        <v>Cargo Cover</v>
      </c>
      <c r="D21" s="199" t="str">
        <f t="shared" ref="D21:D22" si="4">B21</f>
        <v>08U35-3V0-310</v>
      </c>
      <c r="E21" s="361"/>
      <c r="F21" s="361"/>
      <c r="G21" s="429"/>
      <c r="H21" s="362"/>
      <c r="I21" s="432"/>
      <c r="J21" s="432"/>
      <c r="K21" s="432"/>
      <c r="L21" s="432"/>
      <c r="M21" s="432"/>
      <c r="N21" s="432"/>
      <c r="O21" s="432"/>
      <c r="P21" s="432"/>
      <c r="Q21" s="367"/>
      <c r="R21" s="94"/>
      <c r="S21" s="94"/>
      <c r="T21" s="94"/>
    </row>
    <row r="22" spans="2:20" s="125" customFormat="1" ht="15" customHeight="1">
      <c r="B22" s="289" t="s">
        <v>408</v>
      </c>
      <c r="C22" s="259" t="str">
        <f>VLOOKUP(B22,'27MY_HR-V_DATA'!B:U,3,FALSE)</f>
        <v>Rear Seat Back Protector</v>
      </c>
      <c r="D22" s="199" t="str">
        <f t="shared" si="4"/>
        <v>08P30-3V0-100</v>
      </c>
      <c r="E22" s="361"/>
      <c r="F22" s="361"/>
      <c r="G22" s="429"/>
      <c r="H22" s="362"/>
      <c r="I22" s="433"/>
      <c r="J22" s="433"/>
      <c r="K22" s="433"/>
      <c r="L22" s="433"/>
      <c r="M22" s="433"/>
      <c r="N22" s="433"/>
      <c r="O22" s="433"/>
      <c r="P22" s="433"/>
      <c r="Q22" s="368"/>
      <c r="R22" s="94"/>
      <c r="S22" s="94"/>
      <c r="T22" s="94"/>
    </row>
    <row r="23" spans="2:20" s="125" customFormat="1" ht="6.95" customHeight="1">
      <c r="B23" s="289"/>
      <c r="C23" s="182"/>
      <c r="D23" s="183"/>
      <c r="E23" s="183"/>
      <c r="F23" s="183"/>
      <c r="G23" s="183"/>
      <c r="H23" s="183"/>
      <c r="I23" s="183"/>
      <c r="J23" s="183"/>
      <c r="K23" s="183"/>
      <c r="L23" s="183"/>
      <c r="M23" s="183"/>
      <c r="N23" s="183"/>
      <c r="O23" s="183"/>
      <c r="P23" s="183"/>
      <c r="Q23" s="184"/>
      <c r="R23" s="94"/>
      <c r="S23" s="94"/>
    </row>
    <row r="24" spans="2:20" s="125" customFormat="1" ht="15" customHeight="1">
      <c r="B24" s="289" t="s">
        <v>142</v>
      </c>
      <c r="C24" s="177" t="str">
        <f>VLOOKUP(B24,'27MY_HR-V_DATA'!B:U,3,FALSE)</f>
        <v>Cold Weather Package</v>
      </c>
      <c r="D24" s="253" t="str">
        <f>B24</f>
        <v>23HRV-COLD-PKG</v>
      </c>
      <c r="E24" s="361">
        <f>VLOOKUP(B24,'27MY_HR-V_DATA'!B:U,8,FALSE)</f>
        <v>230.85</v>
      </c>
      <c r="F24" s="361">
        <f>VLOOKUP(B24,'27MY_HR-V_DATA'!B:U,9,FALSE)</f>
        <v>405</v>
      </c>
      <c r="G24" s="429">
        <f>VLOOKUP(B24,'27MY_HR-V_DATA'!B:AR,7,FALSE)</f>
        <v>1.4</v>
      </c>
      <c r="H24" s="362">
        <f>VLOOKUP(B24,'27MY_HR-V_DATA'!B:U,10,FALSE)</f>
        <v>617.79999999999995</v>
      </c>
      <c r="I24" s="430">
        <f>VLOOKUP(B24,'27MY_HR-V_DATA'!B:U,11,FALSE)</f>
        <v>0</v>
      </c>
      <c r="J24" s="430" t="str">
        <f>VLOOKUP(B24,'27MY_HR-V_DATA'!B:U,12,FALSE)</f>
        <v>•</v>
      </c>
      <c r="K24" s="430">
        <f>VLOOKUP(B24,'27MY_HR-V_DATA'!B:U,13,FALSE)</f>
        <v>0</v>
      </c>
      <c r="L24" s="431" t="str">
        <f>VLOOKUP(B24,'27MY_HR-V_DATA'!B:U,14,FALSE)</f>
        <v>•</v>
      </c>
      <c r="M24" s="431">
        <f>VLOOKUP(B24,'27MY_HR-V_DATA'!B:U,15,FALSE)</f>
        <v>0</v>
      </c>
      <c r="N24" s="430" t="str">
        <f>VLOOKUP(B24,'27MY_HR-V_DATA'!B:U,16,FALSE)</f>
        <v>•</v>
      </c>
      <c r="O24" s="430">
        <f>VLOOKUP(B24,'27MY_HR-V_DATA'!B:U,17,FALSE)</f>
        <v>0</v>
      </c>
      <c r="P24" s="430" t="str">
        <f>VLOOKUP(B24,'27MY_HR-V_DATA'!B:U,18,FALSE)</f>
        <v>•</v>
      </c>
      <c r="Q24" s="366" t="str">
        <f>IF(VLOOKUP(B24,'27MY_HR-V_DATA'!B:U,19,FALSE)="","",VLOOKUP(B24,'27MY_HR-V_DATA'!B:U,19,FALSE))</f>
        <v>5% discount applied.</v>
      </c>
      <c r="R24" s="94"/>
      <c r="S24" s="94"/>
      <c r="T24" s="94"/>
    </row>
    <row r="25" spans="2:20" s="125" customFormat="1" ht="15" customHeight="1">
      <c r="B25" s="289" t="s">
        <v>363</v>
      </c>
      <c r="C25" s="259" t="str">
        <f>VLOOKUP(B25,'27MY_HR-V_DATA'!B:U,3,FALSE)</f>
        <v>Engine Block Heater</v>
      </c>
      <c r="D25" s="199" t="str">
        <f t="shared" ref="D25:D26" si="5">B25</f>
        <v>08T44-SNA-302</v>
      </c>
      <c r="E25" s="361"/>
      <c r="F25" s="361"/>
      <c r="G25" s="429"/>
      <c r="H25" s="362"/>
      <c r="I25" s="430"/>
      <c r="J25" s="430"/>
      <c r="K25" s="430"/>
      <c r="L25" s="432"/>
      <c r="M25" s="432"/>
      <c r="N25" s="430"/>
      <c r="O25" s="430"/>
      <c r="P25" s="430"/>
      <c r="Q25" s="366"/>
      <c r="R25" s="94"/>
      <c r="S25" s="94"/>
      <c r="T25" s="94"/>
    </row>
    <row r="26" spans="2:20" s="125" customFormat="1" ht="15" customHeight="1">
      <c r="B26" s="289" t="s">
        <v>368</v>
      </c>
      <c r="C26" s="259" t="str">
        <f>VLOOKUP(B26,'27MY_HR-V_DATA'!B:U,3,FALSE)</f>
        <v>Optimate 12V Auto Battery Charger/Maintainer</v>
      </c>
      <c r="D26" s="199" t="str">
        <f t="shared" si="5"/>
        <v>31670-BMS-004H</v>
      </c>
      <c r="E26" s="361"/>
      <c r="F26" s="361"/>
      <c r="G26" s="429"/>
      <c r="H26" s="362"/>
      <c r="I26" s="430"/>
      <c r="J26" s="430"/>
      <c r="K26" s="430"/>
      <c r="L26" s="433"/>
      <c r="M26" s="433"/>
      <c r="N26" s="430"/>
      <c r="O26" s="430"/>
      <c r="P26" s="430"/>
      <c r="Q26" s="366"/>
      <c r="R26" s="94"/>
      <c r="S26" s="94"/>
      <c r="T26" s="94"/>
    </row>
    <row r="27" spans="2:20" s="125" customFormat="1" ht="6.95" customHeight="1">
      <c r="B27" s="289"/>
      <c r="C27" s="182"/>
      <c r="D27" s="183"/>
      <c r="E27" s="183"/>
      <c r="F27" s="183"/>
      <c r="G27" s="183"/>
      <c r="H27" s="183"/>
      <c r="I27" s="183"/>
      <c r="J27" s="183"/>
      <c r="K27" s="183"/>
      <c r="L27" s="183"/>
      <c r="M27" s="183"/>
      <c r="N27" s="183"/>
      <c r="O27" s="183"/>
      <c r="P27" s="183"/>
      <c r="Q27" s="184"/>
      <c r="R27" s="94"/>
      <c r="S27" s="94"/>
    </row>
    <row r="28" spans="2:20" s="125" customFormat="1" ht="15" customHeight="1">
      <c r="B28" s="289" t="s">
        <v>164</v>
      </c>
      <c r="C28" s="177" t="str">
        <f>VLOOKUP(B28,'27MY_HR-V_DATA'!B:U,3,FALSE)</f>
        <v>Rugged Package</v>
      </c>
      <c r="D28" s="253" t="str">
        <f>B28</f>
        <v>27HRV-RUG-PKG</v>
      </c>
      <c r="E28" s="357">
        <f>VLOOKUP(B28,'27MY_HR-V_DATA'!B:U,8,FALSE)</f>
        <v>977</v>
      </c>
      <c r="F28" s="357">
        <f>VLOOKUP(B28,'27MY_HR-V_DATA'!B:U,9,FALSE)</f>
        <v>1628</v>
      </c>
      <c r="G28" s="434">
        <f>VLOOKUP(B28,'27MY_HR-V_DATA'!B:AR,7,FALSE)</f>
        <v>2.8</v>
      </c>
      <c r="H28" s="359">
        <f>VLOOKUP(B28,'27MY_HR-V_DATA'!B:U,10,FALSE)</f>
        <v>2053.6</v>
      </c>
      <c r="I28" s="431">
        <f>VLOOKUP(B28,'27MY_HR-V_DATA'!B:U,11,FALSE)</f>
        <v>0</v>
      </c>
      <c r="J28" s="431" t="str">
        <f>VLOOKUP(B28,'27MY_HR-V_DATA'!B:U,12,FALSE)</f>
        <v>•</v>
      </c>
      <c r="K28" s="431">
        <f>VLOOKUP(B28,'27MY_HR-V_DATA'!B:U,13,FALSE)</f>
        <v>0</v>
      </c>
      <c r="L28" s="431" t="str">
        <f>VLOOKUP(B28,'27MY_HR-V_DATA'!B:U,14,FALSE)</f>
        <v>•</v>
      </c>
      <c r="M28" s="431">
        <f>VLOOKUP(B28,'27MY_HR-V_DATA'!B:U,15,FALSE)</f>
        <v>0</v>
      </c>
      <c r="N28" s="431" t="str">
        <f>VLOOKUP(B28,'27MY_HR-V_DATA'!B:U,16,FALSE)</f>
        <v>•</v>
      </c>
      <c r="O28" s="431">
        <f>VLOOKUP(B28,'27MY_HR-V_DATA'!B:U,17,FALSE)</f>
        <v>0</v>
      </c>
      <c r="P28" s="431" t="str">
        <f>VLOOKUP(B28,'27MY_HR-V_DATA'!B:U,18,FALSE)</f>
        <v>•</v>
      </c>
      <c r="Q28" s="370" t="str">
        <f>IF(VLOOKUP(B28,'27MY_HR-V_DATA'!B:U,19,FALSE)="","",VLOOKUP(B28,'27MY_HR-V_DATA'!B:U,19,FALSE))</f>
        <v/>
      </c>
      <c r="R28" s="94"/>
      <c r="S28" s="94"/>
      <c r="T28" s="94"/>
    </row>
    <row r="29" spans="2:20" s="125" customFormat="1" ht="15" customHeight="1">
      <c r="B29" s="290" t="s">
        <v>231</v>
      </c>
      <c r="C29" s="259" t="str">
        <f>VLOOKUP(B29,'27MY_HR-V_DATA'!B:U,3,FALSE)</f>
        <v>Grille Trim</v>
      </c>
      <c r="D29" s="199" t="str">
        <f>B29</f>
        <v>08F23-3V0-100A</v>
      </c>
      <c r="E29" s="358"/>
      <c r="F29" s="358"/>
      <c r="G29" s="435"/>
      <c r="H29" s="360"/>
      <c r="I29" s="432"/>
      <c r="J29" s="432"/>
      <c r="K29" s="432"/>
      <c r="L29" s="432"/>
      <c r="M29" s="432"/>
      <c r="N29" s="432"/>
      <c r="O29" s="432"/>
      <c r="P29" s="432"/>
      <c r="Q29" s="371"/>
      <c r="R29" s="94"/>
      <c r="S29" s="94"/>
      <c r="T29" s="94"/>
    </row>
    <row r="30" spans="2:20" s="125" customFormat="1" ht="15" customHeight="1">
      <c r="B30" s="290" t="s">
        <v>237</v>
      </c>
      <c r="C30" s="259" t="str">
        <f>VLOOKUP(B30,'27MY_HR-V_DATA'!B:U,3,FALSE)</f>
        <v>Lower Door Garnish</v>
      </c>
      <c r="D30" s="199" t="str">
        <f t="shared" ref="D30:D31" si="6">B30</f>
        <v>08F57-3V0-100</v>
      </c>
      <c r="E30" s="358"/>
      <c r="F30" s="358"/>
      <c r="G30" s="435"/>
      <c r="H30" s="360"/>
      <c r="I30" s="432"/>
      <c r="J30" s="432"/>
      <c r="K30" s="432"/>
      <c r="L30" s="432"/>
      <c r="M30" s="432"/>
      <c r="N30" s="432"/>
      <c r="O30" s="432"/>
      <c r="P30" s="432"/>
      <c r="Q30" s="371"/>
      <c r="R30" s="94"/>
      <c r="S30" s="94"/>
      <c r="T30" s="94"/>
    </row>
    <row r="31" spans="2:20" s="125" customFormat="1" ht="15" customHeight="1">
      <c r="B31" s="290" t="s">
        <v>244</v>
      </c>
      <c r="C31" s="259" t="str">
        <f>VLOOKUP(B31,'27MY_HR-V_DATA'!B:U,3,FALSE)</f>
        <v>Fender Flares</v>
      </c>
      <c r="D31" s="199" t="str">
        <f t="shared" si="6"/>
        <v>08P21-3V0-100</v>
      </c>
      <c r="E31" s="358"/>
      <c r="F31" s="358"/>
      <c r="G31" s="436"/>
      <c r="H31" s="360"/>
      <c r="I31" s="433"/>
      <c r="J31" s="433"/>
      <c r="K31" s="433"/>
      <c r="L31" s="433"/>
      <c r="M31" s="433"/>
      <c r="N31" s="433"/>
      <c r="O31" s="433"/>
      <c r="P31" s="433"/>
      <c r="Q31" s="371"/>
      <c r="R31" s="94"/>
      <c r="S31" s="94"/>
      <c r="T31" s="94"/>
    </row>
    <row r="32" spans="2:20" s="126" customFormat="1" ht="15" customHeight="1">
      <c r="B32" s="290"/>
      <c r="C32" s="420"/>
      <c r="D32" s="420"/>
      <c r="E32" s="420"/>
      <c r="F32" s="420"/>
      <c r="G32" s="421"/>
      <c r="H32" s="420"/>
      <c r="I32" s="420"/>
      <c r="J32" s="420"/>
      <c r="K32" s="420"/>
      <c r="L32" s="420"/>
      <c r="M32" s="420"/>
      <c r="N32" s="420"/>
      <c r="O32" s="420"/>
      <c r="P32" s="420"/>
      <c r="Q32" s="420"/>
    </row>
    <row r="33" spans="1:17" s="124" customFormat="1" ht="18">
      <c r="B33" s="289"/>
      <c r="C33" s="141" t="s">
        <v>484</v>
      </c>
      <c r="D33" s="141"/>
      <c r="E33" s="132"/>
      <c r="F33" s="132"/>
      <c r="G33" s="132"/>
      <c r="H33" s="132"/>
      <c r="I33" s="132"/>
      <c r="J33" s="132"/>
      <c r="K33" s="132"/>
      <c r="L33" s="132"/>
      <c r="M33" s="132"/>
      <c r="N33" s="132"/>
      <c r="O33" s="132"/>
      <c r="P33" s="132"/>
      <c r="Q33" s="132"/>
    </row>
    <row r="34" spans="1:17" s="125" customFormat="1" ht="15" customHeight="1">
      <c r="B34" s="289"/>
      <c r="C34" s="428" t="s">
        <v>479</v>
      </c>
      <c r="D34" s="428" t="s">
        <v>112</v>
      </c>
      <c r="E34" s="428" t="s">
        <v>118</v>
      </c>
      <c r="F34" s="428" t="s">
        <v>480</v>
      </c>
      <c r="G34" s="428" t="s">
        <v>117</v>
      </c>
      <c r="H34" s="365" t="s">
        <v>481</v>
      </c>
      <c r="I34" s="428" t="s">
        <v>482</v>
      </c>
      <c r="J34" s="428"/>
      <c r="K34" s="428"/>
      <c r="L34" s="428"/>
      <c r="M34" s="428"/>
      <c r="N34" s="428"/>
      <c r="O34" s="428"/>
      <c r="P34" s="428"/>
      <c r="Q34" s="428" t="s">
        <v>483</v>
      </c>
    </row>
    <row r="35" spans="1:17" s="125" customFormat="1" ht="14.45">
      <c r="B35" s="290"/>
      <c r="C35" s="428"/>
      <c r="D35" s="428"/>
      <c r="E35" s="428"/>
      <c r="F35" s="428"/>
      <c r="G35" s="428"/>
      <c r="H35" s="365"/>
      <c r="I35" s="157">
        <f>'27MY_HR-V_DATA'!$L$7</f>
        <v>0</v>
      </c>
      <c r="J35" s="157" t="str">
        <f>'27MY_HR-V_DATA'!$M$7</f>
        <v>LX 2WD</v>
      </c>
      <c r="K35" s="157">
        <f>'27MY_HR-V_DATA'!$N$7</f>
        <v>0</v>
      </c>
      <c r="L35" s="157" t="str">
        <f>'27MY_HR-V_DATA'!$O$7</f>
        <v>LX AWD</v>
      </c>
      <c r="M35" s="157">
        <f>'27MY_HR-V_DATA'!$P$7</f>
        <v>0</v>
      </c>
      <c r="N35" s="157" t="str">
        <f>'27MY_HR-V_DATA'!$Q$7</f>
        <v>AWD Sport</v>
      </c>
      <c r="O35" s="157">
        <f>'27MY_HR-V_DATA'!$R$7</f>
        <v>0</v>
      </c>
      <c r="P35" s="157" t="str">
        <f>'27MY_HR-V_DATA'!$S$7</f>
        <v>EX-L Navi</v>
      </c>
      <c r="Q35" s="428"/>
    </row>
    <row r="36" spans="1:17" s="126" customFormat="1" ht="28.9" customHeight="1">
      <c r="B36" s="290" t="s">
        <v>174</v>
      </c>
      <c r="C36" s="240" t="str">
        <f>VLOOKUP(B36,'27MY_HR-V_DATA'!B:U,3,FALSE)</f>
        <v xml:space="preserve">EKM3 - 17" Alloy Wheel </v>
      </c>
      <c r="D36" s="78" t="str">
        <f>B36</f>
        <v>442-770-6545BH</v>
      </c>
      <c r="E36" s="159">
        <f>VLOOKUP(B36,'27MY_HR-V_DATA'!B:U,8,FALSE)</f>
        <v>720</v>
      </c>
      <c r="F36" s="159">
        <f>VLOOKUP(B36,'27MY_HR-V_DATA'!B:U,9,FALSE)</f>
        <v>908</v>
      </c>
      <c r="G36" s="160">
        <f>VLOOKUP(B36,'27MY_HR-V_DATA'!B:AR,7,FALSE)</f>
        <v>1.6</v>
      </c>
      <c r="H36" s="161">
        <f>VLOOKUP(B36,'27MY_HR-V_DATA'!B:U,10,FALSE)</f>
        <v>1151.2</v>
      </c>
      <c r="I36" s="316">
        <f>VLOOKUP(B36,'27MY_HR-V_DATA'!B:U,11,FALSE)</f>
        <v>0</v>
      </c>
      <c r="J36" s="316" t="str">
        <f>VLOOKUP(B36,'27MY_HR-V_DATA'!B:U,12,FALSE)</f>
        <v>E</v>
      </c>
      <c r="K36" s="316">
        <f>VLOOKUP(B36,'27MY_HR-V_DATA'!B:U,13,FALSE)</f>
        <v>0</v>
      </c>
      <c r="L36" s="348" t="str">
        <f>VLOOKUP(B36,'27MY_HR-V_DATA'!B:U,14,FALSE)</f>
        <v>E</v>
      </c>
      <c r="M36" s="348">
        <f>VLOOKUP(B36,'27MY_HR-V_DATA'!B:U,15,FALSE)</f>
        <v>0</v>
      </c>
      <c r="N36" s="316" t="str">
        <f>VLOOKUP(B36,'27MY_HR-V_DATA'!B:U,16,FALSE)</f>
        <v>N/A</v>
      </c>
      <c r="O36" s="316">
        <f>VLOOKUP(B36,'27MY_HR-V_DATA'!B:U,17,FALSE)</f>
        <v>0</v>
      </c>
      <c r="P36" s="316" t="str">
        <f>VLOOKUP(B36,'27MY_HR-V_DATA'!B:U,18,FALSE)</f>
        <v>N/A</v>
      </c>
      <c r="Q36" s="349" t="str">
        <f>IF(VLOOKUP(B36,'27MY_HR-V_DATA'!B:U,19,FALSE)="","",VLOOKUP(B36,'27MY_HR-V_DATA'!B:U,19,FALSE))</f>
        <v xml:space="preserve">Priced as a set of 4.   Tires Sold Separately  </v>
      </c>
    </row>
    <row r="37" spans="1:17" s="125" customFormat="1" ht="28.9" customHeight="1">
      <c r="B37" s="290" t="s">
        <v>168</v>
      </c>
      <c r="C37" s="240" t="str">
        <f>VLOOKUP(B37,'27MY_HR-V_DATA'!B:U,3,FALSE)</f>
        <v>17" Glint Black Alloy Wheels</v>
      </c>
      <c r="D37" s="258" t="str">
        <f t="shared" ref="D37:D39" si="7">B37</f>
        <v>08W17-3V0-100</v>
      </c>
      <c r="E37" s="159">
        <f>VLOOKUP(B37,'27MY_HR-V_DATA'!B:U,8,FALSE)</f>
        <v>1712</v>
      </c>
      <c r="F37" s="159">
        <f>VLOOKUP(B37,'27MY_HR-V_DATA'!B:U,9,FALSE)</f>
        <v>2444</v>
      </c>
      <c r="G37" s="160">
        <f>VLOOKUP(B37,'27MY_HR-V_DATA'!B:AR,7,FALSE)</f>
        <v>1.6</v>
      </c>
      <c r="H37" s="161">
        <f>VLOOKUP(B37,'27MY_HR-V_DATA'!B:U,10,FALSE)</f>
        <v>2687.2</v>
      </c>
      <c r="I37" s="316">
        <f>VLOOKUP(B37,'27MY_HR-V_DATA'!B:U,11,FALSE)</f>
        <v>0</v>
      </c>
      <c r="J37" s="316" t="str">
        <f>VLOOKUP(B37,'27MY_HR-V_DATA'!B:U,12,FALSE)</f>
        <v>E</v>
      </c>
      <c r="K37" s="316">
        <f>VLOOKUP(B37,'27MY_HR-V_DATA'!B:U,13,FALSE)</f>
        <v>0</v>
      </c>
      <c r="L37" s="348" t="str">
        <f>VLOOKUP(B37,'27MY_HR-V_DATA'!B:U,14,FALSE)</f>
        <v>E</v>
      </c>
      <c r="M37" s="348">
        <f>VLOOKUP(B37,'27MY_HR-V_DATA'!B:U,15,FALSE)</f>
        <v>0</v>
      </c>
      <c r="N37" s="316" t="str">
        <f>VLOOKUP(B37,'27MY_HR-V_DATA'!B:U,16,FALSE)</f>
        <v>N/A</v>
      </c>
      <c r="O37" s="316">
        <f>VLOOKUP(B37,'27MY_HR-V_DATA'!B:U,17,FALSE)</f>
        <v>0</v>
      </c>
      <c r="P37" s="316" t="str">
        <f>VLOOKUP(B37,'27MY_HR-V_DATA'!B:U,18,FALSE)</f>
        <v>T</v>
      </c>
      <c r="Q37" s="349" t="str">
        <f>IF(VLOOKUP(B37,'27MY_HR-V_DATA'!B:U,19,FALSE)="","",VLOOKUP(B37,'27MY_HR-V_DATA'!B:U,19,FALSE))</f>
        <v xml:space="preserve">Priced as a set of 4.   Tires Sold Separately  </v>
      </c>
    </row>
    <row r="38" spans="1:17" s="125" customFormat="1" ht="28.9" customHeight="1">
      <c r="B38" s="290" t="s">
        <v>178</v>
      </c>
      <c r="C38" s="240" t="str">
        <f>VLOOKUP(B38,'27MY_HR-V_DATA'!B:U,3,FALSE)</f>
        <v>Wheel Locks - Black</v>
      </c>
      <c r="D38" s="258" t="str">
        <f t="shared" si="7"/>
        <v>08W42-TGG-301</v>
      </c>
      <c r="E38" s="159">
        <f>VLOOKUP(B38,'27MY_HR-V_DATA'!B:U,8,FALSE)</f>
        <v>61</v>
      </c>
      <c r="F38" s="159">
        <f>VLOOKUP(B38,'27MY_HR-V_DATA'!B:U,9,FALSE)</f>
        <v>102</v>
      </c>
      <c r="G38" s="160">
        <f>VLOOKUP(B38,'27MY_HR-V_DATA'!B:AR,7,FALSE)</f>
        <v>0.2</v>
      </c>
      <c r="H38" s="161">
        <f>VLOOKUP(B38,'27MY_HR-V_DATA'!B:U,10,FALSE)</f>
        <v>132.4</v>
      </c>
      <c r="I38" s="316">
        <f>VLOOKUP(B38,'27MY_HR-V_DATA'!B:U,11,FALSE)</f>
        <v>0</v>
      </c>
      <c r="J38" s="316" t="str">
        <f>VLOOKUP(B38,'27MY_HR-V_DATA'!B:U,12,FALSE)</f>
        <v>•</v>
      </c>
      <c r="K38" s="316">
        <f>VLOOKUP(B38,'27MY_HR-V_DATA'!B:U,13,FALSE)</f>
        <v>0</v>
      </c>
      <c r="L38" s="348" t="str">
        <f>VLOOKUP(B38,'27MY_HR-V_DATA'!B:U,14,FALSE)</f>
        <v>•</v>
      </c>
      <c r="M38" s="348">
        <f>VLOOKUP(B38,'27MY_HR-V_DATA'!B:U,15,FALSE)</f>
        <v>0</v>
      </c>
      <c r="N38" s="316" t="str">
        <f>VLOOKUP(B38,'27MY_HR-V_DATA'!B:U,16,FALSE)</f>
        <v>•</v>
      </c>
      <c r="O38" s="316">
        <f>VLOOKUP(B38,'27MY_HR-V_DATA'!B:U,17,FALSE)</f>
        <v>0</v>
      </c>
      <c r="P38" s="316" t="str">
        <f>VLOOKUP(B38,'27MY_HR-V_DATA'!B:U,18,FALSE)</f>
        <v>•</v>
      </c>
      <c r="Q38" s="349" t="str">
        <f>IF(VLOOKUP(B38,'27MY_HR-V_DATA'!B:U,19,FALSE)="","",VLOOKUP(B38,'27MY_HR-V_DATA'!B:U,19,FALSE))</f>
        <v/>
      </c>
    </row>
    <row r="39" spans="1:17" s="125" customFormat="1" ht="28.9" customHeight="1">
      <c r="B39" s="290" t="s">
        <v>183</v>
      </c>
      <c r="C39" s="240" t="str">
        <f>VLOOKUP(B39,'27MY_HR-V_DATA'!B:U,3,FALSE)</f>
        <v>Wheel Locks - Chrome</v>
      </c>
      <c r="D39" s="258" t="str">
        <f t="shared" si="7"/>
        <v>08W42-SNA-301</v>
      </c>
      <c r="E39" s="159">
        <f>VLOOKUP(B39,'27MY_HR-V_DATA'!B:U,8,FALSE)</f>
        <v>44</v>
      </c>
      <c r="F39" s="159">
        <f>VLOOKUP(B39,'27MY_HR-V_DATA'!B:U,9,FALSE)</f>
        <v>73</v>
      </c>
      <c r="G39" s="160">
        <f>VLOOKUP(B39,'27MY_HR-V_DATA'!B:AR,7,FALSE)</f>
        <v>0.2</v>
      </c>
      <c r="H39" s="161">
        <f>VLOOKUP(B39,'27MY_HR-V_DATA'!B:U,10,FALSE)</f>
        <v>103.4</v>
      </c>
      <c r="I39" s="316">
        <f>VLOOKUP(B39,'27MY_HR-V_DATA'!B:U,11,FALSE)</f>
        <v>0</v>
      </c>
      <c r="J39" s="316" t="str">
        <f>VLOOKUP(B39,'27MY_HR-V_DATA'!B:U,12,FALSE)</f>
        <v>•</v>
      </c>
      <c r="K39" s="316">
        <f>VLOOKUP(B39,'27MY_HR-V_DATA'!B:U,13,FALSE)</f>
        <v>0</v>
      </c>
      <c r="L39" s="348" t="str">
        <f>VLOOKUP(B39,'27MY_HR-V_DATA'!B:U,14,FALSE)</f>
        <v>•</v>
      </c>
      <c r="M39" s="348">
        <f>VLOOKUP(B39,'27MY_HR-V_DATA'!B:U,15,FALSE)</f>
        <v>0</v>
      </c>
      <c r="N39" s="316" t="str">
        <f>VLOOKUP(B39,'27MY_HR-V_DATA'!B:U,16,FALSE)</f>
        <v>•</v>
      </c>
      <c r="O39" s="316">
        <f>VLOOKUP(B39,'27MY_HR-V_DATA'!B:U,17,FALSE)</f>
        <v>0</v>
      </c>
      <c r="P39" s="316" t="str">
        <f>VLOOKUP(B39,'27MY_HR-V_DATA'!B:U,18,FALSE)</f>
        <v>•</v>
      </c>
      <c r="Q39" s="349" t="str">
        <f>IF(VLOOKUP(B39,'27MY_HR-V_DATA'!B:U,19,FALSE)="","",VLOOKUP(B39,'27MY_HR-V_DATA'!B:U,19,FALSE))</f>
        <v/>
      </c>
    </row>
    <row r="40" spans="1:17" s="125" customFormat="1" ht="28.9" customHeight="1">
      <c r="A40" s="268"/>
      <c r="B40" s="290" t="s">
        <v>188</v>
      </c>
      <c r="C40" s="240" t="str">
        <f>VLOOKUP(B40,'27MY_HR-V_DATA'!B:U,3,FALSE)</f>
        <v>Wheel Lug Nuts - Black</v>
      </c>
      <c r="D40" s="258" t="str">
        <f t="shared" ref="D40" si="8">B40</f>
        <v>08W42-TGG-100</v>
      </c>
      <c r="E40" s="159">
        <f>VLOOKUP(B40,'27MY_HR-V_DATA'!B:U,8,FALSE)</f>
        <v>57</v>
      </c>
      <c r="F40" s="159">
        <f>VLOOKUP(B40,'27MY_HR-V_DATA'!B:U,9,FALSE)</f>
        <v>91</v>
      </c>
      <c r="G40" s="160">
        <f>VLOOKUP(B40,'27MY_HR-V_DATA'!B:AR,7,FALSE)</f>
        <v>0.2</v>
      </c>
      <c r="H40" s="161">
        <f>VLOOKUP(B40,'27MY_HR-V_DATA'!B:U,10,FALSE)</f>
        <v>121.4</v>
      </c>
      <c r="I40" s="316">
        <f>VLOOKUP(B40,'27MY_HR-V_DATA'!B:U,11,FALSE)</f>
        <v>0</v>
      </c>
      <c r="J40" s="316" t="str">
        <f>VLOOKUP(B40,'27MY_HR-V_DATA'!B:U,12,FALSE)</f>
        <v>•</v>
      </c>
      <c r="K40" s="316">
        <f>VLOOKUP(B40,'27MY_HR-V_DATA'!B:U,13,FALSE)</f>
        <v>0</v>
      </c>
      <c r="L40" s="348" t="str">
        <f>VLOOKUP(B40,'27MY_HR-V_DATA'!B:U,14,FALSE)</f>
        <v>•</v>
      </c>
      <c r="M40" s="348">
        <f>VLOOKUP(B40,'27MY_HR-V_DATA'!B:U,15,FALSE)</f>
        <v>0</v>
      </c>
      <c r="N40" s="316" t="str">
        <f>VLOOKUP(B40,'27MY_HR-V_DATA'!B:U,16,FALSE)</f>
        <v>•</v>
      </c>
      <c r="O40" s="316">
        <f>VLOOKUP(B40,'27MY_HR-V_DATA'!B:U,17,FALSE)</f>
        <v>0</v>
      </c>
      <c r="P40" s="316" t="str">
        <f>VLOOKUP(B40,'27MY_HR-V_DATA'!B:U,18,FALSE)</f>
        <v>•</v>
      </c>
      <c r="Q40" s="349" t="str">
        <f>IF(VLOOKUP(B40,'27MY_HR-V_DATA'!B:U,19,FALSE)="","",VLOOKUP(B40,'27MY_HR-V_DATA'!B:U,19,FALSE))</f>
        <v>One (1) Set = Four (4) lug nuts.</v>
      </c>
    </row>
    <row r="41" spans="1:17" s="125" customFormat="1" ht="28.9" customHeight="1">
      <c r="A41" s="268"/>
      <c r="B41" s="290" t="s">
        <v>195</v>
      </c>
      <c r="C41" s="240" t="str">
        <f>VLOOKUP(B41,'27MY_HR-V_DATA'!B:U,3,FALSE)</f>
        <v>Wheel Lug Nuts - Black (Full Set)</v>
      </c>
      <c r="D41" s="258" t="str">
        <f t="shared" ref="D41" si="9">B41</f>
        <v>BLKLUGNUTS</v>
      </c>
      <c r="E41" s="159">
        <f>VLOOKUP(B41,'27MY_HR-V_DATA'!B:U,8,FALSE)</f>
        <v>285</v>
      </c>
      <c r="F41" s="159">
        <f>VLOOKUP(B41,'27MY_HR-V_DATA'!B:U,9,FALSE)</f>
        <v>455</v>
      </c>
      <c r="G41" s="160">
        <f>VLOOKUP(B41,'27MY_HR-V_DATA'!B:AR,7,FALSE)</f>
        <v>0.8</v>
      </c>
      <c r="H41" s="161">
        <f>VLOOKUP(B41,'27MY_HR-V_DATA'!B:U,10,FALSE)</f>
        <v>576.6</v>
      </c>
      <c r="I41" s="316">
        <f>VLOOKUP(B41,'27MY_HR-V_DATA'!B:U,11,FALSE)</f>
        <v>0</v>
      </c>
      <c r="J41" s="316" t="str">
        <f>VLOOKUP(B41,'27MY_HR-V_DATA'!B:U,12,FALSE)</f>
        <v>•</v>
      </c>
      <c r="K41" s="316">
        <f>VLOOKUP(B41,'27MY_HR-V_DATA'!B:U,13,FALSE)</f>
        <v>0</v>
      </c>
      <c r="L41" s="348" t="str">
        <f>VLOOKUP(B41,'27MY_HR-V_DATA'!B:U,14,FALSE)</f>
        <v>•</v>
      </c>
      <c r="M41" s="348">
        <f>VLOOKUP(B41,'27MY_HR-V_DATA'!B:U,15,FALSE)</f>
        <v>0</v>
      </c>
      <c r="N41" s="316" t="str">
        <f>VLOOKUP(B41,'27MY_HR-V_DATA'!B:U,16,FALSE)</f>
        <v>•</v>
      </c>
      <c r="O41" s="316">
        <f>VLOOKUP(B41,'27MY_HR-V_DATA'!B:U,17,FALSE)</f>
        <v>0</v>
      </c>
      <c r="P41" s="316" t="str">
        <f>VLOOKUP(B41,'27MY_HR-V_DATA'!B:U,18,FALSE)</f>
        <v>•</v>
      </c>
      <c r="Q41" s="349" t="str">
        <f>IF(VLOOKUP(B41,'27MY_HR-V_DATA'!B:U,19,FALSE)="","",VLOOKUP(B41,'27MY_HR-V_DATA'!B:U,19,FALSE))</f>
        <v>Full Set = 20 lug nuts (5 sets).
A complete install requires a full set for 4 wheels.</v>
      </c>
    </row>
    <row r="42" spans="1:17" s="126" customFormat="1" ht="10.5" customHeight="1">
      <c r="B42" s="290"/>
      <c r="C42" s="282"/>
      <c r="D42" s="283"/>
      <c r="E42" s="166"/>
      <c r="F42" s="166"/>
      <c r="G42" s="167"/>
      <c r="H42" s="168"/>
      <c r="I42" s="90"/>
      <c r="J42" s="94"/>
      <c r="K42" s="90"/>
      <c r="L42" s="90"/>
      <c r="M42" s="90"/>
      <c r="N42" s="90"/>
      <c r="O42" s="90"/>
      <c r="P42" s="90"/>
      <c r="Q42" s="169"/>
    </row>
    <row r="43" spans="1:17" s="124" customFormat="1" ht="18">
      <c r="B43" s="291"/>
      <c r="C43" s="141" t="s">
        <v>485</v>
      </c>
      <c r="D43" s="141"/>
      <c r="E43" s="132"/>
      <c r="F43" s="132"/>
      <c r="G43" s="132"/>
      <c r="H43" s="132"/>
      <c r="I43" s="132"/>
      <c r="J43" s="90"/>
      <c r="K43" s="132"/>
      <c r="L43" s="132"/>
      <c r="M43" s="132"/>
      <c r="N43" s="132"/>
      <c r="O43" s="132"/>
      <c r="P43" s="132"/>
      <c r="Q43" s="132"/>
    </row>
    <row r="44" spans="1:17" s="125" customFormat="1" ht="15" customHeight="1">
      <c r="B44" s="290"/>
      <c r="C44" s="428" t="s">
        <v>479</v>
      </c>
      <c r="D44" s="428" t="s">
        <v>112</v>
      </c>
      <c r="E44" s="428" t="s">
        <v>118</v>
      </c>
      <c r="F44" s="428" t="s">
        <v>480</v>
      </c>
      <c r="G44" s="428" t="s">
        <v>117</v>
      </c>
      <c r="H44" s="365" t="s">
        <v>481</v>
      </c>
      <c r="I44" s="428" t="s">
        <v>482</v>
      </c>
      <c r="J44" s="428"/>
      <c r="K44" s="428"/>
      <c r="L44" s="428"/>
      <c r="M44" s="428"/>
      <c r="N44" s="428"/>
      <c r="O44" s="428"/>
      <c r="P44" s="428"/>
      <c r="Q44" s="428" t="s">
        <v>483</v>
      </c>
    </row>
    <row r="45" spans="1:17" s="125" customFormat="1" ht="14.45">
      <c r="B45" s="290"/>
      <c r="C45" s="428"/>
      <c r="D45" s="428"/>
      <c r="E45" s="428"/>
      <c r="F45" s="428"/>
      <c r="G45" s="428"/>
      <c r="H45" s="365"/>
      <c r="I45" s="157">
        <f>'27MY_HR-V_DATA'!$L$7</f>
        <v>0</v>
      </c>
      <c r="J45" s="157" t="str">
        <f>'27MY_HR-V_DATA'!$M$7</f>
        <v>LX 2WD</v>
      </c>
      <c r="K45" s="157">
        <f>'27MY_HR-V_DATA'!$N$7</f>
        <v>0</v>
      </c>
      <c r="L45" s="157" t="str">
        <f>'27MY_HR-V_DATA'!$O$7</f>
        <v>LX AWD</v>
      </c>
      <c r="M45" s="157">
        <f>'27MY_HR-V_DATA'!$P$7</f>
        <v>0</v>
      </c>
      <c r="N45" s="157" t="str">
        <f>'27MY_HR-V_DATA'!$Q$7</f>
        <v>AWD Sport</v>
      </c>
      <c r="O45" s="157">
        <f>'27MY_HR-V_DATA'!$R$7</f>
        <v>0</v>
      </c>
      <c r="P45" s="157" t="str">
        <f>'27MY_HR-V_DATA'!$S$7</f>
        <v>EX-L Navi</v>
      </c>
      <c r="Q45" s="428"/>
    </row>
    <row r="46" spans="1:17" s="126" customFormat="1" ht="15" customHeight="1">
      <c r="B46" s="290" t="s">
        <v>217</v>
      </c>
      <c r="C46" s="240" t="str">
        <f>VLOOKUP(B46,'27MY_HR-V_DATA'!B:U,3,FALSE)</f>
        <v>Front Lower Trim</v>
      </c>
      <c r="D46" s="78" t="str">
        <f>B46</f>
        <v>08F23-3V0-100</v>
      </c>
      <c r="E46" s="159">
        <f>VLOOKUP(B46,'27MY_HR-V_DATA'!B:U,8,FALSE)</f>
        <v>227</v>
      </c>
      <c r="F46" s="159">
        <f>VLOOKUP(B46,'27MY_HR-V_DATA'!B:U,9,FALSE)</f>
        <v>378</v>
      </c>
      <c r="G46" s="160">
        <f>VLOOKUP(B46,'27MY_HR-V_DATA'!B:AR,7,FALSE)</f>
        <v>1.1000000000000001</v>
      </c>
      <c r="H46" s="161">
        <f>VLOOKUP(B46,'27MY_HR-V_DATA'!B:U,10,FALSE)</f>
        <v>545.20000000000005</v>
      </c>
      <c r="I46" s="316">
        <f>VLOOKUP(B46,'27MY_HR-V_DATA'!B:U,11,FALSE)</f>
        <v>0</v>
      </c>
      <c r="J46" s="316" t="str">
        <f>VLOOKUP(B46,'27MY_HR-V_DATA'!B:U,12,FALSE)</f>
        <v>•</v>
      </c>
      <c r="K46" s="316">
        <f>VLOOKUP(B46,'27MY_HR-V_DATA'!B:U,13,FALSE)</f>
        <v>0</v>
      </c>
      <c r="L46" s="348" t="str">
        <f>VLOOKUP(B46,'27MY_HR-V_DATA'!B:U,14,FALSE)</f>
        <v>•</v>
      </c>
      <c r="M46" s="348">
        <f>VLOOKUP(B46,'27MY_HR-V_DATA'!B:U,15,FALSE)</f>
        <v>0</v>
      </c>
      <c r="N46" s="316" t="str">
        <f>VLOOKUP(B46,'27MY_HR-V_DATA'!B:U,16,FALSE)</f>
        <v>•</v>
      </c>
      <c r="O46" s="316">
        <f>VLOOKUP(B46,'27MY_HR-V_DATA'!B:U,17,FALSE)</f>
        <v>0</v>
      </c>
      <c r="P46" s="316" t="str">
        <f>VLOOKUP(B46,'27MY_HR-V_DATA'!B:U,18,FALSE)</f>
        <v>•</v>
      </c>
      <c r="Q46" s="349" t="str">
        <f>IF(VLOOKUP(B46,'27MY_HR-V_DATA'!B:U,19,FALSE)="","",VLOOKUP(B46,'27MY_HR-V_DATA'!B:U,19,FALSE))</f>
        <v>Silver trim</v>
      </c>
    </row>
    <row r="47" spans="1:17" s="126" customFormat="1" ht="15" customHeight="1">
      <c r="B47" s="290" t="s">
        <v>223</v>
      </c>
      <c r="C47" s="240" t="str">
        <f>VLOOKUP(B47,'27MY_HR-V_DATA'!B:U,3,FALSE)</f>
        <v>Side Lower Trim</v>
      </c>
      <c r="D47" s="78" t="str">
        <f t="shared" ref="D47:D49" si="10">B47</f>
        <v>08F04-3V0-100</v>
      </c>
      <c r="E47" s="159">
        <f>VLOOKUP(B47,'27MY_HR-V_DATA'!B:U,8,FALSE)</f>
        <v>275</v>
      </c>
      <c r="F47" s="159">
        <f>VLOOKUP(B47,'27MY_HR-V_DATA'!B:U,9,FALSE)</f>
        <v>458</v>
      </c>
      <c r="G47" s="160">
        <f>VLOOKUP(B47,'27MY_HR-V_DATA'!B:AR,7,FALSE)</f>
        <v>1.4</v>
      </c>
      <c r="H47" s="161">
        <f>VLOOKUP(B47,'27MY_HR-V_DATA'!B:U,10,FALSE)</f>
        <v>670.8</v>
      </c>
      <c r="I47" s="316">
        <f>VLOOKUP(B47,'27MY_HR-V_DATA'!B:U,11,FALSE)</f>
        <v>0</v>
      </c>
      <c r="J47" s="316" t="str">
        <f>VLOOKUP(B47,'27MY_HR-V_DATA'!B:U,12,FALSE)</f>
        <v>•</v>
      </c>
      <c r="K47" s="316">
        <f>VLOOKUP(B47,'27MY_HR-V_DATA'!B:U,13,FALSE)</f>
        <v>0</v>
      </c>
      <c r="L47" s="348" t="str">
        <f>VLOOKUP(B47,'27MY_HR-V_DATA'!B:U,14,FALSE)</f>
        <v>•</v>
      </c>
      <c r="M47" s="348">
        <f>VLOOKUP(B47,'27MY_HR-V_DATA'!B:U,15,FALSE)</f>
        <v>0</v>
      </c>
      <c r="N47" s="316" t="str">
        <f>VLOOKUP(B47,'27MY_HR-V_DATA'!B:U,16,FALSE)</f>
        <v>•</v>
      </c>
      <c r="O47" s="316">
        <f>VLOOKUP(B47,'27MY_HR-V_DATA'!B:U,17,FALSE)</f>
        <v>0</v>
      </c>
      <c r="P47" s="316" t="str">
        <f>VLOOKUP(B47,'27MY_HR-V_DATA'!B:U,18,FALSE)</f>
        <v>•</v>
      </c>
      <c r="Q47" s="349" t="str">
        <f>IF(VLOOKUP(B47,'27MY_HR-V_DATA'!B:U,19,FALSE)="","",VLOOKUP(B47,'27MY_HR-V_DATA'!B:U,19,FALSE))</f>
        <v>Silver trim</v>
      </c>
    </row>
    <row r="48" spans="1:17" s="126" customFormat="1" ht="15" customHeight="1">
      <c r="B48" s="290" t="s">
        <v>227</v>
      </c>
      <c r="C48" s="240" t="str">
        <f>VLOOKUP(B48,'27MY_HR-V_DATA'!B:U,3,FALSE)</f>
        <v>Rear Lower Trim</v>
      </c>
      <c r="D48" s="78" t="str">
        <f t="shared" si="10"/>
        <v>08F24-3V0-100</v>
      </c>
      <c r="E48" s="159">
        <f>VLOOKUP(B48,'27MY_HR-V_DATA'!B:U,8,FALSE)</f>
        <v>228</v>
      </c>
      <c r="F48" s="159">
        <f>VLOOKUP(B48,'27MY_HR-V_DATA'!B:U,9,FALSE)</f>
        <v>380</v>
      </c>
      <c r="G48" s="160">
        <f>VLOOKUP(B48,'27MY_HR-V_DATA'!B:AR,7,FALSE)</f>
        <v>1.2</v>
      </c>
      <c r="H48" s="161">
        <f>VLOOKUP(B48,'27MY_HR-V_DATA'!B:U,10,FALSE)</f>
        <v>562.4</v>
      </c>
      <c r="I48" s="316">
        <f>VLOOKUP(B48,'27MY_HR-V_DATA'!B:U,11,FALSE)</f>
        <v>0</v>
      </c>
      <c r="J48" s="316" t="str">
        <f>VLOOKUP(B48,'27MY_HR-V_DATA'!B:U,12,FALSE)</f>
        <v>•</v>
      </c>
      <c r="K48" s="316">
        <f>VLOOKUP(B48,'27MY_HR-V_DATA'!B:U,13,FALSE)</f>
        <v>0</v>
      </c>
      <c r="L48" s="348" t="str">
        <f>VLOOKUP(B48,'27MY_HR-V_DATA'!B:U,14,FALSE)</f>
        <v>•</v>
      </c>
      <c r="M48" s="348">
        <f>VLOOKUP(B48,'27MY_HR-V_DATA'!B:U,15,FALSE)</f>
        <v>0</v>
      </c>
      <c r="N48" s="316" t="str">
        <f>VLOOKUP(B48,'27MY_HR-V_DATA'!B:U,16,FALSE)</f>
        <v>•</v>
      </c>
      <c r="O48" s="316">
        <f>VLOOKUP(B48,'27MY_HR-V_DATA'!B:U,17,FALSE)</f>
        <v>0</v>
      </c>
      <c r="P48" s="316" t="str">
        <f>VLOOKUP(B48,'27MY_HR-V_DATA'!B:U,18,FALSE)</f>
        <v>•</v>
      </c>
      <c r="Q48" s="349" t="str">
        <f>IF(VLOOKUP(B48,'27MY_HR-V_DATA'!B:U,19,FALSE)="","",VLOOKUP(B48,'27MY_HR-V_DATA'!B:U,19,FALSE))</f>
        <v>Silver trim</v>
      </c>
    </row>
    <row r="49" spans="2:17" s="126" customFormat="1" ht="15" customHeight="1">
      <c r="B49" s="290" t="s">
        <v>231</v>
      </c>
      <c r="C49" s="240" t="str">
        <f>VLOOKUP(B49,'27MY_HR-V_DATA'!B:U,3,FALSE)</f>
        <v>Grille Trim</v>
      </c>
      <c r="D49" s="78" t="str">
        <f t="shared" si="10"/>
        <v>08F23-3V0-100A</v>
      </c>
      <c r="E49" s="159">
        <f>VLOOKUP(B49,'27MY_HR-V_DATA'!B:U,8,FALSE)</f>
        <v>231</v>
      </c>
      <c r="F49" s="159">
        <f>VLOOKUP(B49,'27MY_HR-V_DATA'!B:U,9,FALSE)</f>
        <v>385</v>
      </c>
      <c r="G49" s="160">
        <f>VLOOKUP(B49,'27MY_HR-V_DATA'!B:AR,7,FALSE)</f>
        <v>1.1000000000000001</v>
      </c>
      <c r="H49" s="161">
        <f>VLOOKUP(B49,'27MY_HR-V_DATA'!B:U,10,FALSE)</f>
        <v>552.20000000000005</v>
      </c>
      <c r="I49" s="316">
        <f>VLOOKUP(B49,'27MY_HR-V_DATA'!B:U,11,FALSE)</f>
        <v>0</v>
      </c>
      <c r="J49" s="316" t="str">
        <f>VLOOKUP(B49,'27MY_HR-V_DATA'!B:U,12,FALSE)</f>
        <v>•</v>
      </c>
      <c r="K49" s="316">
        <f>VLOOKUP(B49,'27MY_HR-V_DATA'!B:U,13,FALSE)</f>
        <v>0</v>
      </c>
      <c r="L49" s="348" t="str">
        <f>VLOOKUP(B49,'27MY_HR-V_DATA'!B:U,14,FALSE)</f>
        <v>•</v>
      </c>
      <c r="M49" s="348">
        <f>VLOOKUP(B49,'27MY_HR-V_DATA'!B:U,15,FALSE)</f>
        <v>0</v>
      </c>
      <c r="N49" s="316" t="str">
        <f>VLOOKUP(B49,'27MY_HR-V_DATA'!B:U,16,FALSE)</f>
        <v>•</v>
      </c>
      <c r="O49" s="316">
        <f>VLOOKUP(B49,'27MY_HR-V_DATA'!B:U,17,FALSE)</f>
        <v>0</v>
      </c>
      <c r="P49" s="316" t="str">
        <f>VLOOKUP(B49,'27MY_HR-V_DATA'!B:U,18,FALSE)</f>
        <v>•</v>
      </c>
      <c r="Q49" s="349" t="str">
        <f>IF(VLOOKUP(B49,'27MY_HR-V_DATA'!B:U,19,FALSE)="","",VLOOKUP(B49,'27MY_HR-V_DATA'!B:U,19,FALSE))</f>
        <v>Black</v>
      </c>
    </row>
    <row r="50" spans="2:17" s="126" customFormat="1" ht="15" customHeight="1">
      <c r="B50" s="290" t="s">
        <v>201</v>
      </c>
      <c r="C50" s="179" t="str">
        <f>VLOOKUP(B50,'27MY_HR-V_DATA'!B:AR,3,FALSE)</f>
        <v>Emblems</v>
      </c>
      <c r="D50" s="171"/>
      <c r="E50" s="171"/>
      <c r="F50" s="171"/>
      <c r="G50" s="171"/>
      <c r="H50" s="171"/>
      <c r="I50" s="171"/>
      <c r="J50" s="171"/>
      <c r="K50" s="171"/>
      <c r="L50" s="171"/>
      <c r="M50" s="171"/>
      <c r="N50" s="171"/>
      <c r="O50" s="171"/>
      <c r="P50" s="171"/>
      <c r="Q50" s="162"/>
    </row>
    <row r="51" spans="2:17" s="126" customFormat="1" ht="28.9">
      <c r="B51" s="290" t="s">
        <v>205</v>
      </c>
      <c r="C51" s="259" t="str">
        <f>VLOOKUP(B51,'27MY_HR-V_DATA'!B:U,3,FALSE)</f>
        <v>Black Emblems - "HR-V" &amp; "H" marks</v>
      </c>
      <c r="D51" s="78" t="str">
        <f t="shared" ref="D51" si="11">B51</f>
        <v>08F20-3V0-100</v>
      </c>
      <c r="E51" s="159">
        <f>VLOOKUP(B51,'27MY_HR-V_DATA'!B:U,8,FALSE)</f>
        <v>106</v>
      </c>
      <c r="F51" s="159">
        <f>VLOOKUP(B51,'27MY_HR-V_DATA'!B:U,9,FALSE)</f>
        <v>177</v>
      </c>
      <c r="G51" s="160">
        <f>VLOOKUP(B51,'27MY_HR-V_DATA'!B:AR,7,FALSE)</f>
        <v>2</v>
      </c>
      <c r="H51" s="161">
        <f>VLOOKUP(B51,'27MY_HR-V_DATA'!B:U,10,FALSE)</f>
        <v>481</v>
      </c>
      <c r="I51" s="316">
        <f>VLOOKUP(B51,'27MY_HR-V_DATA'!B:U,11,FALSE)</f>
        <v>0</v>
      </c>
      <c r="J51" s="316" t="str">
        <f>VLOOKUP(B51,'27MY_HR-V_DATA'!B:U,12,FALSE)</f>
        <v>•</v>
      </c>
      <c r="K51" s="316">
        <f>VLOOKUP(B51,'27MY_HR-V_DATA'!B:U,13,FALSE)</f>
        <v>0</v>
      </c>
      <c r="L51" s="348" t="str">
        <f>VLOOKUP(B51,'27MY_HR-V_DATA'!B:U,14,FALSE)</f>
        <v>•</v>
      </c>
      <c r="M51" s="348">
        <f>VLOOKUP(B51,'27MY_HR-V_DATA'!B:U,15,FALSE)</f>
        <v>0</v>
      </c>
      <c r="N51" s="316" t="str">
        <f>VLOOKUP(B51,'27MY_HR-V_DATA'!B:U,16,FALSE)</f>
        <v>•</v>
      </c>
      <c r="O51" s="316">
        <f>VLOOKUP(B51,'27MY_HR-V_DATA'!B:U,17,FALSE)</f>
        <v>0</v>
      </c>
      <c r="P51" s="316" t="str">
        <f>VLOOKUP(B51,'27MY_HR-V_DATA'!B:U,18,FALSE)</f>
        <v>•</v>
      </c>
      <c r="Q51" s="349" t="str">
        <f>IF(VLOOKUP(B51,'27MY_HR-V_DATA'!B:U,19,FALSE)="","",VLOOKUP(B51,'27MY_HR-V_DATA'!B:U,19,FALSE))</f>
        <v>Gloss Black - includes font and rear "H" marks and "HR-V" badge</v>
      </c>
    </row>
    <row r="52" spans="2:17" s="126" customFormat="1" ht="15" customHeight="1">
      <c r="B52" s="290" t="s">
        <v>211</v>
      </c>
      <c r="C52" s="259" t="str">
        <f>VLOOKUP(B52,'27MY_HR-V_DATA'!B:U,3,FALSE)</f>
        <v>Black Emblem - "Sport"</v>
      </c>
      <c r="D52" s="78" t="str">
        <f t="shared" ref="D52:D59" si="12">B52</f>
        <v>08F20-3V0-100B</v>
      </c>
      <c r="E52" s="159">
        <f>VLOOKUP(B52,'27MY_HR-V_DATA'!B:U,8,FALSE)</f>
        <v>44</v>
      </c>
      <c r="F52" s="159">
        <f>VLOOKUP(B52,'27MY_HR-V_DATA'!B:U,9,FALSE)</f>
        <v>73</v>
      </c>
      <c r="G52" s="160">
        <f>VLOOKUP(B52,'27MY_HR-V_DATA'!B:AR,7,FALSE)</f>
        <v>0.2</v>
      </c>
      <c r="H52" s="161">
        <f>VLOOKUP(B52,'27MY_HR-V_DATA'!B:U,10,FALSE)</f>
        <v>103.4</v>
      </c>
      <c r="I52" s="316">
        <f>VLOOKUP(B52,'27MY_HR-V_DATA'!B:U,11,FALSE)</f>
        <v>0</v>
      </c>
      <c r="J52" s="316" t="str">
        <f>VLOOKUP(B52,'27MY_HR-V_DATA'!B:U,12,FALSE)</f>
        <v>N/A</v>
      </c>
      <c r="K52" s="316">
        <f>VLOOKUP(B52,'27MY_HR-V_DATA'!B:U,13,FALSE)</f>
        <v>0</v>
      </c>
      <c r="L52" s="348" t="str">
        <f>VLOOKUP(B52,'27MY_HR-V_DATA'!B:U,14,FALSE)</f>
        <v>N/A</v>
      </c>
      <c r="M52" s="348">
        <f>VLOOKUP(B52,'27MY_HR-V_DATA'!B:U,15,FALSE)</f>
        <v>0</v>
      </c>
      <c r="N52" s="316" t="str">
        <f>VLOOKUP(B52,'27MY_HR-V_DATA'!B:U,16,FALSE)</f>
        <v>•</v>
      </c>
      <c r="O52" s="316">
        <f>VLOOKUP(B52,'27MY_HR-V_DATA'!B:U,17,FALSE)</f>
        <v>0</v>
      </c>
      <c r="P52" s="316" t="str">
        <f>VLOOKUP(B52,'27MY_HR-V_DATA'!B:U,18,FALSE)</f>
        <v>N/A</v>
      </c>
      <c r="Q52" s="349" t="str">
        <f>IF(VLOOKUP(B52,'27MY_HR-V_DATA'!B:U,19,FALSE)="","",VLOOKUP(B52,'27MY_HR-V_DATA'!B:U,19,FALSE))</f>
        <v>Gloss Black - "Sport" badge</v>
      </c>
    </row>
    <row r="53" spans="2:17" s="126" customFormat="1" ht="15" customHeight="1">
      <c r="B53" s="290" t="s">
        <v>237</v>
      </c>
      <c r="C53" s="240" t="str">
        <f>VLOOKUP(B53,'27MY_HR-V_DATA'!B:U,3,FALSE)</f>
        <v>Lower Door Garnish</v>
      </c>
      <c r="D53" s="78" t="str">
        <f t="shared" si="12"/>
        <v>08F57-3V0-100</v>
      </c>
      <c r="E53" s="159">
        <f>VLOOKUP(B53,'27MY_HR-V_DATA'!B:U,8,FALSE)</f>
        <v>296</v>
      </c>
      <c r="F53" s="159">
        <f>VLOOKUP(B53,'27MY_HR-V_DATA'!B:U,9,FALSE)</f>
        <v>493</v>
      </c>
      <c r="G53" s="160">
        <f>VLOOKUP(B53,'27MY_HR-V_DATA'!B:AR,7,FALSE)</f>
        <v>0.4</v>
      </c>
      <c r="H53" s="161">
        <f>VLOOKUP(B53,'27MY_HR-V_DATA'!B:U,10,FALSE)</f>
        <v>553.79999999999995</v>
      </c>
      <c r="I53" s="316">
        <f>VLOOKUP(B53,'27MY_HR-V_DATA'!B:U,11,FALSE)</f>
        <v>0</v>
      </c>
      <c r="J53" s="316" t="str">
        <f>VLOOKUP(B53,'27MY_HR-V_DATA'!B:U,12,FALSE)</f>
        <v>•</v>
      </c>
      <c r="K53" s="316">
        <f>VLOOKUP(B53,'27MY_HR-V_DATA'!B:U,13,FALSE)</f>
        <v>0</v>
      </c>
      <c r="L53" s="348" t="str">
        <f>VLOOKUP(B53,'27MY_HR-V_DATA'!B:U,14,FALSE)</f>
        <v>•</v>
      </c>
      <c r="M53" s="348">
        <f>VLOOKUP(B53,'27MY_HR-V_DATA'!B:U,15,FALSE)</f>
        <v>0</v>
      </c>
      <c r="N53" s="316" t="str">
        <f>VLOOKUP(B53,'27MY_HR-V_DATA'!B:U,16,FALSE)</f>
        <v>•</v>
      </c>
      <c r="O53" s="316">
        <f>VLOOKUP(B53,'27MY_HR-V_DATA'!B:U,17,FALSE)</f>
        <v>0</v>
      </c>
      <c r="P53" s="316" t="str">
        <f>VLOOKUP(B53,'27MY_HR-V_DATA'!B:U,18,FALSE)</f>
        <v>•</v>
      </c>
      <c r="Q53" s="349" t="str">
        <f>IF(VLOOKUP(B53,'27MY_HR-V_DATA'!B:U,19,FALSE)="","",VLOOKUP(B53,'27MY_HR-V_DATA'!B:U,19,FALSE))</f>
        <v>Cannot be installed with Body Side Moulding</v>
      </c>
    </row>
    <row r="54" spans="2:17" s="126" customFormat="1" ht="15" customHeight="1">
      <c r="B54" s="290" t="s">
        <v>244</v>
      </c>
      <c r="C54" s="240" t="str">
        <f>VLOOKUP(B54,'27MY_HR-V_DATA'!B:U,3,FALSE)</f>
        <v>Fender Flares</v>
      </c>
      <c r="D54" s="78" t="str">
        <f t="shared" si="12"/>
        <v>08P21-3V0-100</v>
      </c>
      <c r="E54" s="159">
        <f>VLOOKUP(B54,'27MY_HR-V_DATA'!B:U,8,FALSE)</f>
        <v>450</v>
      </c>
      <c r="F54" s="159">
        <f>VLOOKUP(B54,'27MY_HR-V_DATA'!B:U,9,FALSE)</f>
        <v>750</v>
      </c>
      <c r="G54" s="160">
        <f>VLOOKUP(B54,'27MY_HR-V_DATA'!B:AR,7,FALSE)</f>
        <v>1.3</v>
      </c>
      <c r="H54" s="161">
        <f>VLOOKUP(B54,'27MY_HR-V_DATA'!B:U,10,FALSE)</f>
        <v>947.6</v>
      </c>
      <c r="I54" s="316">
        <f>VLOOKUP(B54,'27MY_HR-V_DATA'!B:U,11,FALSE)</f>
        <v>0</v>
      </c>
      <c r="J54" s="316" t="str">
        <f>VLOOKUP(B54,'27MY_HR-V_DATA'!B:U,12,FALSE)</f>
        <v>•</v>
      </c>
      <c r="K54" s="316">
        <f>VLOOKUP(B54,'27MY_HR-V_DATA'!B:U,13,FALSE)</f>
        <v>0</v>
      </c>
      <c r="L54" s="348" t="str">
        <f>VLOOKUP(B54,'27MY_HR-V_DATA'!B:U,14,FALSE)</f>
        <v>•</v>
      </c>
      <c r="M54" s="348">
        <f>VLOOKUP(B54,'27MY_HR-V_DATA'!B:U,15,FALSE)</f>
        <v>0</v>
      </c>
      <c r="N54" s="316" t="str">
        <f>VLOOKUP(B54,'27MY_HR-V_DATA'!B:U,16,FALSE)</f>
        <v>•</v>
      </c>
      <c r="O54" s="316">
        <f>VLOOKUP(B54,'27MY_HR-V_DATA'!B:U,17,FALSE)</f>
        <v>0</v>
      </c>
      <c r="P54" s="316" t="str">
        <f>VLOOKUP(B54,'27MY_HR-V_DATA'!B:U,18,FALSE)</f>
        <v>•</v>
      </c>
      <c r="Q54" s="349" t="str">
        <f>IF(VLOOKUP(B54,'27MY_HR-V_DATA'!B:U,19,FALSE)="","",VLOOKUP(B54,'27MY_HR-V_DATA'!B:U,19,FALSE))</f>
        <v xml:space="preserve">Replaces Front and Rear Splash Guards </v>
      </c>
    </row>
    <row r="55" spans="2:17" s="126" customFormat="1" ht="15" customHeight="1">
      <c r="B55" s="290" t="s">
        <v>250</v>
      </c>
      <c r="C55" s="240" t="str">
        <f>VLOOKUP(B55,'27MY_HR-V_DATA'!B:U,3,FALSE)</f>
        <v>Moonroof Visor</v>
      </c>
      <c r="D55" s="78" t="str">
        <f t="shared" si="12"/>
        <v>08R01-T20-300</v>
      </c>
      <c r="E55" s="159">
        <f>VLOOKUP(B55,'27MY_HR-V_DATA'!B:U,8,FALSE)</f>
        <v>174</v>
      </c>
      <c r="F55" s="159">
        <f>VLOOKUP(B55,'27MY_HR-V_DATA'!B:U,9,FALSE)</f>
        <v>290</v>
      </c>
      <c r="G55" s="160">
        <f>VLOOKUP(B55,'27MY_HR-V_DATA'!B:AR,7,FALSE)</f>
        <v>0.3</v>
      </c>
      <c r="H55" s="161">
        <f>VLOOKUP(B55,'27MY_HR-V_DATA'!B:U,10,FALSE)</f>
        <v>335.6</v>
      </c>
      <c r="I55" s="316">
        <f>VLOOKUP(B55,'27MY_HR-V_DATA'!B:U,11,FALSE)</f>
        <v>0</v>
      </c>
      <c r="J55" s="316" t="str">
        <f>VLOOKUP(B55,'27MY_HR-V_DATA'!B:U,12,FALSE)</f>
        <v>N/A</v>
      </c>
      <c r="K55" s="316">
        <f>VLOOKUP(B55,'27MY_HR-V_DATA'!B:U,13,FALSE)</f>
        <v>0</v>
      </c>
      <c r="L55" s="348" t="str">
        <f>VLOOKUP(B55,'27MY_HR-V_DATA'!B:U,14,FALSE)</f>
        <v>N/A</v>
      </c>
      <c r="M55" s="348">
        <f>VLOOKUP(B55,'27MY_HR-V_DATA'!B:U,15,FALSE)</f>
        <v>0</v>
      </c>
      <c r="N55" s="316" t="str">
        <f>VLOOKUP(B55,'27MY_HR-V_DATA'!B:U,16,FALSE)</f>
        <v>•</v>
      </c>
      <c r="O55" s="316">
        <f>VLOOKUP(B55,'27MY_HR-V_DATA'!B:U,17,FALSE)</f>
        <v>0</v>
      </c>
      <c r="P55" s="316" t="str">
        <f>VLOOKUP(B55,'27MY_HR-V_DATA'!B:U,18,FALSE)</f>
        <v>•</v>
      </c>
      <c r="Q55" s="349" t="str">
        <f>IF(VLOOKUP(B55,'27MY_HR-V_DATA'!B:U,19,FALSE)="","",VLOOKUP(B55,'27MY_HR-V_DATA'!B:U,19,FALSE))</f>
        <v>Cannot be installed with Roof Carrier</v>
      </c>
    </row>
    <row r="56" spans="2:17" s="126" customFormat="1" ht="15" customHeight="1">
      <c r="B56" s="290" t="s">
        <v>257</v>
      </c>
      <c r="C56" s="240" t="str">
        <f>VLOOKUP(B56,'27MY_HR-V_DATA'!B:U,3,FALSE)</f>
        <v>Door Visor</v>
      </c>
      <c r="D56" s="78" t="str">
        <f t="shared" si="12"/>
        <v>08R04-3V0-100A</v>
      </c>
      <c r="E56" s="159">
        <f>VLOOKUP(B56,'27MY_HR-V_DATA'!B:U,8,FALSE)</f>
        <v>255</v>
      </c>
      <c r="F56" s="159">
        <f>VLOOKUP(B56,'27MY_HR-V_DATA'!B:U,9,FALSE)</f>
        <v>425</v>
      </c>
      <c r="G56" s="160">
        <f>VLOOKUP(B56,'27MY_HR-V_DATA'!B:AR,7,FALSE)</f>
        <v>0.5</v>
      </c>
      <c r="H56" s="161">
        <f>VLOOKUP(B56,'27MY_HR-V_DATA'!B:U,10,FALSE)</f>
        <v>501</v>
      </c>
      <c r="I56" s="316">
        <f>VLOOKUP(B56,'27MY_HR-V_DATA'!B:U,11,FALSE)</f>
        <v>0</v>
      </c>
      <c r="J56" s="316" t="str">
        <f>VLOOKUP(B56,'27MY_HR-V_DATA'!B:U,12,FALSE)</f>
        <v>•</v>
      </c>
      <c r="K56" s="316">
        <f>VLOOKUP(B56,'27MY_HR-V_DATA'!B:U,13,FALSE)</f>
        <v>0</v>
      </c>
      <c r="L56" s="348" t="str">
        <f>VLOOKUP(B56,'27MY_HR-V_DATA'!B:U,14,FALSE)</f>
        <v>•</v>
      </c>
      <c r="M56" s="348">
        <f>VLOOKUP(B56,'27MY_HR-V_DATA'!B:U,15,FALSE)</f>
        <v>0</v>
      </c>
      <c r="N56" s="316" t="str">
        <f>VLOOKUP(B56,'27MY_HR-V_DATA'!B:U,16,FALSE)</f>
        <v>•</v>
      </c>
      <c r="O56" s="316">
        <f>VLOOKUP(B56,'27MY_HR-V_DATA'!B:U,17,FALSE)</f>
        <v>0</v>
      </c>
      <c r="P56" s="316" t="str">
        <f>VLOOKUP(B56,'27MY_HR-V_DATA'!B:U,18,FALSE)</f>
        <v>N/A</v>
      </c>
      <c r="Q56" s="349" t="str">
        <f>IF(VLOOKUP(B56,'27MY_HR-V_DATA'!B:U,19,FALSE)="","",VLOOKUP(B56,'27MY_HR-V_DATA'!B:U,19,FALSE))</f>
        <v/>
      </c>
    </row>
    <row r="57" spans="2:17" s="126" customFormat="1" ht="15" customHeight="1">
      <c r="B57" s="290" t="s">
        <v>261</v>
      </c>
      <c r="C57" s="240" t="str">
        <f>VLOOKUP(B57,'27MY_HR-V_DATA'!B:U,3,FALSE)</f>
        <v>Door Visor</v>
      </c>
      <c r="D57" s="78" t="str">
        <f t="shared" si="12"/>
        <v>08R04-3V0-100B</v>
      </c>
      <c r="E57" s="159">
        <f>VLOOKUP(B57,'27MY_HR-V_DATA'!B:U,8,FALSE)</f>
        <v>255</v>
      </c>
      <c r="F57" s="159">
        <f>VLOOKUP(B57,'27MY_HR-V_DATA'!B:U,9,FALSE)</f>
        <v>425</v>
      </c>
      <c r="G57" s="160">
        <f>VLOOKUP(B57,'27MY_HR-V_DATA'!B:AR,7,FALSE)</f>
        <v>0.5</v>
      </c>
      <c r="H57" s="161">
        <f>VLOOKUP(B57,'27MY_HR-V_DATA'!B:U,10,FALSE)</f>
        <v>501</v>
      </c>
      <c r="I57" s="316">
        <f>VLOOKUP(B57,'27MY_HR-V_DATA'!B:U,11,FALSE)</f>
        <v>0</v>
      </c>
      <c r="J57" s="316" t="str">
        <f>VLOOKUP(B57,'27MY_HR-V_DATA'!B:U,12,FALSE)</f>
        <v>N/A</v>
      </c>
      <c r="K57" s="316">
        <f>VLOOKUP(B57,'27MY_HR-V_DATA'!B:U,13,FALSE)</f>
        <v>0</v>
      </c>
      <c r="L57" s="348" t="str">
        <f>VLOOKUP(B57,'27MY_HR-V_DATA'!B:U,14,FALSE)</f>
        <v>N/A</v>
      </c>
      <c r="M57" s="348">
        <f>VLOOKUP(B57,'27MY_HR-V_DATA'!B:U,15,FALSE)</f>
        <v>0</v>
      </c>
      <c r="N57" s="316" t="str">
        <f>VLOOKUP(B57,'27MY_HR-V_DATA'!B:U,16,FALSE)</f>
        <v>N/A</v>
      </c>
      <c r="O57" s="316">
        <f>VLOOKUP(B57,'27MY_HR-V_DATA'!B:U,17,FALSE)</f>
        <v>0</v>
      </c>
      <c r="P57" s="316" t="str">
        <f>VLOOKUP(B57,'27MY_HR-V_DATA'!B:U,18,FALSE)</f>
        <v>•</v>
      </c>
      <c r="Q57" s="349" t="str">
        <f>IF(VLOOKUP(B57,'27MY_HR-V_DATA'!B:U,19,FALSE)="","",VLOOKUP(B57,'27MY_HR-V_DATA'!B:U,19,FALSE))</f>
        <v/>
      </c>
    </row>
    <row r="58" spans="2:17" s="126" customFormat="1" ht="15" customHeight="1">
      <c r="B58" s="290" t="s">
        <v>262</v>
      </c>
      <c r="C58" s="240" t="str">
        <f>VLOOKUP(B58,'27MY_HR-V_DATA'!B:U,3,FALSE)</f>
        <v>Tailgate Spoiler</v>
      </c>
      <c r="D58" s="78" t="str">
        <f t="shared" si="12"/>
        <v>08F02-3V0-1Q0</v>
      </c>
      <c r="E58" s="159">
        <f>VLOOKUP(B58,'27MY_HR-V_DATA'!B:U,8,FALSE)</f>
        <v>399</v>
      </c>
      <c r="F58" s="159">
        <f>VLOOKUP(B58,'27MY_HR-V_DATA'!B:U,9,FALSE)</f>
        <v>665</v>
      </c>
      <c r="G58" s="160">
        <f>VLOOKUP(B58,'27MY_HR-V_DATA'!B:AR,7,FALSE)</f>
        <v>0.3</v>
      </c>
      <c r="H58" s="161">
        <f>VLOOKUP(B58,'27MY_HR-V_DATA'!B:U,10,FALSE)</f>
        <v>710.6</v>
      </c>
      <c r="I58" s="316">
        <f>VLOOKUP(B58,'27MY_HR-V_DATA'!B:U,11,FALSE)</f>
        <v>0</v>
      </c>
      <c r="J58" s="316" t="str">
        <f>VLOOKUP(B58,'27MY_HR-V_DATA'!B:U,12,FALSE)</f>
        <v>•</v>
      </c>
      <c r="K58" s="316">
        <f>VLOOKUP(B58,'27MY_HR-V_DATA'!B:U,13,FALSE)</f>
        <v>0</v>
      </c>
      <c r="L58" s="348" t="str">
        <f>VLOOKUP(B58,'27MY_HR-V_DATA'!B:U,14,FALSE)</f>
        <v>•</v>
      </c>
      <c r="M58" s="348">
        <f>VLOOKUP(B58,'27MY_HR-V_DATA'!B:U,15,FALSE)</f>
        <v>0</v>
      </c>
      <c r="N58" s="316" t="str">
        <f>VLOOKUP(B58,'27MY_HR-V_DATA'!B:U,16,FALSE)</f>
        <v>•</v>
      </c>
      <c r="O58" s="316">
        <f>VLOOKUP(B58,'27MY_HR-V_DATA'!B:U,17,FALSE)</f>
        <v>0</v>
      </c>
      <c r="P58" s="316" t="str">
        <f>VLOOKUP(B58,'27MY_HR-V_DATA'!B:U,18,FALSE)</f>
        <v>•</v>
      </c>
      <c r="Q58" s="349" t="str">
        <f>IF(VLOOKUP(B58,'27MY_HR-V_DATA'!B:U,19,FALSE)="","",VLOOKUP(B58,'27MY_HR-V_DATA'!B:U,19,FALSE))</f>
        <v>Berlina Black</v>
      </c>
    </row>
    <row r="59" spans="2:17" s="126" customFormat="1" ht="15" customHeight="1">
      <c r="B59" s="290" t="s">
        <v>268</v>
      </c>
      <c r="C59" s="240" t="str">
        <f>VLOOKUP(B59,'27MY_HR-V_DATA'!B:U,3,FALSE)</f>
        <v>Roof Carrier</v>
      </c>
      <c r="D59" s="78" t="str">
        <f t="shared" si="12"/>
        <v>08L02-3V0-301</v>
      </c>
      <c r="E59" s="159">
        <f>VLOOKUP(B59,'27MY_HR-V_DATA'!B:U,8,FALSE)</f>
        <v>531</v>
      </c>
      <c r="F59" s="159">
        <f>VLOOKUP(B59,'27MY_HR-V_DATA'!B:U,9,FALSE)</f>
        <v>885</v>
      </c>
      <c r="G59" s="160">
        <f>VLOOKUP(B59,'27MY_HR-V_DATA'!B:AR,7,FALSE)</f>
        <v>0.4</v>
      </c>
      <c r="H59" s="161">
        <f>VLOOKUP(B59,'27MY_HR-V_DATA'!B:U,10,FALSE)</f>
        <v>945.8</v>
      </c>
      <c r="I59" s="316">
        <f>VLOOKUP(B59,'27MY_HR-V_DATA'!B:U,11,FALSE)</f>
        <v>0</v>
      </c>
      <c r="J59" s="316" t="str">
        <f>VLOOKUP(B59,'27MY_HR-V_DATA'!B:U,12,FALSE)</f>
        <v>•</v>
      </c>
      <c r="K59" s="316">
        <f>VLOOKUP(B59,'27MY_HR-V_DATA'!B:U,13,FALSE)</f>
        <v>0</v>
      </c>
      <c r="L59" s="348" t="str">
        <f>VLOOKUP(B59,'27MY_HR-V_DATA'!B:U,14,FALSE)</f>
        <v>•</v>
      </c>
      <c r="M59" s="348">
        <f>VLOOKUP(B59,'27MY_HR-V_DATA'!B:U,15,FALSE)</f>
        <v>0</v>
      </c>
      <c r="N59" s="316" t="str">
        <f>VLOOKUP(B59,'27MY_HR-V_DATA'!B:U,16,FALSE)</f>
        <v>•</v>
      </c>
      <c r="O59" s="316">
        <f>VLOOKUP(B59,'27MY_HR-V_DATA'!B:U,17,FALSE)</f>
        <v>0</v>
      </c>
      <c r="P59" s="316" t="str">
        <f>VLOOKUP(B59,'27MY_HR-V_DATA'!B:U,18,FALSE)</f>
        <v>•</v>
      </c>
      <c r="Q59" s="349" t="str">
        <f>IF(VLOOKUP(B59,'27MY_HR-V_DATA'!B:U,19,FALSE)="","",VLOOKUP(B59,'27MY_HR-V_DATA'!B:U,19,FALSE))</f>
        <v>Cannot be installed with Moonroof Visor</v>
      </c>
    </row>
    <row r="60" spans="2:17" s="126" customFormat="1" ht="15.6" customHeight="1">
      <c r="B60" s="290" t="s">
        <v>274</v>
      </c>
      <c r="C60" s="179" t="str">
        <f>VLOOKUP(B60,'27MY_HR-V_DATA'!B:AR,3,FALSE)</f>
        <v xml:space="preserve">Roof Attachments </v>
      </c>
      <c r="D60" s="171"/>
      <c r="E60" s="171"/>
      <c r="F60" s="171"/>
      <c r="G60" s="171"/>
      <c r="H60" s="171"/>
      <c r="I60" s="171"/>
      <c r="J60" s="171"/>
      <c r="K60" s="171"/>
      <c r="L60" s="171"/>
      <c r="M60" s="171"/>
      <c r="N60" s="171"/>
      <c r="O60" s="171"/>
      <c r="P60" s="171"/>
      <c r="Q60" s="162"/>
    </row>
    <row r="61" spans="2:17" s="126" customFormat="1" ht="14.45">
      <c r="B61" s="290" t="s">
        <v>280</v>
      </c>
      <c r="C61" s="259" t="str">
        <f>VLOOKUP(B61,'27MY_HR-V_DATA'!B:U,3,FALSE)</f>
        <v>Roof Bike Attachment, Frame Mount</v>
      </c>
      <c r="D61" s="78" t="str">
        <f t="shared" ref="D61:D64" si="13">B61</f>
        <v>08L07-E09-101</v>
      </c>
      <c r="E61" s="159">
        <f>VLOOKUP(B61,'27MY_HR-V_DATA'!B:U,8,FALSE)</f>
        <v>393</v>
      </c>
      <c r="F61" s="159">
        <f>VLOOKUP(B61,'27MY_HR-V_DATA'!B:U,9,FALSE)</f>
        <v>561</v>
      </c>
      <c r="G61" s="160">
        <f>VLOOKUP(B61,'27MY_HR-V_DATA'!B:AR,7,FALSE)</f>
        <v>0.6</v>
      </c>
      <c r="H61" s="161">
        <f>VLOOKUP(B61,'27MY_HR-V_DATA'!B:U,10,FALSE)</f>
        <v>652.20000000000005</v>
      </c>
      <c r="I61" s="316">
        <f>VLOOKUP(B61,'27MY_HR-V_DATA'!B:U,11,FALSE)</f>
        <v>0</v>
      </c>
      <c r="J61" s="316" t="str">
        <f>VLOOKUP(B61,'27MY_HR-V_DATA'!B:U,12,FALSE)</f>
        <v>•</v>
      </c>
      <c r="K61" s="316">
        <f>VLOOKUP(B61,'27MY_HR-V_DATA'!B:U,13,FALSE)</f>
        <v>0</v>
      </c>
      <c r="L61" s="348" t="str">
        <f>VLOOKUP(B61,'27MY_HR-V_DATA'!B:U,14,FALSE)</f>
        <v>•</v>
      </c>
      <c r="M61" s="348">
        <f>VLOOKUP(B61,'27MY_HR-V_DATA'!B:U,15,FALSE)</f>
        <v>0</v>
      </c>
      <c r="N61" s="316" t="str">
        <f>VLOOKUP(B61,'27MY_HR-V_DATA'!B:U,16,FALSE)</f>
        <v>•</v>
      </c>
      <c r="O61" s="316">
        <f>VLOOKUP(B61,'27MY_HR-V_DATA'!B:U,17,FALSE)</f>
        <v>0</v>
      </c>
      <c r="P61" s="316" t="str">
        <f>VLOOKUP(B61,'27MY_HR-V_DATA'!B:U,18,FALSE)</f>
        <v>•</v>
      </c>
      <c r="Q61" s="369" t="str">
        <f>IF(VLOOKUP(B62,'27MY_HR-V_DATA'!B:U,19,FALSE)="","",VLOOKUP(B62,'27MY_HR-V_DATA'!B:U,19,FALSE))</f>
        <v>Requires Roof Carrier</v>
      </c>
    </row>
    <row r="62" spans="2:17" s="126" customFormat="1" ht="15" customHeight="1">
      <c r="B62" s="290" t="s">
        <v>292</v>
      </c>
      <c r="C62" s="259" t="str">
        <f>VLOOKUP(B62,'27MY_HR-V_DATA'!B:U,3,FALSE)</f>
        <v>Roof Kayak Attachment</v>
      </c>
      <c r="D62" s="78" t="str">
        <f t="shared" si="13"/>
        <v>08L09-E09-101</v>
      </c>
      <c r="E62" s="159">
        <f>VLOOKUP(B62,'27MY_HR-V_DATA'!B:U,8,FALSE)</f>
        <v>442</v>
      </c>
      <c r="F62" s="159">
        <f>VLOOKUP(B62,'27MY_HR-V_DATA'!B:U,9,FALSE)</f>
        <v>737</v>
      </c>
      <c r="G62" s="160">
        <f>VLOOKUP(B62,'27MY_HR-V_DATA'!B:AR,7,FALSE)</f>
        <v>0.2</v>
      </c>
      <c r="H62" s="161">
        <f>VLOOKUP(B62,'27MY_HR-V_DATA'!B:U,10,FALSE)</f>
        <v>767.4</v>
      </c>
      <c r="I62" s="316">
        <f>VLOOKUP(B62,'27MY_HR-V_DATA'!B:U,11,FALSE)</f>
        <v>0</v>
      </c>
      <c r="J62" s="316" t="str">
        <f>VLOOKUP(B62,'27MY_HR-V_DATA'!B:U,12,FALSE)</f>
        <v>•</v>
      </c>
      <c r="K62" s="316">
        <f>VLOOKUP(B62,'27MY_HR-V_DATA'!B:U,13,FALSE)</f>
        <v>0</v>
      </c>
      <c r="L62" s="348" t="str">
        <f>VLOOKUP(B62,'27MY_HR-V_DATA'!B:U,14,FALSE)</f>
        <v>•</v>
      </c>
      <c r="M62" s="348">
        <f>VLOOKUP(B62,'27MY_HR-V_DATA'!B:U,15,FALSE)</f>
        <v>0</v>
      </c>
      <c r="N62" s="316" t="str">
        <f>VLOOKUP(B62,'27MY_HR-V_DATA'!B:U,16,FALSE)</f>
        <v>•</v>
      </c>
      <c r="O62" s="316">
        <f>VLOOKUP(B62,'27MY_HR-V_DATA'!B:U,17,FALSE)</f>
        <v>0</v>
      </c>
      <c r="P62" s="316" t="str">
        <f>VLOOKUP(B62,'27MY_HR-V_DATA'!B:U,18,FALSE)</f>
        <v>•</v>
      </c>
      <c r="Q62" s="367"/>
    </row>
    <row r="63" spans="2:17" s="126" customFormat="1" ht="15" customHeight="1">
      <c r="B63" s="290" t="s">
        <v>296</v>
      </c>
      <c r="C63" s="259" t="str">
        <f>VLOOKUP(B63,'27MY_HR-V_DATA'!B:U,3,FALSE)</f>
        <v xml:space="preserve">Roof Ski/Snowboard Attachment </v>
      </c>
      <c r="D63" s="78" t="str">
        <f t="shared" si="13"/>
        <v>08L03-E09-300C</v>
      </c>
      <c r="E63" s="159">
        <f>VLOOKUP(B63,'27MY_HR-V_DATA'!B:U,8,FALSE)</f>
        <v>426</v>
      </c>
      <c r="F63" s="159">
        <f>VLOOKUP(B63,'27MY_HR-V_DATA'!B:U,9,FALSE)</f>
        <v>710</v>
      </c>
      <c r="G63" s="160">
        <f>VLOOKUP(B63,'27MY_HR-V_DATA'!B:AR,7,FALSE)</f>
        <v>0.2</v>
      </c>
      <c r="H63" s="161">
        <f>VLOOKUP(B63,'27MY_HR-V_DATA'!B:U,10,FALSE)</f>
        <v>740.4</v>
      </c>
      <c r="I63" s="316">
        <f>VLOOKUP(B63,'27MY_HR-V_DATA'!B:U,11,FALSE)</f>
        <v>0</v>
      </c>
      <c r="J63" s="316" t="str">
        <f>VLOOKUP(B63,'27MY_HR-V_DATA'!B:U,12,FALSE)</f>
        <v>•</v>
      </c>
      <c r="K63" s="316">
        <f>VLOOKUP(B63,'27MY_HR-V_DATA'!B:U,13,FALSE)</f>
        <v>0</v>
      </c>
      <c r="L63" s="348" t="str">
        <f>VLOOKUP(B63,'27MY_HR-V_DATA'!B:U,14,FALSE)</f>
        <v>•</v>
      </c>
      <c r="M63" s="348">
        <f>VLOOKUP(B63,'27MY_HR-V_DATA'!B:U,15,FALSE)</f>
        <v>0</v>
      </c>
      <c r="N63" s="316" t="str">
        <f>VLOOKUP(B63,'27MY_HR-V_DATA'!B:U,16,FALSE)</f>
        <v>•</v>
      </c>
      <c r="O63" s="316">
        <f>VLOOKUP(B63,'27MY_HR-V_DATA'!B:U,17,FALSE)</f>
        <v>0</v>
      </c>
      <c r="P63" s="316" t="str">
        <f>VLOOKUP(B63,'27MY_HR-V_DATA'!B:U,18,FALSE)</f>
        <v>•</v>
      </c>
      <c r="Q63" s="367"/>
    </row>
    <row r="64" spans="2:17" s="126" customFormat="1" ht="15" customHeight="1">
      <c r="B64" s="290" t="s">
        <v>300</v>
      </c>
      <c r="C64" s="259" t="str">
        <f>VLOOKUP(B64,'27MY_HR-V_DATA'!B:U,3,FALSE)</f>
        <v xml:space="preserve">Roof Surfboard Attachment </v>
      </c>
      <c r="D64" s="78" t="str">
        <f t="shared" si="13"/>
        <v>08L05-E09-100</v>
      </c>
      <c r="E64" s="159">
        <f>VLOOKUP(B64,'27MY_HR-V_DATA'!B:U,8,FALSE)</f>
        <v>213</v>
      </c>
      <c r="F64" s="159">
        <f>VLOOKUP(B64,'27MY_HR-V_DATA'!B:U,9,FALSE)</f>
        <v>355</v>
      </c>
      <c r="G64" s="160">
        <f>VLOOKUP(B64,'27MY_HR-V_DATA'!B:AR,7,FALSE)</f>
        <v>0.4</v>
      </c>
      <c r="H64" s="161">
        <f>VLOOKUP(B64,'27MY_HR-V_DATA'!B:U,10,FALSE)</f>
        <v>415.8</v>
      </c>
      <c r="I64" s="316">
        <f>VLOOKUP(B64,'27MY_HR-V_DATA'!B:U,11,FALSE)</f>
        <v>0</v>
      </c>
      <c r="J64" s="316" t="str">
        <f>VLOOKUP(B64,'27MY_HR-V_DATA'!B:U,12,FALSE)</f>
        <v>•</v>
      </c>
      <c r="K64" s="316">
        <f>VLOOKUP(B64,'27MY_HR-V_DATA'!B:U,13,FALSE)</f>
        <v>0</v>
      </c>
      <c r="L64" s="348" t="str">
        <f>VLOOKUP(B64,'27MY_HR-V_DATA'!B:U,14,FALSE)</f>
        <v>•</v>
      </c>
      <c r="M64" s="348">
        <f>VLOOKUP(B64,'27MY_HR-V_DATA'!B:U,15,FALSE)</f>
        <v>0</v>
      </c>
      <c r="N64" s="316" t="str">
        <f>VLOOKUP(B64,'27MY_HR-V_DATA'!B:U,16,FALSE)</f>
        <v>•</v>
      </c>
      <c r="O64" s="316">
        <f>VLOOKUP(B64,'27MY_HR-V_DATA'!B:U,17,FALSE)</f>
        <v>0</v>
      </c>
      <c r="P64" s="316" t="str">
        <f>VLOOKUP(B64,'27MY_HR-V_DATA'!B:U,18,FALSE)</f>
        <v>•</v>
      </c>
      <c r="Q64" s="368"/>
    </row>
    <row r="65" spans="2:17" s="126" customFormat="1" ht="15" customHeight="1">
      <c r="B65" s="290" t="s">
        <v>304</v>
      </c>
      <c r="C65" s="350" t="str">
        <f>VLOOKUP(B65,'27MY_HR-V_DATA'!B:U,3,FALSE)</f>
        <v xml:space="preserve">Roof Basket </v>
      </c>
      <c r="D65" s="78" t="str">
        <f t="shared" ref="D65:D67" si="14">B65</f>
        <v>08L20-E09-101C</v>
      </c>
      <c r="E65" s="159">
        <f>VLOOKUP(B65,'27MY_HR-V_DATA'!B:U,8,FALSE)</f>
        <v>586</v>
      </c>
      <c r="F65" s="159">
        <f>VLOOKUP(B65,'27MY_HR-V_DATA'!B:U,9,FALSE)</f>
        <v>977</v>
      </c>
      <c r="G65" s="160">
        <f>VLOOKUP(B65,'27MY_HR-V_DATA'!B:AR,7,FALSE)</f>
        <v>0.4</v>
      </c>
      <c r="H65" s="161">
        <f>VLOOKUP(B65,'27MY_HR-V_DATA'!B:U,10,FALSE)</f>
        <v>1037.8</v>
      </c>
      <c r="I65" s="316">
        <f>VLOOKUP(B65,'27MY_HR-V_DATA'!B:U,11,FALSE)</f>
        <v>0</v>
      </c>
      <c r="J65" s="316" t="str">
        <f>VLOOKUP(B65,'27MY_HR-V_DATA'!B:U,12,FALSE)</f>
        <v>•</v>
      </c>
      <c r="K65" s="316">
        <f>VLOOKUP(B65,'27MY_HR-V_DATA'!B:U,13,FALSE)</f>
        <v>0</v>
      </c>
      <c r="L65" s="348" t="str">
        <f>VLOOKUP(B65,'27MY_HR-V_DATA'!B:U,14,FALSE)</f>
        <v>•</v>
      </c>
      <c r="M65" s="348">
        <f>VLOOKUP(B65,'27MY_HR-V_DATA'!B:U,15,FALSE)</f>
        <v>0</v>
      </c>
      <c r="N65" s="316" t="str">
        <f>VLOOKUP(B65,'27MY_HR-V_DATA'!B:U,16,FALSE)</f>
        <v>•</v>
      </c>
      <c r="O65" s="316">
        <f>VLOOKUP(B65,'27MY_HR-V_DATA'!B:U,17,FALSE)</f>
        <v>0</v>
      </c>
      <c r="P65" s="316" t="str">
        <f>VLOOKUP(B65,'27MY_HR-V_DATA'!B:U,18,FALSE)</f>
        <v>•</v>
      </c>
      <c r="Q65" s="369" t="str">
        <f>IF(VLOOKUP(B65,'27MY_HR-V_DATA'!B:U,19,FALSE)="","",VLOOKUP(B65,'27MY_HR-V_DATA'!B:U,19,FALSE))</f>
        <v>Requires Roof Carrier and Roof Basket Bolt Kit</v>
      </c>
    </row>
    <row r="66" spans="2:17" s="126" customFormat="1" ht="15" customHeight="1">
      <c r="B66" s="290" t="s">
        <v>310</v>
      </c>
      <c r="C66" s="350" t="str">
        <f>VLOOKUP(B66,'27MY_HR-V_DATA'!B:U,3,FALSE)</f>
        <v>Roof Basket Bolt Kit</v>
      </c>
      <c r="D66" s="78" t="str">
        <f t="shared" si="14"/>
        <v>08L20-E09-100D</v>
      </c>
      <c r="E66" s="159">
        <f>VLOOKUP(B66,'27MY_HR-V_DATA'!B:U,8,FALSE)</f>
        <v>17</v>
      </c>
      <c r="F66" s="159">
        <f>VLOOKUP(B66,'27MY_HR-V_DATA'!B:U,9,FALSE)</f>
        <v>28</v>
      </c>
      <c r="G66" s="160">
        <f>VLOOKUP(B66,'27MY_HR-V_DATA'!B:AR,7,FALSE)</f>
        <v>0</v>
      </c>
      <c r="H66" s="161">
        <f>VLOOKUP(B66,'27MY_HR-V_DATA'!B:U,10,FALSE)</f>
        <v>28</v>
      </c>
      <c r="I66" s="316">
        <f>VLOOKUP(B66,'27MY_HR-V_DATA'!B:U,11,FALSE)</f>
        <v>0</v>
      </c>
      <c r="J66" s="316" t="str">
        <f>VLOOKUP(B66,'27MY_HR-V_DATA'!B:U,12,FALSE)</f>
        <v>•</v>
      </c>
      <c r="K66" s="316">
        <f>VLOOKUP(B66,'27MY_HR-V_DATA'!B:U,13,FALSE)</f>
        <v>0</v>
      </c>
      <c r="L66" s="348" t="str">
        <f>VLOOKUP(B66,'27MY_HR-V_DATA'!B:U,14,FALSE)</f>
        <v>•</v>
      </c>
      <c r="M66" s="348">
        <f>VLOOKUP(B66,'27MY_HR-V_DATA'!B:U,15,FALSE)</f>
        <v>0</v>
      </c>
      <c r="N66" s="316" t="str">
        <f>VLOOKUP(B66,'27MY_HR-V_DATA'!B:U,16,FALSE)</f>
        <v>•</v>
      </c>
      <c r="O66" s="316">
        <f>VLOOKUP(B66,'27MY_HR-V_DATA'!B:U,17,FALSE)</f>
        <v>0</v>
      </c>
      <c r="P66" s="316" t="str">
        <f>VLOOKUP(B66,'27MY_HR-V_DATA'!B:U,18,FALSE)</f>
        <v>•</v>
      </c>
      <c r="Q66" s="368"/>
    </row>
    <row r="67" spans="2:17" s="126" customFormat="1" ht="15" customHeight="1">
      <c r="B67" s="290" t="str">
        <f>'27MY_HR-V_DATA'!B53</f>
        <v>08Z04-SCV-110B</v>
      </c>
      <c r="C67" s="259" t="str">
        <f>VLOOKUP(B67,'27MY_HR-V_DATA'!B:U,3,FALSE)</f>
        <v>Hatch Tent</v>
      </c>
      <c r="D67" s="78" t="str">
        <f t="shared" si="14"/>
        <v>08Z04-SCV-110B</v>
      </c>
      <c r="E67" s="159">
        <f>VLOOKUP(B67,'27MY_HR-V_DATA'!B:U,8,FALSE)</f>
        <v>490</v>
      </c>
      <c r="F67" s="159">
        <f>VLOOKUP(B67,'27MY_HR-V_DATA'!B:U,9,FALSE)</f>
        <v>700</v>
      </c>
      <c r="G67" s="160">
        <f>VLOOKUP(B67,'27MY_HR-V_DATA'!B:AR,7,FALSE)</f>
        <v>0</v>
      </c>
      <c r="H67" s="161">
        <f>VLOOKUP(B67,'27MY_HR-V_DATA'!B:U,10,FALSE)</f>
        <v>700</v>
      </c>
      <c r="I67" s="316">
        <f>VLOOKUP(B67,'27MY_HR-V_DATA'!B:U,11,FALSE)</f>
        <v>0</v>
      </c>
      <c r="J67" s="316" t="str">
        <f>VLOOKUP(B67,'27MY_HR-V_DATA'!B:U,12,FALSE)</f>
        <v>•</v>
      </c>
      <c r="K67" s="316">
        <f>VLOOKUP(B67,'27MY_HR-V_DATA'!B:U,13,FALSE)</f>
        <v>0</v>
      </c>
      <c r="L67" s="348" t="str">
        <f>VLOOKUP(B67,'27MY_HR-V_DATA'!B:U,14,FALSE)</f>
        <v>•</v>
      </c>
      <c r="M67" s="348">
        <f>VLOOKUP(B67,'27MY_HR-V_DATA'!B:U,15,FALSE)</f>
        <v>0</v>
      </c>
      <c r="N67" s="316" t="str">
        <f>VLOOKUP(B67,'27MY_HR-V_DATA'!B:U,16,FALSE)</f>
        <v>•</v>
      </c>
      <c r="O67" s="316">
        <f>VLOOKUP(B67,'27MY_HR-V_DATA'!B:U,17,FALSE)</f>
        <v>0</v>
      </c>
      <c r="P67" s="316" t="str">
        <f>VLOOKUP(B67,'27MY_HR-V_DATA'!B:U,18,FALSE)</f>
        <v>•</v>
      </c>
      <c r="Q67" s="349" t="str">
        <f>IF(VLOOKUP(B67,'27MY_HR-V_DATA'!B:U,19,FALSE)="","",VLOOKUP(B67,'27MY_HR-V_DATA'!B:U,19,FALSE))</f>
        <v/>
      </c>
    </row>
    <row r="68" spans="2:17" s="126" customFormat="1" ht="15" customHeight="1">
      <c r="B68" s="290" t="str">
        <f>'27MY_HR-V_DATA'!B54</f>
        <v>08P05-3V0-XXXX</v>
      </c>
      <c r="C68" s="179" t="str">
        <f>VLOOKUP(B68,'27MY_HR-V_DATA'!B:U,3,FALSE)</f>
        <v>Body Side Moulding</v>
      </c>
      <c r="D68" s="300"/>
      <c r="E68" s="299"/>
      <c r="F68" s="299"/>
      <c r="G68" s="298"/>
      <c r="H68" s="280"/>
      <c r="I68" s="281"/>
      <c r="J68" s="295"/>
      <c r="K68" s="296"/>
      <c r="L68" s="297"/>
      <c r="M68" s="297"/>
      <c r="N68" s="295"/>
      <c r="O68" s="297"/>
      <c r="P68" s="296"/>
      <c r="Q68" s="294"/>
    </row>
    <row r="69" spans="2:17" s="126" customFormat="1" ht="14.45">
      <c r="B69" s="290" t="str">
        <f>'27MY_HR-V_DATA'!B55</f>
        <v>08P05-3V0-110</v>
      </c>
      <c r="C69" s="350" t="str">
        <f>VLOOKUP(B69,'27MY_HR-V_DATA'!B:U,3,FALSE)</f>
        <v>Platinum White Pearl (NH-883P)</v>
      </c>
      <c r="D69" s="78" t="str">
        <f t="shared" ref="D69" si="15">B69</f>
        <v>08P05-3V0-110</v>
      </c>
      <c r="E69" s="159">
        <f>VLOOKUP(B69,'27MY_HR-V_DATA'!B:U,8,FALSE)</f>
        <v>220</v>
      </c>
      <c r="F69" s="159">
        <f>VLOOKUP(B69,'27MY_HR-V_DATA'!B:U,9,FALSE)</f>
        <v>367</v>
      </c>
      <c r="G69" s="160">
        <f>VLOOKUP(B69,'27MY_HR-V_DATA'!B:AR,7,FALSE)</f>
        <v>0.4</v>
      </c>
      <c r="H69" s="161">
        <f>VLOOKUP(B69,'27MY_HR-V_DATA'!B:U,10,FALSE)</f>
        <v>427.8</v>
      </c>
      <c r="I69" s="316">
        <f>VLOOKUP(B69,'27MY_HR-V_DATA'!B:U,11,FALSE)</f>
        <v>0</v>
      </c>
      <c r="J69" s="316" t="str">
        <f>VLOOKUP(B69,'27MY_HR-V_DATA'!B:U,12,FALSE)</f>
        <v>•</v>
      </c>
      <c r="K69" s="316">
        <f>VLOOKUP(B69,'27MY_HR-V_DATA'!B:U,13,FALSE)</f>
        <v>0</v>
      </c>
      <c r="L69" s="348" t="str">
        <f>VLOOKUP(B69,'27MY_HR-V_DATA'!B:U,14,FALSE)</f>
        <v>•</v>
      </c>
      <c r="M69" s="348">
        <f>VLOOKUP(B69,'27MY_HR-V_DATA'!B:U,15,FALSE)</f>
        <v>0</v>
      </c>
      <c r="N69" s="316" t="str">
        <f>VLOOKUP(B69,'27MY_HR-V_DATA'!B:U,16,FALSE)</f>
        <v>•</v>
      </c>
      <c r="O69" s="316">
        <f>VLOOKUP(B69,'27MY_HR-V_DATA'!B:U,17,FALSE)</f>
        <v>0</v>
      </c>
      <c r="P69" s="316" t="str">
        <f>VLOOKUP(B69,'27MY_HR-V_DATA'!B:U,18,FALSE)</f>
        <v>•</v>
      </c>
      <c r="Q69" s="367" t="str">
        <f>IF(VLOOKUP(B69,'27MY_HR-V_DATA'!B:U,19,FALSE)="","",VLOOKUP(B69,'27MY_HR-V_DATA'!B:U,19,FALSE))</f>
        <v xml:space="preserve">Cannot be installed with Lower Door Ganish </v>
      </c>
    </row>
    <row r="70" spans="2:17" s="126" customFormat="1" ht="15" hidden="1" customHeight="1">
      <c r="B70" s="290" t="str">
        <f>'27MY_HR-V_DATA'!B56</f>
        <v>08P05-3V0-1V0</v>
      </c>
      <c r="C70" s="350" t="str">
        <f>VLOOKUP(B70,'27MY_HR-V_DATA'!B:U,3,FALSE)</f>
        <v>Solar Reflection Silver Metalic (NH-932M)</v>
      </c>
      <c r="D70" s="78" t="str">
        <f t="shared" ref="D70:D76" si="16">B70</f>
        <v>08P05-3V0-1V0</v>
      </c>
      <c r="E70" s="159">
        <f>VLOOKUP(B70,'27MY_HR-V_DATA'!B:U,8,FALSE)</f>
        <v>219.56</v>
      </c>
      <c r="F70" s="159">
        <f>VLOOKUP(B70,'27MY_HR-V_DATA'!B:U,9,FALSE)</f>
        <v>366.28</v>
      </c>
      <c r="G70" s="160">
        <f>VLOOKUP(B70,'27MY_HR-V_DATA'!B:AR,7,FALSE)</f>
        <v>0.4</v>
      </c>
      <c r="H70" s="161">
        <f>VLOOKUP(B70,'27MY_HR-V_DATA'!B:U,10,FALSE)</f>
        <v>427.08</v>
      </c>
      <c r="I70" s="316">
        <f>VLOOKUP(B70,'27MY_HR-V_DATA'!B:U,11,FALSE)</f>
        <v>0</v>
      </c>
      <c r="J70" s="316" t="str">
        <f>VLOOKUP(B70,'27MY_HR-V_DATA'!B:U,12,FALSE)</f>
        <v>•</v>
      </c>
      <c r="K70" s="316">
        <f>VLOOKUP(B70,'27MY_HR-V_DATA'!B:U,13,FALSE)</f>
        <v>0</v>
      </c>
      <c r="L70" s="348" t="str">
        <f>VLOOKUP(B70,'27MY_HR-V_DATA'!B:U,14,FALSE)</f>
        <v>•</v>
      </c>
      <c r="M70" s="348">
        <f>VLOOKUP(B70,'27MY_HR-V_DATA'!B:U,15,FALSE)</f>
        <v>0</v>
      </c>
      <c r="N70" s="316" t="str">
        <f>VLOOKUP(B70,'27MY_HR-V_DATA'!B:U,16,FALSE)</f>
        <v>•</v>
      </c>
      <c r="O70" s="316">
        <f>VLOOKUP(B70,'27MY_HR-V_DATA'!B:U,17,FALSE)</f>
        <v>0</v>
      </c>
      <c r="P70" s="316" t="str">
        <f>VLOOKUP(B70,'27MY_HR-V_DATA'!B:U,18,FALSE)</f>
        <v>•</v>
      </c>
      <c r="Q70" s="367"/>
    </row>
    <row r="71" spans="2:17" s="126" customFormat="1" ht="15" customHeight="1">
      <c r="B71" s="290" t="str">
        <f>'27MY_HR-V_DATA'!B57</f>
        <v>08P05-3V0-130</v>
      </c>
      <c r="C71" s="350" t="str">
        <f>VLOOKUP(B71,'27MY_HR-V_DATA'!B:U,3,FALSE)</f>
        <v>Modern Steel Metallic (NH-797M)</v>
      </c>
      <c r="D71" s="78" t="str">
        <f t="shared" si="16"/>
        <v>08P05-3V0-130</v>
      </c>
      <c r="E71" s="159">
        <f>VLOOKUP(B71,'27MY_HR-V_DATA'!B:U,8,FALSE)</f>
        <v>220</v>
      </c>
      <c r="F71" s="159">
        <f>VLOOKUP(B71,'27MY_HR-V_DATA'!B:U,9,FALSE)</f>
        <v>367</v>
      </c>
      <c r="G71" s="160">
        <f>VLOOKUP(B71,'27MY_HR-V_DATA'!B:AR,7,FALSE)</f>
        <v>0.4</v>
      </c>
      <c r="H71" s="161">
        <f>VLOOKUP(B71,'27MY_HR-V_DATA'!B:U,10,FALSE)</f>
        <v>427.8</v>
      </c>
      <c r="I71" s="316">
        <f>VLOOKUP(B71,'27MY_HR-V_DATA'!B:U,11,FALSE)</f>
        <v>0</v>
      </c>
      <c r="J71" s="316" t="str">
        <f>VLOOKUP(B71,'27MY_HR-V_DATA'!B:U,12,FALSE)</f>
        <v>N/A</v>
      </c>
      <c r="K71" s="316">
        <f>VLOOKUP(B71,'27MY_HR-V_DATA'!B:U,13,FALSE)</f>
        <v>0</v>
      </c>
      <c r="L71" s="348" t="str">
        <f>VLOOKUP(B71,'27MY_HR-V_DATA'!B:U,14,FALSE)</f>
        <v>N/A</v>
      </c>
      <c r="M71" s="348">
        <f>VLOOKUP(B71,'27MY_HR-V_DATA'!B:U,15,FALSE)</f>
        <v>0</v>
      </c>
      <c r="N71" s="316" t="str">
        <f>VLOOKUP(B71,'27MY_HR-V_DATA'!B:U,16,FALSE)</f>
        <v>•</v>
      </c>
      <c r="O71" s="316">
        <f>VLOOKUP(B71,'27MY_HR-V_DATA'!B:U,17,FALSE)</f>
        <v>0</v>
      </c>
      <c r="P71" s="316" t="str">
        <f>VLOOKUP(B71,'27MY_HR-V_DATA'!B:U,18,FALSE)</f>
        <v>N/A</v>
      </c>
      <c r="Q71" s="367"/>
    </row>
    <row r="72" spans="2:17" s="126" customFormat="1" ht="15" customHeight="1">
      <c r="B72" s="290" t="str">
        <f>'27MY_HR-V_DATA'!B58</f>
        <v>08P05-3V0-140</v>
      </c>
      <c r="C72" s="350" t="str">
        <f>VLOOKUP(B72,'27MY_HR-V_DATA'!B:U,3,FALSE)</f>
        <v>Urban Grey Pearl (NH-912P)</v>
      </c>
      <c r="D72" s="78" t="str">
        <f t="shared" si="16"/>
        <v>08P05-3V0-140</v>
      </c>
      <c r="E72" s="159">
        <f>VLOOKUP(B72,'27MY_HR-V_DATA'!B:U,8,FALSE)</f>
        <v>220</v>
      </c>
      <c r="F72" s="159">
        <f>VLOOKUP(B72,'27MY_HR-V_DATA'!B:U,9,FALSE)</f>
        <v>367</v>
      </c>
      <c r="G72" s="160">
        <f>VLOOKUP(B72,'27MY_HR-V_DATA'!B:AR,7,FALSE)</f>
        <v>0.4</v>
      </c>
      <c r="H72" s="161">
        <f>VLOOKUP(B72,'27MY_HR-V_DATA'!B:U,10,FALSE)</f>
        <v>427.8</v>
      </c>
      <c r="I72" s="316">
        <f>VLOOKUP(B72,'27MY_HR-V_DATA'!B:U,11,FALSE)</f>
        <v>0</v>
      </c>
      <c r="J72" s="316" t="str">
        <f>VLOOKUP(B72,'27MY_HR-V_DATA'!B:U,12,FALSE)</f>
        <v>N/A</v>
      </c>
      <c r="K72" s="316">
        <f>VLOOKUP(B72,'27MY_HR-V_DATA'!B:U,13,FALSE)</f>
        <v>0</v>
      </c>
      <c r="L72" s="348" t="str">
        <f>VLOOKUP(B72,'27MY_HR-V_DATA'!B:U,14,FALSE)</f>
        <v>N/A</v>
      </c>
      <c r="M72" s="348">
        <f>VLOOKUP(B72,'27MY_HR-V_DATA'!B:U,15,FALSE)</f>
        <v>0</v>
      </c>
      <c r="N72" s="316" t="str">
        <f>VLOOKUP(B72,'27MY_HR-V_DATA'!B:U,16,FALSE)</f>
        <v>N/A</v>
      </c>
      <c r="O72" s="316">
        <f>VLOOKUP(B72,'27MY_HR-V_DATA'!B:U,17,FALSE)</f>
        <v>0</v>
      </c>
      <c r="P72" s="316" t="str">
        <f>VLOOKUP(B72,'27MY_HR-V_DATA'!B:U,18,FALSE)</f>
        <v>•</v>
      </c>
      <c r="Q72" s="367"/>
    </row>
    <row r="73" spans="2:17" s="126" customFormat="1" ht="15" customHeight="1">
      <c r="B73" s="290" t="str">
        <f>'27MY_HR-V_DATA'!B59</f>
        <v>08P05-3V0-150</v>
      </c>
      <c r="C73" s="350" t="str">
        <f>VLOOKUP(B73,'27MY_HR-V_DATA'!B:U,3,FALSE)</f>
        <v>Crystal Black Pearl (NH-731P)</v>
      </c>
      <c r="D73" s="78" t="str">
        <f t="shared" si="16"/>
        <v>08P05-3V0-150</v>
      </c>
      <c r="E73" s="159">
        <f>VLOOKUP(B73,'27MY_HR-V_DATA'!B:U,8,FALSE)</f>
        <v>220</v>
      </c>
      <c r="F73" s="159">
        <f>VLOOKUP(B73,'27MY_HR-V_DATA'!B:U,9,FALSE)</f>
        <v>367</v>
      </c>
      <c r="G73" s="160">
        <f>VLOOKUP(B73,'27MY_HR-V_DATA'!B:AR,7,FALSE)</f>
        <v>0.4</v>
      </c>
      <c r="H73" s="161">
        <f>VLOOKUP(B73,'27MY_HR-V_DATA'!B:U,10,FALSE)</f>
        <v>427.8</v>
      </c>
      <c r="I73" s="316">
        <f>VLOOKUP(B73,'27MY_HR-V_DATA'!B:U,11,FALSE)</f>
        <v>0</v>
      </c>
      <c r="J73" s="316" t="str">
        <f>VLOOKUP(B73,'27MY_HR-V_DATA'!B:U,12,FALSE)</f>
        <v>•</v>
      </c>
      <c r="K73" s="316">
        <f>VLOOKUP(B73,'27MY_HR-V_DATA'!B:U,13,FALSE)</f>
        <v>0</v>
      </c>
      <c r="L73" s="348" t="str">
        <f>VLOOKUP(B73,'27MY_HR-V_DATA'!B:U,14,FALSE)</f>
        <v>•</v>
      </c>
      <c r="M73" s="348">
        <f>VLOOKUP(B73,'27MY_HR-V_DATA'!B:U,15,FALSE)</f>
        <v>0</v>
      </c>
      <c r="N73" s="316" t="str">
        <f>VLOOKUP(B73,'27MY_HR-V_DATA'!B:U,16,FALSE)</f>
        <v>•</v>
      </c>
      <c r="O73" s="316">
        <f>VLOOKUP(B73,'27MY_HR-V_DATA'!B:U,17,FALSE)</f>
        <v>0</v>
      </c>
      <c r="P73" s="316" t="str">
        <f>VLOOKUP(B73,'27MY_HR-V_DATA'!B:U,18,FALSE)</f>
        <v>•</v>
      </c>
      <c r="Q73" s="367"/>
    </row>
    <row r="74" spans="2:17" s="126" customFormat="1" ht="15" customHeight="1">
      <c r="B74" s="290" t="str">
        <f>'27MY_HR-V_DATA'!B60</f>
        <v>08P05-3V0-160</v>
      </c>
      <c r="C74" s="350" t="str">
        <f>VLOOKUP(B74,'27MY_HR-V_DATA'!B:U,3,FALSE)</f>
        <v>Milano Red (R-81)</v>
      </c>
      <c r="D74" s="78" t="str">
        <f t="shared" si="16"/>
        <v>08P05-3V0-160</v>
      </c>
      <c r="E74" s="159">
        <f>VLOOKUP(B74,'27MY_HR-V_DATA'!B:U,8,FALSE)</f>
        <v>220</v>
      </c>
      <c r="F74" s="159">
        <f>VLOOKUP(B74,'27MY_HR-V_DATA'!B:U,9,FALSE)</f>
        <v>367</v>
      </c>
      <c r="G74" s="160">
        <f>VLOOKUP(B74,'27MY_HR-V_DATA'!B:AR,7,FALSE)</f>
        <v>0.4</v>
      </c>
      <c r="H74" s="161">
        <f>VLOOKUP(B74,'27MY_HR-V_DATA'!B:U,10,FALSE)</f>
        <v>427.8</v>
      </c>
      <c r="I74" s="316">
        <f>VLOOKUP(B74,'27MY_HR-V_DATA'!B:U,11,FALSE)</f>
        <v>0</v>
      </c>
      <c r="J74" s="316" t="str">
        <f>VLOOKUP(B74,'27MY_HR-V_DATA'!B:U,12,FALSE)</f>
        <v>N/A</v>
      </c>
      <c r="K74" s="316">
        <f>VLOOKUP(B74,'27MY_HR-V_DATA'!B:U,13,FALSE)</f>
        <v>0</v>
      </c>
      <c r="L74" s="348" t="str">
        <f>VLOOKUP(B74,'27MY_HR-V_DATA'!B:U,14,FALSE)</f>
        <v>N/A</v>
      </c>
      <c r="M74" s="348">
        <f>VLOOKUP(B74,'27MY_HR-V_DATA'!B:U,15,FALSE)</f>
        <v>0</v>
      </c>
      <c r="N74" s="316" t="str">
        <f>VLOOKUP(B74,'27MY_HR-V_DATA'!B:U,16,FALSE)</f>
        <v>•</v>
      </c>
      <c r="O74" s="316">
        <f>VLOOKUP(B74,'27MY_HR-V_DATA'!B:U,17,FALSE)</f>
        <v>0</v>
      </c>
      <c r="P74" s="316" t="str">
        <f>VLOOKUP(B74,'27MY_HR-V_DATA'!B:U,18,FALSE)</f>
        <v>•</v>
      </c>
      <c r="Q74" s="367"/>
    </row>
    <row r="75" spans="2:17" s="126" customFormat="1" ht="15" customHeight="1">
      <c r="B75" s="290" t="str">
        <f>'27MY_HR-V_DATA'!B61</f>
        <v>08P05-3V0-1A0</v>
      </c>
      <c r="C75" s="350" t="str">
        <f>VLOOKUP(B75,'27MY_HR-V_DATA'!B:U,3,FALSE)</f>
        <v>Nordic Forest Pearl (G-553P)</v>
      </c>
      <c r="D75" s="78" t="str">
        <f t="shared" si="16"/>
        <v>08P05-3V0-1A0</v>
      </c>
      <c r="E75" s="159">
        <f>VLOOKUP(B75,'27MY_HR-V_DATA'!B:U,8,FALSE)</f>
        <v>220</v>
      </c>
      <c r="F75" s="159">
        <f>VLOOKUP(B75,'27MY_HR-V_DATA'!B:U,9,FALSE)</f>
        <v>367</v>
      </c>
      <c r="G75" s="160">
        <f>VLOOKUP(B75,'27MY_HR-V_DATA'!B:AR,7,FALSE)</f>
        <v>0.4</v>
      </c>
      <c r="H75" s="161">
        <f>VLOOKUP(B75,'27MY_HR-V_DATA'!B:U,10,FALSE)</f>
        <v>427.8</v>
      </c>
      <c r="I75" s="316">
        <f>VLOOKUP(B75,'27MY_HR-V_DATA'!B:U,11,FALSE)</f>
        <v>0</v>
      </c>
      <c r="J75" s="316" t="str">
        <f>VLOOKUP(B75,'27MY_HR-V_DATA'!B:U,12,FALSE)</f>
        <v>N/A</v>
      </c>
      <c r="K75" s="316">
        <f>VLOOKUP(B75,'27MY_HR-V_DATA'!B:U,13,FALSE)</f>
        <v>0</v>
      </c>
      <c r="L75" s="348" t="str">
        <f>VLOOKUP(B75,'27MY_HR-V_DATA'!B:U,14,FALSE)</f>
        <v>N/A</v>
      </c>
      <c r="M75" s="348">
        <f>VLOOKUP(B75,'27MY_HR-V_DATA'!B:U,15,FALSE)</f>
        <v>0</v>
      </c>
      <c r="N75" s="316" t="str">
        <f>VLOOKUP(B75,'27MY_HR-V_DATA'!B:U,16,FALSE)</f>
        <v>N/A</v>
      </c>
      <c r="O75" s="316">
        <f>VLOOKUP(B75,'27MY_HR-V_DATA'!B:U,17,FALSE)</f>
        <v>0</v>
      </c>
      <c r="P75" s="316" t="str">
        <f>VLOOKUP(B75,'27MY_HR-V_DATA'!B:U,18,FALSE)</f>
        <v>•</v>
      </c>
      <c r="Q75" s="367"/>
    </row>
    <row r="76" spans="2:17" s="126" customFormat="1" ht="15" hidden="1" customHeight="1">
      <c r="B76" s="290" t="str">
        <f>'27MY_HR-V_DATA'!B62</f>
        <v>08P05-3V0-1W0</v>
      </c>
      <c r="C76" s="350" t="str">
        <f>VLOOKUP(B76,'27MY_HR-V_DATA'!B:U,3,FALSE)</f>
        <v>Racing Blue Pearl (B-637P)</v>
      </c>
      <c r="D76" s="78" t="str">
        <f t="shared" si="16"/>
        <v>08P05-3V0-1W0</v>
      </c>
      <c r="E76" s="159">
        <f>VLOOKUP(B76,'27MY_HR-V_DATA'!B:U,8,FALSE)</f>
        <v>220</v>
      </c>
      <c r="F76" s="159">
        <f>VLOOKUP(B76,'27MY_HR-V_DATA'!B:U,9,FALSE)</f>
        <v>367</v>
      </c>
      <c r="G76" s="160">
        <f>VLOOKUP(B76,'27MY_HR-V_DATA'!B:AR,7,FALSE)</f>
        <v>0.4</v>
      </c>
      <c r="H76" s="161">
        <f>VLOOKUP(B76,'27MY_HR-V_DATA'!B:U,10,FALSE)</f>
        <v>427.8</v>
      </c>
      <c r="I76" s="316">
        <f>VLOOKUP(B76,'27MY_HR-V_DATA'!B:U,11,FALSE)</f>
        <v>0</v>
      </c>
      <c r="J76" s="316" t="str">
        <f>VLOOKUP(B76,'27MY_HR-V_DATA'!B:U,12,FALSE)</f>
        <v>N/A</v>
      </c>
      <c r="K76" s="316">
        <f>VLOOKUP(B76,'27MY_HR-V_DATA'!B:U,13,FALSE)</f>
        <v>0</v>
      </c>
      <c r="L76" s="348" t="str">
        <f>VLOOKUP(B76,'27MY_HR-V_DATA'!B:U,14,FALSE)</f>
        <v>N/A</v>
      </c>
      <c r="M76" s="348">
        <f>VLOOKUP(B76,'27MY_HR-V_DATA'!B:U,15,FALSE)</f>
        <v>0</v>
      </c>
      <c r="N76" s="316" t="str">
        <f>VLOOKUP(B76,'27MY_HR-V_DATA'!B:U,16,FALSE)</f>
        <v>•</v>
      </c>
      <c r="O76" s="316">
        <f>VLOOKUP(B76,'27MY_HR-V_DATA'!B:U,17,FALSE)</f>
        <v>0</v>
      </c>
      <c r="P76" s="316" t="str">
        <f>VLOOKUP(B76,'27MY_HR-V_DATA'!B:U,18,FALSE)</f>
        <v>N/A</v>
      </c>
      <c r="Q76" s="368"/>
    </row>
    <row r="77" spans="2:17" s="126" customFormat="1" ht="15" customHeight="1">
      <c r="B77" s="290" t="str">
        <f>'27MY_HR-V_DATA'!B63</f>
        <v>08P20-3V0-XXXX</v>
      </c>
      <c r="C77" s="179" t="str">
        <f>VLOOKUP(B77,'27MY_HR-V_DATA'!B:U,3,FALSE)</f>
        <v>Door Edge Guards</v>
      </c>
      <c r="D77" s="300"/>
      <c r="E77" s="299"/>
      <c r="F77" s="299"/>
      <c r="G77" s="298"/>
      <c r="H77" s="280"/>
      <c r="I77" s="281"/>
      <c r="J77" s="295"/>
      <c r="K77" s="296"/>
      <c r="L77" s="297"/>
      <c r="M77" s="297"/>
      <c r="N77" s="295"/>
      <c r="O77" s="297"/>
      <c r="P77" s="296"/>
      <c r="Q77" s="294"/>
    </row>
    <row r="78" spans="2:17" s="126" customFormat="1" ht="14.45">
      <c r="B78" s="290" t="str">
        <f>'27MY_HR-V_DATA'!B64</f>
        <v>08P20-3V0-110A</v>
      </c>
      <c r="C78" s="350" t="str">
        <f>VLOOKUP(B78,'27MY_HR-V_DATA'!B:U,3,FALSE)</f>
        <v>Platinum White Pearl (NH-883P)</v>
      </c>
      <c r="D78" s="78" t="str">
        <f t="shared" ref="D78" si="17">B78</f>
        <v>08P20-3V0-110A</v>
      </c>
      <c r="E78" s="159">
        <f>VLOOKUP(B78,'27MY_HR-V_DATA'!B:U,8,FALSE)</f>
        <v>151</v>
      </c>
      <c r="F78" s="159">
        <f>VLOOKUP(B78,'27MY_HR-V_DATA'!B:U,9,FALSE)</f>
        <v>252</v>
      </c>
      <c r="G78" s="160">
        <f>VLOOKUP(B78,'27MY_HR-V_DATA'!B:AR,7,FALSE)</f>
        <v>0.4</v>
      </c>
      <c r="H78" s="161">
        <f>VLOOKUP(B78,'27MY_HR-V_DATA'!B:U,10,FALSE)</f>
        <v>312.8</v>
      </c>
      <c r="I78" s="316">
        <f>VLOOKUP(B78,'27MY_HR-V_DATA'!B:U,11,FALSE)</f>
        <v>0</v>
      </c>
      <c r="J78" s="316" t="str">
        <f>VLOOKUP(B78,'27MY_HR-V_DATA'!B:U,12,FALSE)</f>
        <v>•</v>
      </c>
      <c r="K78" s="316">
        <f>VLOOKUP(B78,'27MY_HR-V_DATA'!B:U,13,FALSE)</f>
        <v>0</v>
      </c>
      <c r="L78" s="348" t="str">
        <f>VLOOKUP(B78,'27MY_HR-V_DATA'!B:U,14,FALSE)</f>
        <v>•</v>
      </c>
      <c r="M78" s="348">
        <f>VLOOKUP(B78,'27MY_HR-V_DATA'!B:U,15,FALSE)</f>
        <v>0</v>
      </c>
      <c r="N78" s="316" t="str">
        <f>VLOOKUP(B78,'27MY_HR-V_DATA'!B:U,16,FALSE)</f>
        <v>•</v>
      </c>
      <c r="O78" s="316">
        <f>VLOOKUP(B78,'27MY_HR-V_DATA'!B:U,17,FALSE)</f>
        <v>0</v>
      </c>
      <c r="P78" s="316" t="str">
        <f>VLOOKUP(B78,'27MY_HR-V_DATA'!B:U,18,FALSE)</f>
        <v>•</v>
      </c>
      <c r="Q78" s="367" t="str">
        <f>IF(VLOOKUP(B78,'27MY_HR-V_DATA'!B:U,19,FALSE)="","",VLOOKUP(B78,'27MY_HR-V_DATA'!B:U,19,FALSE))</f>
        <v/>
      </c>
    </row>
    <row r="79" spans="2:17" s="126" customFormat="1" ht="15" hidden="1" customHeight="1">
      <c r="B79" s="290" t="str">
        <f>'27MY_HR-V_DATA'!B65</f>
        <v>08P20-3V0-1V0A</v>
      </c>
      <c r="C79" s="350" t="str">
        <f>VLOOKUP(B79,'27MY_HR-V_DATA'!B:U,3,FALSE)</f>
        <v>Solar Reflection Silver Metalic (NH-932M)</v>
      </c>
      <c r="D79" s="78" t="str">
        <f t="shared" ref="D79:D84" si="18">B79</f>
        <v>08P20-3V0-1V0A</v>
      </c>
      <c r="E79" s="159">
        <f>VLOOKUP(B79,'27MY_HR-V_DATA'!B:U,8,FALSE)</f>
        <v>151</v>
      </c>
      <c r="F79" s="159">
        <f>VLOOKUP(B79,'27MY_HR-V_DATA'!B:U,9,FALSE)</f>
        <v>252</v>
      </c>
      <c r="G79" s="160">
        <f>VLOOKUP(B79,'27MY_HR-V_DATA'!B:AR,7,FALSE)</f>
        <v>0.4</v>
      </c>
      <c r="H79" s="161">
        <f>VLOOKUP(B79,'27MY_HR-V_DATA'!B:U,10,FALSE)</f>
        <v>312.8</v>
      </c>
      <c r="I79" s="316">
        <f>VLOOKUP(B79,'27MY_HR-V_DATA'!B:U,11,FALSE)</f>
        <v>0</v>
      </c>
      <c r="J79" s="316" t="str">
        <f>VLOOKUP(B79,'27MY_HR-V_DATA'!B:U,12,FALSE)</f>
        <v>•</v>
      </c>
      <c r="K79" s="316">
        <f>VLOOKUP(B79,'27MY_HR-V_DATA'!B:U,13,FALSE)</f>
        <v>0</v>
      </c>
      <c r="L79" s="348" t="str">
        <f>VLOOKUP(B79,'27MY_HR-V_DATA'!B:U,14,FALSE)</f>
        <v>•</v>
      </c>
      <c r="M79" s="348">
        <f>VLOOKUP(B79,'27MY_HR-V_DATA'!B:U,15,FALSE)</f>
        <v>0</v>
      </c>
      <c r="N79" s="316" t="str">
        <f>VLOOKUP(B79,'27MY_HR-V_DATA'!B:U,16,FALSE)</f>
        <v>•</v>
      </c>
      <c r="O79" s="316">
        <f>VLOOKUP(B79,'27MY_HR-V_DATA'!B:U,17,FALSE)</f>
        <v>0</v>
      </c>
      <c r="P79" s="316" t="str">
        <f>VLOOKUP(B79,'27MY_HR-V_DATA'!B:U,18,FALSE)</f>
        <v>•</v>
      </c>
      <c r="Q79" s="367"/>
    </row>
    <row r="80" spans="2:17" s="126" customFormat="1" ht="15" customHeight="1">
      <c r="B80" s="290" t="str">
        <f>'27MY_HR-V_DATA'!B66</f>
        <v>08P20-3V0-130A</v>
      </c>
      <c r="C80" s="350" t="str">
        <f>VLOOKUP(B80,'27MY_HR-V_DATA'!B:U,3,FALSE)</f>
        <v>Modern Steel Metallic (NH-797M)</v>
      </c>
      <c r="D80" s="78" t="str">
        <f t="shared" si="18"/>
        <v>08P20-3V0-130A</v>
      </c>
      <c r="E80" s="159">
        <f>VLOOKUP(B80,'27MY_HR-V_DATA'!B:U,8,FALSE)</f>
        <v>151</v>
      </c>
      <c r="F80" s="159">
        <f>VLOOKUP(B80,'27MY_HR-V_DATA'!B:U,9,FALSE)</f>
        <v>252</v>
      </c>
      <c r="G80" s="160">
        <f>VLOOKUP(B80,'27MY_HR-V_DATA'!B:AR,7,FALSE)</f>
        <v>0.4</v>
      </c>
      <c r="H80" s="161">
        <f>VLOOKUP(B80,'27MY_HR-V_DATA'!B:U,10,FALSE)</f>
        <v>312.8</v>
      </c>
      <c r="I80" s="316">
        <f>VLOOKUP(B80,'27MY_HR-V_DATA'!B:U,11,FALSE)</f>
        <v>0</v>
      </c>
      <c r="J80" s="316" t="str">
        <f>VLOOKUP(B80,'27MY_HR-V_DATA'!B:U,12,FALSE)</f>
        <v>N/A</v>
      </c>
      <c r="K80" s="316">
        <f>VLOOKUP(B80,'27MY_HR-V_DATA'!B:U,13,FALSE)</f>
        <v>0</v>
      </c>
      <c r="L80" s="348" t="str">
        <f>VLOOKUP(B80,'27MY_HR-V_DATA'!B:U,14,FALSE)</f>
        <v>N/A</v>
      </c>
      <c r="M80" s="348">
        <f>VLOOKUP(B80,'27MY_HR-V_DATA'!B:U,15,FALSE)</f>
        <v>0</v>
      </c>
      <c r="N80" s="316" t="str">
        <f>VLOOKUP(B80,'27MY_HR-V_DATA'!B:U,16,FALSE)</f>
        <v>•</v>
      </c>
      <c r="O80" s="316">
        <f>VLOOKUP(B80,'27MY_HR-V_DATA'!B:U,17,FALSE)</f>
        <v>0</v>
      </c>
      <c r="P80" s="316" t="str">
        <f>VLOOKUP(B80,'27MY_HR-V_DATA'!B:U,18,FALSE)</f>
        <v>N/A</v>
      </c>
      <c r="Q80" s="367"/>
    </row>
    <row r="81" spans="2:17" s="126" customFormat="1" ht="15" customHeight="1">
      <c r="B81" s="290" t="str">
        <f>'27MY_HR-V_DATA'!B67</f>
        <v>08P20-3V0-140A</v>
      </c>
      <c r="C81" s="350" t="str">
        <f>VLOOKUP(B81,'27MY_HR-V_DATA'!B:U,3,FALSE)</f>
        <v>Urban Grey Pearl (NH-912P)</v>
      </c>
      <c r="D81" s="78" t="str">
        <f t="shared" si="18"/>
        <v>08P20-3V0-140A</v>
      </c>
      <c r="E81" s="159">
        <f>VLOOKUP(B81,'27MY_HR-V_DATA'!B:U,8,FALSE)</f>
        <v>151</v>
      </c>
      <c r="F81" s="159">
        <f>VLOOKUP(B81,'27MY_HR-V_DATA'!B:U,9,FALSE)</f>
        <v>252</v>
      </c>
      <c r="G81" s="160">
        <f>VLOOKUP(B81,'27MY_HR-V_DATA'!B:AR,7,FALSE)</f>
        <v>0.4</v>
      </c>
      <c r="H81" s="161">
        <f>VLOOKUP(B81,'27MY_HR-V_DATA'!B:U,10,FALSE)</f>
        <v>312.8</v>
      </c>
      <c r="I81" s="316">
        <f>VLOOKUP(B81,'27MY_HR-V_DATA'!B:U,11,FALSE)</f>
        <v>0</v>
      </c>
      <c r="J81" s="316" t="str">
        <f>VLOOKUP(B81,'27MY_HR-V_DATA'!B:U,12,FALSE)</f>
        <v>N/A</v>
      </c>
      <c r="K81" s="316">
        <f>VLOOKUP(B81,'27MY_HR-V_DATA'!B:U,13,FALSE)</f>
        <v>0</v>
      </c>
      <c r="L81" s="348" t="str">
        <f>VLOOKUP(B81,'27MY_HR-V_DATA'!B:U,14,FALSE)</f>
        <v>N/A</v>
      </c>
      <c r="M81" s="348">
        <f>VLOOKUP(B81,'27MY_HR-V_DATA'!B:U,15,FALSE)</f>
        <v>0</v>
      </c>
      <c r="N81" s="316" t="str">
        <f>VLOOKUP(B81,'27MY_HR-V_DATA'!B:U,16,FALSE)</f>
        <v>N/A</v>
      </c>
      <c r="O81" s="316">
        <f>VLOOKUP(B81,'27MY_HR-V_DATA'!B:U,17,FALSE)</f>
        <v>0</v>
      </c>
      <c r="P81" s="316" t="str">
        <f>VLOOKUP(B81,'27MY_HR-V_DATA'!B:U,18,FALSE)</f>
        <v>•</v>
      </c>
      <c r="Q81" s="367"/>
    </row>
    <row r="82" spans="2:17" s="126" customFormat="1" ht="15" customHeight="1">
      <c r="B82" s="290" t="str">
        <f>'27MY_HR-V_DATA'!B68</f>
        <v>08P20-3V0-150A</v>
      </c>
      <c r="C82" s="350" t="str">
        <f>VLOOKUP(B82,'27MY_HR-V_DATA'!B:U,3,FALSE)</f>
        <v>Crystal Black Pearl (NH-731P)</v>
      </c>
      <c r="D82" s="78" t="str">
        <f t="shared" si="18"/>
        <v>08P20-3V0-150A</v>
      </c>
      <c r="E82" s="159">
        <f>VLOOKUP(B82,'27MY_HR-V_DATA'!B:U,8,FALSE)</f>
        <v>151</v>
      </c>
      <c r="F82" s="159">
        <f>VLOOKUP(B82,'27MY_HR-V_DATA'!B:U,9,FALSE)</f>
        <v>252</v>
      </c>
      <c r="G82" s="160">
        <f>VLOOKUP(B82,'27MY_HR-V_DATA'!B:AR,7,FALSE)</f>
        <v>0.4</v>
      </c>
      <c r="H82" s="161">
        <f>VLOOKUP(B82,'27MY_HR-V_DATA'!B:U,10,FALSE)</f>
        <v>312.8</v>
      </c>
      <c r="I82" s="316">
        <f>VLOOKUP(B82,'27MY_HR-V_DATA'!B:U,11,FALSE)</f>
        <v>0</v>
      </c>
      <c r="J82" s="316" t="str">
        <f>VLOOKUP(B82,'27MY_HR-V_DATA'!B:U,12,FALSE)</f>
        <v>•</v>
      </c>
      <c r="K82" s="316">
        <f>VLOOKUP(B82,'27MY_HR-V_DATA'!B:U,13,FALSE)</f>
        <v>0</v>
      </c>
      <c r="L82" s="348" t="str">
        <f>VLOOKUP(B82,'27MY_HR-V_DATA'!B:U,14,FALSE)</f>
        <v>•</v>
      </c>
      <c r="M82" s="348">
        <f>VLOOKUP(B82,'27MY_HR-V_DATA'!B:U,15,FALSE)</f>
        <v>0</v>
      </c>
      <c r="N82" s="316" t="str">
        <f>VLOOKUP(B82,'27MY_HR-V_DATA'!B:U,16,FALSE)</f>
        <v>•</v>
      </c>
      <c r="O82" s="316">
        <f>VLOOKUP(B82,'27MY_HR-V_DATA'!B:U,17,FALSE)</f>
        <v>0</v>
      </c>
      <c r="P82" s="316" t="str">
        <f>VLOOKUP(B82,'27MY_HR-V_DATA'!B:U,18,FALSE)</f>
        <v>•</v>
      </c>
      <c r="Q82" s="367"/>
    </row>
    <row r="83" spans="2:17" s="126" customFormat="1" ht="15" customHeight="1">
      <c r="B83" s="290" t="str">
        <f>'27MY_HR-V_DATA'!B69</f>
        <v>08P20-3V0-160A</v>
      </c>
      <c r="C83" s="350" t="str">
        <f>VLOOKUP(B83,'27MY_HR-V_DATA'!B:U,3,FALSE)</f>
        <v>Milano Red (R-81)</v>
      </c>
      <c r="D83" s="78" t="str">
        <f t="shared" si="18"/>
        <v>08P20-3V0-160A</v>
      </c>
      <c r="E83" s="159">
        <f>VLOOKUP(B83,'27MY_HR-V_DATA'!B:U,8,FALSE)</f>
        <v>151</v>
      </c>
      <c r="F83" s="159">
        <f>VLOOKUP(B83,'27MY_HR-V_DATA'!B:U,9,FALSE)</f>
        <v>252</v>
      </c>
      <c r="G83" s="160">
        <f>VLOOKUP(B83,'27MY_HR-V_DATA'!B:AR,7,FALSE)</f>
        <v>0.4</v>
      </c>
      <c r="H83" s="161">
        <f>VLOOKUP(B83,'27MY_HR-V_DATA'!B:U,10,FALSE)</f>
        <v>312.8</v>
      </c>
      <c r="I83" s="316">
        <f>VLOOKUP(B83,'27MY_HR-V_DATA'!B:U,11,FALSE)</f>
        <v>0</v>
      </c>
      <c r="J83" s="316" t="str">
        <f>VLOOKUP(B83,'27MY_HR-V_DATA'!B:U,12,FALSE)</f>
        <v>N/A</v>
      </c>
      <c r="K83" s="316">
        <f>VLOOKUP(B83,'27MY_HR-V_DATA'!B:U,13,FALSE)</f>
        <v>0</v>
      </c>
      <c r="L83" s="348" t="str">
        <f>VLOOKUP(B83,'27MY_HR-V_DATA'!B:U,14,FALSE)</f>
        <v>N/A</v>
      </c>
      <c r="M83" s="348">
        <f>VLOOKUP(B83,'27MY_HR-V_DATA'!B:U,15,FALSE)</f>
        <v>0</v>
      </c>
      <c r="N83" s="316" t="str">
        <f>VLOOKUP(B83,'27MY_HR-V_DATA'!B:U,16,FALSE)</f>
        <v>•</v>
      </c>
      <c r="O83" s="316">
        <f>VLOOKUP(B83,'27MY_HR-V_DATA'!B:U,17,FALSE)</f>
        <v>0</v>
      </c>
      <c r="P83" s="316" t="str">
        <f>VLOOKUP(B83,'27MY_HR-V_DATA'!B:U,18,FALSE)</f>
        <v>•</v>
      </c>
      <c r="Q83" s="367"/>
    </row>
    <row r="84" spans="2:17" s="126" customFormat="1" ht="15" hidden="1" customHeight="1">
      <c r="B84" s="290" t="str">
        <f>'27MY_HR-V_DATA'!B71</f>
        <v>08P20-3V0-1W0A</v>
      </c>
      <c r="C84" s="350" t="str">
        <f>VLOOKUP(B84,'27MY_HR-V_DATA'!B:U,3,FALSE)</f>
        <v>Racing Blue Pearl (B-637P)</v>
      </c>
      <c r="D84" s="78" t="str">
        <f t="shared" si="18"/>
        <v>08P20-3V0-1W0A</v>
      </c>
      <c r="E84" s="159">
        <f>VLOOKUP(B84,'27MY_HR-V_DATA'!B:U,8,FALSE)</f>
        <v>151</v>
      </c>
      <c r="F84" s="159">
        <f>VLOOKUP(B84,'27MY_HR-V_DATA'!B:U,9,FALSE)</f>
        <v>252</v>
      </c>
      <c r="G84" s="160">
        <f>VLOOKUP(B84,'27MY_HR-V_DATA'!B:AR,7,FALSE)</f>
        <v>0.4</v>
      </c>
      <c r="H84" s="161">
        <f>VLOOKUP(B84,'27MY_HR-V_DATA'!B:U,10,FALSE)</f>
        <v>312.8</v>
      </c>
      <c r="I84" s="316">
        <f>VLOOKUP(B84,'27MY_HR-V_DATA'!B:U,11,FALSE)</f>
        <v>0</v>
      </c>
      <c r="J84" s="316" t="str">
        <f>VLOOKUP(B84,'27MY_HR-V_DATA'!B:U,12,FALSE)</f>
        <v>N/A</v>
      </c>
      <c r="K84" s="316">
        <f>VLOOKUP(B84,'27MY_HR-V_DATA'!B:U,13,FALSE)</f>
        <v>0</v>
      </c>
      <c r="L84" s="348" t="str">
        <f>VLOOKUP(B84,'27MY_HR-V_DATA'!B:U,14,FALSE)</f>
        <v>N/A</v>
      </c>
      <c r="M84" s="348">
        <f>VLOOKUP(B84,'27MY_HR-V_DATA'!B:U,15,FALSE)</f>
        <v>0</v>
      </c>
      <c r="N84" s="316" t="str">
        <f>VLOOKUP(B84,'27MY_HR-V_DATA'!B:U,16,FALSE)</f>
        <v>•</v>
      </c>
      <c r="O84" s="316">
        <f>VLOOKUP(B84,'27MY_HR-V_DATA'!B:U,17,FALSE)</f>
        <v>0</v>
      </c>
      <c r="P84" s="316" t="str">
        <f>VLOOKUP(B84,'27MY_HR-V_DATA'!B:U,18,FALSE)</f>
        <v>N/A</v>
      </c>
      <c r="Q84" s="368"/>
    </row>
    <row r="85" spans="2:17" s="126" customFormat="1" ht="15" customHeight="1">
      <c r="B85" s="290"/>
      <c r="C85" s="420"/>
      <c r="D85" s="420"/>
      <c r="E85" s="437"/>
      <c r="F85" s="437"/>
      <c r="G85" s="174"/>
      <c r="H85" s="437"/>
      <c r="I85" s="437"/>
      <c r="J85" s="437"/>
      <c r="K85" s="437"/>
      <c r="L85" s="437"/>
      <c r="M85" s="437"/>
      <c r="N85" s="437"/>
      <c r="O85" s="437"/>
      <c r="P85" s="437"/>
      <c r="Q85" s="437"/>
    </row>
    <row r="86" spans="2:17" s="124" customFormat="1" ht="18">
      <c r="B86" s="291"/>
      <c r="C86" s="141" t="s">
        <v>486</v>
      </c>
      <c r="D86" s="141"/>
      <c r="E86" s="175"/>
      <c r="F86" s="175"/>
      <c r="G86" s="175"/>
      <c r="H86" s="175"/>
      <c r="I86" s="175"/>
      <c r="J86" s="175"/>
      <c r="K86" s="175"/>
      <c r="L86" s="175"/>
      <c r="M86" s="175"/>
      <c r="N86" s="175"/>
      <c r="O86" s="175"/>
      <c r="P86" s="175"/>
      <c r="Q86" s="175"/>
    </row>
    <row r="87" spans="2:17" s="125" customFormat="1" ht="15" customHeight="1">
      <c r="B87" s="290"/>
      <c r="C87" s="428" t="s">
        <v>479</v>
      </c>
      <c r="D87" s="428" t="s">
        <v>112</v>
      </c>
      <c r="E87" s="428" t="s">
        <v>118</v>
      </c>
      <c r="F87" s="428" t="s">
        <v>480</v>
      </c>
      <c r="G87" s="428" t="s">
        <v>117</v>
      </c>
      <c r="H87" s="365" t="s">
        <v>481</v>
      </c>
      <c r="I87" s="428" t="s">
        <v>482</v>
      </c>
      <c r="J87" s="428"/>
      <c r="K87" s="428"/>
      <c r="L87" s="428"/>
      <c r="M87" s="428"/>
      <c r="N87" s="428"/>
      <c r="O87" s="428"/>
      <c r="P87" s="428"/>
      <c r="Q87" s="428" t="s">
        <v>483</v>
      </c>
    </row>
    <row r="88" spans="2:17" s="125" customFormat="1" ht="14.45">
      <c r="B88" s="290"/>
      <c r="C88" s="428"/>
      <c r="D88" s="428"/>
      <c r="E88" s="428"/>
      <c r="F88" s="428"/>
      <c r="G88" s="428"/>
      <c r="H88" s="365"/>
      <c r="I88" s="157">
        <f>'27MY_HR-V_DATA'!$L$7</f>
        <v>0</v>
      </c>
      <c r="J88" s="157" t="str">
        <f>'27MY_HR-V_DATA'!$M$7</f>
        <v>LX 2WD</v>
      </c>
      <c r="K88" s="157">
        <f>'27MY_HR-V_DATA'!$N$7</f>
        <v>0</v>
      </c>
      <c r="L88" s="157" t="str">
        <f>'27MY_HR-V_DATA'!$O$7</f>
        <v>LX AWD</v>
      </c>
      <c r="M88" s="157">
        <f>'27MY_HR-V_DATA'!$P$7</f>
        <v>0</v>
      </c>
      <c r="N88" s="157" t="str">
        <f>'27MY_HR-V_DATA'!$Q$7</f>
        <v>AWD Sport</v>
      </c>
      <c r="O88" s="157">
        <f>'27MY_HR-V_DATA'!$R$7</f>
        <v>0</v>
      </c>
      <c r="P88" s="157" t="str">
        <f>'27MY_HR-V_DATA'!$S$7</f>
        <v>EX-L Navi</v>
      </c>
      <c r="Q88" s="428"/>
    </row>
    <row r="89" spans="2:17" s="126" customFormat="1" ht="28.9">
      <c r="B89" s="290" t="s">
        <v>384</v>
      </c>
      <c r="C89" s="240" t="str">
        <f>VLOOKUP(B89,'27MY_HR-V_DATA'!B:U,3,FALSE)</f>
        <v>All Season Floor Mats</v>
      </c>
      <c r="D89" s="78" t="str">
        <f t="shared" ref="D89" si="19">B89</f>
        <v>08P17-3V0-110</v>
      </c>
      <c r="E89" s="159">
        <f>VLOOKUP(B89,'27MY_HR-V_DATA'!B:U,8,FALSE)</f>
        <v>173</v>
      </c>
      <c r="F89" s="159">
        <f>VLOOKUP(B89,'27MY_HR-V_DATA'!B:U,9,FALSE)</f>
        <v>288</v>
      </c>
      <c r="G89" s="160">
        <f>VLOOKUP(B89,'27MY_HR-V_DATA'!B:AR,7,FALSE)</f>
        <v>0.1</v>
      </c>
      <c r="H89" s="161">
        <f>VLOOKUP(B89,'27MY_HR-V_DATA'!B:U,10,FALSE)</f>
        <v>303.2</v>
      </c>
      <c r="I89" s="316">
        <f>VLOOKUP(B89,'27MY_HR-V_DATA'!B:U,11,FALSE)</f>
        <v>0</v>
      </c>
      <c r="J89" s="316" t="str">
        <f>VLOOKUP(B89,'27MY_HR-V_DATA'!B:U,12,FALSE)</f>
        <v>•</v>
      </c>
      <c r="K89" s="316">
        <f>VLOOKUP(B89,'27MY_HR-V_DATA'!B:U,13,FALSE)</f>
        <v>0</v>
      </c>
      <c r="L89" s="348" t="str">
        <f>VLOOKUP(B89,'27MY_HR-V_DATA'!B:U,14,FALSE)</f>
        <v>•</v>
      </c>
      <c r="M89" s="348">
        <f>VLOOKUP(B89,'27MY_HR-V_DATA'!B:U,15,FALSE)</f>
        <v>0</v>
      </c>
      <c r="N89" s="316" t="str">
        <f>VLOOKUP(B89,'27MY_HR-V_DATA'!B:U,16,FALSE)</f>
        <v>•</v>
      </c>
      <c r="O89" s="316">
        <f>VLOOKUP(B89,'27MY_HR-V_DATA'!B:U,17,FALSE)</f>
        <v>0</v>
      </c>
      <c r="P89" s="316" t="str">
        <f>VLOOKUP(B89,'27MY_HR-V_DATA'!B:U,18,FALSE)</f>
        <v>•</v>
      </c>
      <c r="Q89" s="349" t="str">
        <f>IF(VLOOKUP(B89,'27MY_HR-V_DATA'!B:U,19,FALSE)="","",VLOOKUP(B89,'27MY_HR-V_DATA'!B:U,19,FALSE))</f>
        <v>Cannot be installed with Contoured High-Wall Carpet Floor Mats</v>
      </c>
    </row>
    <row r="90" spans="2:17" s="126" customFormat="1" ht="14.45">
      <c r="B90" s="290" t="s">
        <v>391</v>
      </c>
      <c r="C90" s="240" t="str">
        <f>VLOOKUP(B90,'27MY_HR-V_DATA'!B:U,3,FALSE)</f>
        <v>Contoured High-Wall Carpet Floor Mats</v>
      </c>
      <c r="D90" s="78" t="str">
        <f t="shared" ref="D90:D96" si="20">B90</f>
        <v>08P15-3V0-110</v>
      </c>
      <c r="E90" s="159">
        <f>VLOOKUP(B90,'27MY_HR-V_DATA'!B:U,8,FALSE)</f>
        <v>235</v>
      </c>
      <c r="F90" s="159">
        <f>VLOOKUP(B90,'27MY_HR-V_DATA'!B:U,9,FALSE)</f>
        <v>392</v>
      </c>
      <c r="G90" s="160">
        <f>VLOOKUP(B90,'27MY_HR-V_DATA'!B:AR,7,FALSE)</f>
        <v>0.1</v>
      </c>
      <c r="H90" s="161">
        <f>VLOOKUP(B90,'27MY_HR-V_DATA'!B:U,10,FALSE)</f>
        <v>407.2</v>
      </c>
      <c r="I90" s="316">
        <f>VLOOKUP(B90,'27MY_HR-V_DATA'!B:U,11,FALSE)</f>
        <v>0</v>
      </c>
      <c r="J90" s="316" t="str">
        <f>VLOOKUP(B90,'27MY_HR-V_DATA'!B:U,12,FALSE)</f>
        <v>•</v>
      </c>
      <c r="K90" s="316">
        <f>VLOOKUP(B90,'27MY_HR-V_DATA'!B:U,13,FALSE)</f>
        <v>0</v>
      </c>
      <c r="L90" s="348" t="str">
        <f>VLOOKUP(B90,'27MY_HR-V_DATA'!B:U,14,FALSE)</f>
        <v>•</v>
      </c>
      <c r="M90" s="348">
        <f>VLOOKUP(B90,'27MY_HR-V_DATA'!B:U,15,FALSE)</f>
        <v>0</v>
      </c>
      <c r="N90" s="316" t="str">
        <f>VLOOKUP(B90,'27MY_HR-V_DATA'!B:U,16,FALSE)</f>
        <v>•</v>
      </c>
      <c r="O90" s="316">
        <f>VLOOKUP(B90,'27MY_HR-V_DATA'!B:U,17,FALSE)</f>
        <v>0</v>
      </c>
      <c r="P90" s="316" t="str">
        <f>VLOOKUP(B90,'27MY_HR-V_DATA'!B:U,18,FALSE)</f>
        <v>•</v>
      </c>
      <c r="Q90" s="349" t="str">
        <f>IF(VLOOKUP(B90,'27MY_HR-V_DATA'!B:U,19,FALSE)="","",VLOOKUP(B90,'27MY_HR-V_DATA'!B:U,19,FALSE))</f>
        <v>Cannot be installed with All Season Floor Mats</v>
      </c>
    </row>
    <row r="91" spans="2:17" s="126" customFormat="1" ht="15" customHeight="1">
      <c r="B91" s="290" t="s">
        <v>398</v>
      </c>
      <c r="C91" s="240" t="str">
        <f>VLOOKUP(B91,'27MY_HR-V_DATA'!B:U,3,FALSE)</f>
        <v>Cargo Tray</v>
      </c>
      <c r="D91" s="78" t="str">
        <f t="shared" si="20"/>
        <v>08U45-3V0-100</v>
      </c>
      <c r="E91" s="159">
        <f>VLOOKUP(B91,'27MY_HR-V_DATA'!B:U,8,FALSE)</f>
        <v>116</v>
      </c>
      <c r="F91" s="159">
        <f>VLOOKUP(B91,'27MY_HR-V_DATA'!B:U,9,FALSE)</f>
        <v>193</v>
      </c>
      <c r="G91" s="160">
        <f>VLOOKUP(B91,'27MY_HR-V_DATA'!B:AR,7,FALSE)</f>
        <v>0.1</v>
      </c>
      <c r="H91" s="161">
        <f>VLOOKUP(B91,'27MY_HR-V_DATA'!B:U,10,FALSE)</f>
        <v>208.2</v>
      </c>
      <c r="I91" s="316">
        <f>VLOOKUP(B91,'27MY_HR-V_DATA'!B:U,11,FALSE)</f>
        <v>0</v>
      </c>
      <c r="J91" s="316" t="str">
        <f>VLOOKUP(B91,'27MY_HR-V_DATA'!B:U,12,FALSE)</f>
        <v>•</v>
      </c>
      <c r="K91" s="316">
        <f>VLOOKUP(B91,'27MY_HR-V_DATA'!B:U,13,FALSE)</f>
        <v>0</v>
      </c>
      <c r="L91" s="348" t="str">
        <f>VLOOKUP(B91,'27MY_HR-V_DATA'!B:U,14,FALSE)</f>
        <v>•</v>
      </c>
      <c r="M91" s="348">
        <f>VLOOKUP(B91,'27MY_HR-V_DATA'!B:U,15,FALSE)</f>
        <v>0</v>
      </c>
      <c r="N91" s="316" t="str">
        <f>VLOOKUP(B91,'27MY_HR-V_DATA'!B:U,16,FALSE)</f>
        <v>•</v>
      </c>
      <c r="O91" s="316">
        <f>VLOOKUP(B91,'27MY_HR-V_DATA'!B:U,17,FALSE)</f>
        <v>0</v>
      </c>
      <c r="P91" s="316" t="str">
        <f>VLOOKUP(B91,'27MY_HR-V_DATA'!B:U,18,FALSE)</f>
        <v>•</v>
      </c>
      <c r="Q91" s="349" t="str">
        <f>IF(VLOOKUP(B91,'27MY_HR-V_DATA'!B:U,19,FALSE)="","",VLOOKUP(B91,'27MY_HR-V_DATA'!B:U,19,FALSE))</f>
        <v/>
      </c>
    </row>
    <row r="92" spans="2:17" s="126" customFormat="1" ht="15" customHeight="1">
      <c r="B92" s="290" t="s">
        <v>403</v>
      </c>
      <c r="C92" s="240" t="str">
        <f>VLOOKUP(B92,'27MY_HR-V_DATA'!B:U,3,FALSE)</f>
        <v>Cargo Cover</v>
      </c>
      <c r="D92" s="78" t="str">
        <f t="shared" si="20"/>
        <v>08U35-3V0-310</v>
      </c>
      <c r="E92" s="159">
        <f>VLOOKUP(B92,'27MY_HR-V_DATA'!B:U,8,FALSE)</f>
        <v>144</v>
      </c>
      <c r="F92" s="159">
        <f>VLOOKUP(B92,'27MY_HR-V_DATA'!B:U,9,FALSE)</f>
        <v>240</v>
      </c>
      <c r="G92" s="160">
        <f>VLOOKUP(B92,'27MY_HR-V_DATA'!B:AR,7,FALSE)</f>
        <v>0.2</v>
      </c>
      <c r="H92" s="161">
        <f>VLOOKUP(B92,'27MY_HR-V_DATA'!B:U,10,FALSE)</f>
        <v>270.39999999999998</v>
      </c>
      <c r="I92" s="316">
        <f>VLOOKUP(B92,'27MY_HR-V_DATA'!B:U,11,FALSE)</f>
        <v>0</v>
      </c>
      <c r="J92" s="316" t="str">
        <f>VLOOKUP(B92,'27MY_HR-V_DATA'!B:U,12,FALSE)</f>
        <v>•</v>
      </c>
      <c r="K92" s="316">
        <f>VLOOKUP(B92,'27MY_HR-V_DATA'!B:U,13,FALSE)</f>
        <v>0</v>
      </c>
      <c r="L92" s="348" t="str">
        <f>VLOOKUP(B92,'27MY_HR-V_DATA'!B:U,14,FALSE)</f>
        <v>•</v>
      </c>
      <c r="M92" s="348">
        <f>VLOOKUP(B92,'27MY_HR-V_DATA'!B:U,15,FALSE)</f>
        <v>0</v>
      </c>
      <c r="N92" s="316" t="str">
        <f>VLOOKUP(B92,'27MY_HR-V_DATA'!B:U,16,FALSE)</f>
        <v>•</v>
      </c>
      <c r="O92" s="316">
        <f>VLOOKUP(B92,'27MY_HR-V_DATA'!B:U,17,FALSE)</f>
        <v>0</v>
      </c>
      <c r="P92" s="316" t="str">
        <f>VLOOKUP(B92,'27MY_HR-V_DATA'!B:U,18,FALSE)</f>
        <v>•</v>
      </c>
      <c r="Q92" s="349" t="str">
        <f>IF(VLOOKUP(B92,'27MY_HR-V_DATA'!B:U,19,FALSE)="","",VLOOKUP(B92,'27MY_HR-V_DATA'!B:U,19,FALSE))</f>
        <v/>
      </c>
    </row>
    <row r="93" spans="2:17" s="126" customFormat="1" ht="15" customHeight="1">
      <c r="B93" s="290" t="s">
        <v>408</v>
      </c>
      <c r="C93" s="240" t="str">
        <f>VLOOKUP(B93,'27MY_HR-V_DATA'!B:U,3,FALSE)</f>
        <v>Rear Seat Back Protector</v>
      </c>
      <c r="D93" s="78" t="str">
        <f t="shared" si="20"/>
        <v>08P30-3V0-100</v>
      </c>
      <c r="E93" s="159">
        <f>VLOOKUP(B93,'27MY_HR-V_DATA'!B:U,8,FALSE)</f>
        <v>142</v>
      </c>
      <c r="F93" s="159">
        <f>VLOOKUP(B93,'27MY_HR-V_DATA'!B:U,9,FALSE)</f>
        <v>203</v>
      </c>
      <c r="G93" s="160">
        <f>VLOOKUP(B93,'27MY_HR-V_DATA'!B:AR,7,FALSE)</f>
        <v>0.2</v>
      </c>
      <c r="H93" s="161">
        <f>VLOOKUP(B93,'27MY_HR-V_DATA'!B:U,10,FALSE)</f>
        <v>233.4</v>
      </c>
      <c r="I93" s="316">
        <f>VLOOKUP(B93,'27MY_HR-V_DATA'!B:U,11,FALSE)</f>
        <v>0</v>
      </c>
      <c r="J93" s="316" t="str">
        <f>VLOOKUP(B93,'27MY_HR-V_DATA'!B:U,12,FALSE)</f>
        <v>•</v>
      </c>
      <c r="K93" s="316">
        <f>VLOOKUP(B93,'27MY_HR-V_DATA'!B:U,13,FALSE)</f>
        <v>0</v>
      </c>
      <c r="L93" s="348" t="str">
        <f>VLOOKUP(B93,'27MY_HR-V_DATA'!B:U,14,FALSE)</f>
        <v>•</v>
      </c>
      <c r="M93" s="348">
        <f>VLOOKUP(B93,'27MY_HR-V_DATA'!B:U,15,FALSE)</f>
        <v>0</v>
      </c>
      <c r="N93" s="316" t="str">
        <f>VLOOKUP(B93,'27MY_HR-V_DATA'!B:U,16,FALSE)</f>
        <v>•</v>
      </c>
      <c r="O93" s="316">
        <f>VLOOKUP(B93,'27MY_HR-V_DATA'!B:U,17,FALSE)</f>
        <v>0</v>
      </c>
      <c r="P93" s="316" t="str">
        <f>VLOOKUP(B93,'27MY_HR-V_DATA'!B:U,18,FALSE)</f>
        <v>•</v>
      </c>
      <c r="Q93" s="349" t="str">
        <f>IF(VLOOKUP(B93,'27MY_HR-V_DATA'!B:U,19,FALSE)="","",VLOOKUP(B93,'27MY_HR-V_DATA'!B:U,19,FALSE))</f>
        <v/>
      </c>
    </row>
    <row r="94" spans="2:17" s="126" customFormat="1" ht="15" customHeight="1">
      <c r="B94" s="290" t="s">
        <v>412</v>
      </c>
      <c r="C94" s="240" t="str">
        <f>VLOOKUP(B94,'27MY_HR-V_DATA'!B:U,3,FALSE)</f>
        <v>Door Sill Protection Film</v>
      </c>
      <c r="D94" s="78" t="str">
        <f t="shared" si="20"/>
        <v>08P04-3V0-100</v>
      </c>
      <c r="E94" s="159">
        <f>VLOOKUP(B94,'27MY_HR-V_DATA'!B:U,8,FALSE)</f>
        <v>105</v>
      </c>
      <c r="F94" s="159">
        <f>VLOOKUP(B94,'27MY_HR-V_DATA'!B:U,9,FALSE)</f>
        <v>175</v>
      </c>
      <c r="G94" s="160">
        <f>VLOOKUP(B94,'27MY_HR-V_DATA'!B:AR,7,FALSE)</f>
        <v>0.4</v>
      </c>
      <c r="H94" s="161">
        <f>VLOOKUP(B94,'27MY_HR-V_DATA'!B:U,10,FALSE)</f>
        <v>235.8</v>
      </c>
      <c r="I94" s="316">
        <f>VLOOKUP(B94,'27MY_HR-V_DATA'!B:U,11,FALSE)</f>
        <v>0</v>
      </c>
      <c r="J94" s="316" t="str">
        <f>VLOOKUP(B94,'27MY_HR-V_DATA'!B:U,12,FALSE)</f>
        <v>•</v>
      </c>
      <c r="K94" s="316">
        <f>VLOOKUP(B94,'27MY_HR-V_DATA'!B:U,13,FALSE)</f>
        <v>0</v>
      </c>
      <c r="L94" s="348" t="str">
        <f>VLOOKUP(B94,'27MY_HR-V_DATA'!B:U,14,FALSE)</f>
        <v>•</v>
      </c>
      <c r="M94" s="348">
        <f>VLOOKUP(B94,'27MY_HR-V_DATA'!B:U,15,FALSE)</f>
        <v>0</v>
      </c>
      <c r="N94" s="316" t="str">
        <f>VLOOKUP(B94,'27MY_HR-V_DATA'!B:U,16,FALSE)</f>
        <v>•</v>
      </c>
      <c r="O94" s="316">
        <f>VLOOKUP(B94,'27MY_HR-V_DATA'!B:U,17,FALSE)</f>
        <v>0</v>
      </c>
      <c r="P94" s="316" t="str">
        <f>VLOOKUP(B94,'27MY_HR-V_DATA'!B:U,18,FALSE)</f>
        <v>•</v>
      </c>
      <c r="Q94" s="349" t="str">
        <f>IF(VLOOKUP(B94,'27MY_HR-V_DATA'!B:U,19,FALSE)="","",VLOOKUP(B94,'27MY_HR-V_DATA'!B:U,19,FALSE))</f>
        <v/>
      </c>
    </row>
    <row r="95" spans="2:17" s="126" customFormat="1" ht="15" customHeight="1">
      <c r="B95" s="290" t="s">
        <v>416</v>
      </c>
      <c r="C95" s="240" t="str">
        <f>VLOOKUP(B95,'27MY_HR-V_DATA'!B:U,3,FALSE)</f>
        <v>Cargo Net</v>
      </c>
      <c r="D95" s="78" t="str">
        <f t="shared" si="20"/>
        <v>08L96-3V0-300</v>
      </c>
      <c r="E95" s="159">
        <f>VLOOKUP(B95,'27MY_HR-V_DATA'!B:U,8,FALSE)</f>
        <v>60</v>
      </c>
      <c r="F95" s="159">
        <f>VLOOKUP(B95,'27MY_HR-V_DATA'!B:U,9,FALSE)</f>
        <v>100</v>
      </c>
      <c r="G95" s="160">
        <f>VLOOKUP(B95,'27MY_HR-V_DATA'!B:AR,7,FALSE)</f>
        <v>0.1</v>
      </c>
      <c r="H95" s="161">
        <f>VLOOKUP(B95,'27MY_HR-V_DATA'!B:U,10,FALSE)</f>
        <v>115.2</v>
      </c>
      <c r="I95" s="316">
        <f>VLOOKUP(B95,'27MY_HR-V_DATA'!B:U,11,FALSE)</f>
        <v>0</v>
      </c>
      <c r="J95" s="316" t="str">
        <f>VLOOKUP(B95,'27MY_HR-V_DATA'!B:U,12,FALSE)</f>
        <v>•</v>
      </c>
      <c r="K95" s="316">
        <f>VLOOKUP(B95,'27MY_HR-V_DATA'!B:U,13,FALSE)</f>
        <v>0</v>
      </c>
      <c r="L95" s="348" t="str">
        <f>VLOOKUP(B95,'27MY_HR-V_DATA'!B:U,14,FALSE)</f>
        <v>•</v>
      </c>
      <c r="M95" s="348">
        <f>VLOOKUP(B95,'27MY_HR-V_DATA'!B:U,15,FALSE)</f>
        <v>0</v>
      </c>
      <c r="N95" s="316" t="str">
        <f>VLOOKUP(B95,'27MY_HR-V_DATA'!B:U,16,FALSE)</f>
        <v>•</v>
      </c>
      <c r="O95" s="316">
        <f>VLOOKUP(B95,'27MY_HR-V_DATA'!B:U,17,FALSE)</f>
        <v>0</v>
      </c>
      <c r="P95" s="316" t="str">
        <f>VLOOKUP(B95,'27MY_HR-V_DATA'!B:U,18,FALSE)</f>
        <v>•</v>
      </c>
      <c r="Q95" s="349" t="str">
        <f>IF(VLOOKUP(B95,'27MY_HR-V_DATA'!B:U,19,FALSE)="","",VLOOKUP(B95,'27MY_HR-V_DATA'!B:U,19,FALSE))</f>
        <v/>
      </c>
    </row>
    <row r="96" spans="2:17" s="126" customFormat="1" ht="15" customHeight="1">
      <c r="B96" s="290" t="s">
        <v>420</v>
      </c>
      <c r="C96" s="240" t="str">
        <f>VLOOKUP(B96,'27MY_HR-V_DATA'!B:U,3,FALSE)</f>
        <v>Ashtray, cup holder style</v>
      </c>
      <c r="D96" s="78" t="str">
        <f t="shared" si="20"/>
        <v>08U25-STK-413</v>
      </c>
      <c r="E96" s="159">
        <f>VLOOKUP(B96,'27MY_HR-V_DATA'!B:U,8,FALSE)</f>
        <v>41</v>
      </c>
      <c r="F96" s="159">
        <f>VLOOKUP(B96,'27MY_HR-V_DATA'!B:U,9,FALSE)</f>
        <v>68</v>
      </c>
      <c r="G96" s="160">
        <f>VLOOKUP(B96,'27MY_HR-V_DATA'!B:AR,7,FALSE)</f>
        <v>0</v>
      </c>
      <c r="H96" s="161">
        <f>VLOOKUP(B96,'27MY_HR-V_DATA'!B:U,10,FALSE)</f>
        <v>68</v>
      </c>
      <c r="I96" s="316">
        <f>VLOOKUP(B96,'27MY_HR-V_DATA'!B:U,11,FALSE)</f>
        <v>0</v>
      </c>
      <c r="J96" s="316" t="str">
        <f>VLOOKUP(B96,'27MY_HR-V_DATA'!B:U,12,FALSE)</f>
        <v>•</v>
      </c>
      <c r="K96" s="316">
        <f>VLOOKUP(B96,'27MY_HR-V_DATA'!B:U,13,FALSE)</f>
        <v>0</v>
      </c>
      <c r="L96" s="348" t="str">
        <f>VLOOKUP(B96,'27MY_HR-V_DATA'!B:U,14,FALSE)</f>
        <v>•</v>
      </c>
      <c r="M96" s="348">
        <f>VLOOKUP(B96,'27MY_HR-V_DATA'!B:U,15,FALSE)</f>
        <v>0</v>
      </c>
      <c r="N96" s="316" t="str">
        <f>VLOOKUP(B96,'27MY_HR-V_DATA'!B:U,16,FALSE)</f>
        <v>•</v>
      </c>
      <c r="O96" s="316">
        <f>VLOOKUP(B96,'27MY_HR-V_DATA'!B:U,17,FALSE)</f>
        <v>0</v>
      </c>
      <c r="P96" s="316" t="str">
        <f>VLOOKUP(B96,'27MY_HR-V_DATA'!B:U,18,FALSE)</f>
        <v>•</v>
      </c>
      <c r="Q96" s="349" t="str">
        <f>IF(VLOOKUP(B96,'27MY_HR-V_DATA'!B:U,19,FALSE)="","",VLOOKUP(B96,'27MY_HR-V_DATA'!B:U,19,FALSE))</f>
        <v/>
      </c>
    </row>
    <row r="97" spans="2:20" s="126" customFormat="1" ht="12" customHeight="1">
      <c r="B97" s="290"/>
      <c r="C97" s="19"/>
      <c r="D97" s="27"/>
      <c r="E97" s="21"/>
      <c r="F97" s="21"/>
      <c r="G97" s="22"/>
      <c r="H97" s="23"/>
      <c r="I97" s="24"/>
      <c r="J97" s="24"/>
      <c r="K97" s="24"/>
      <c r="L97" s="24"/>
      <c r="M97" s="24"/>
      <c r="N97" s="24"/>
      <c r="O97" s="24"/>
      <c r="P97" s="24"/>
      <c r="Q97" s="25"/>
    </row>
    <row r="98" spans="2:20" s="124" customFormat="1" ht="18">
      <c r="B98" s="291"/>
      <c r="C98" s="141" t="s">
        <v>487</v>
      </c>
      <c r="D98" s="141"/>
      <c r="E98" s="48"/>
      <c r="F98" s="49"/>
      <c r="G98" s="49"/>
      <c r="H98" s="49"/>
      <c r="I98" s="49"/>
      <c r="J98" s="49"/>
      <c r="K98" s="49"/>
      <c r="L98" s="49"/>
      <c r="M98" s="49"/>
      <c r="N98" s="49"/>
      <c r="O98" s="49"/>
      <c r="P98" s="49"/>
      <c r="Q98" s="49"/>
    </row>
    <row r="99" spans="2:20" s="125" customFormat="1" ht="15" customHeight="1">
      <c r="B99" s="290"/>
      <c r="C99" s="428" t="s">
        <v>479</v>
      </c>
      <c r="D99" s="428" t="s">
        <v>112</v>
      </c>
      <c r="E99" s="428" t="s">
        <v>118</v>
      </c>
      <c r="F99" s="428" t="s">
        <v>480</v>
      </c>
      <c r="G99" s="428" t="s">
        <v>117</v>
      </c>
      <c r="H99" s="365" t="s">
        <v>481</v>
      </c>
      <c r="I99" s="428" t="s">
        <v>482</v>
      </c>
      <c r="J99" s="428"/>
      <c r="K99" s="428"/>
      <c r="L99" s="428"/>
      <c r="M99" s="428"/>
      <c r="N99" s="428"/>
      <c r="O99" s="428"/>
      <c r="P99" s="428"/>
      <c r="Q99" s="428" t="s">
        <v>483</v>
      </c>
    </row>
    <row r="100" spans="2:20" s="125" customFormat="1" ht="14.45">
      <c r="B100" s="290"/>
      <c r="C100" s="428"/>
      <c r="D100" s="428"/>
      <c r="E100" s="428"/>
      <c r="F100" s="428"/>
      <c r="G100" s="428"/>
      <c r="H100" s="365"/>
      <c r="I100" s="157">
        <f>'27MY_HR-V_DATA'!$L$7</f>
        <v>0</v>
      </c>
      <c r="J100" s="157" t="str">
        <f>'27MY_HR-V_DATA'!$M$7</f>
        <v>LX 2WD</v>
      </c>
      <c r="K100" s="157">
        <f>'27MY_HR-V_DATA'!$N$7</f>
        <v>0</v>
      </c>
      <c r="L100" s="157" t="str">
        <f>'27MY_HR-V_DATA'!$O$7</f>
        <v>LX AWD</v>
      </c>
      <c r="M100" s="157">
        <f>'27MY_HR-V_DATA'!$P$7</f>
        <v>0</v>
      </c>
      <c r="N100" s="157" t="str">
        <f>'27MY_HR-V_DATA'!$Q$7</f>
        <v>AWD Sport</v>
      </c>
      <c r="O100" s="157">
        <f>'27MY_HR-V_DATA'!$R$7</f>
        <v>0</v>
      </c>
      <c r="P100" s="157" t="str">
        <f>'27MY_HR-V_DATA'!$S$7</f>
        <v>EX-L Navi</v>
      </c>
      <c r="Q100" s="428"/>
    </row>
    <row r="101" spans="2:20" s="126" customFormat="1" ht="14.45">
      <c r="B101" s="290" t="s">
        <v>363</v>
      </c>
      <c r="C101" s="240" t="str">
        <f>VLOOKUP(B101,'27MY_HR-V_DATA'!B:U,3,FALSE)</f>
        <v>Engine Block Heater</v>
      </c>
      <c r="D101" s="78" t="str">
        <f t="shared" ref="D101" si="21">B101</f>
        <v>08T44-SNA-302</v>
      </c>
      <c r="E101" s="159">
        <f>VLOOKUP(B101,'27MY_HR-V_DATA'!B:U,8,FALSE)</f>
        <v>149</v>
      </c>
      <c r="F101" s="159">
        <f>VLOOKUP(B101,'27MY_HR-V_DATA'!B:U,9,FALSE)</f>
        <v>248</v>
      </c>
      <c r="G101" s="160">
        <f>VLOOKUP(B101,'27MY_HR-V_DATA'!B:AR,7,FALSE)</f>
        <v>1.4</v>
      </c>
      <c r="H101" s="161">
        <f>VLOOKUP(B101,'27MY_HR-V_DATA'!B:U,10,FALSE)</f>
        <v>460.79999999999995</v>
      </c>
      <c r="I101" s="316">
        <f>VLOOKUP(B101,'27MY_HR-V_DATA'!B:U,11,FALSE)</f>
        <v>0</v>
      </c>
      <c r="J101" s="316" t="str">
        <f>VLOOKUP(B101,'27MY_HR-V_DATA'!B:U,12,FALSE)</f>
        <v>•</v>
      </c>
      <c r="K101" s="316">
        <f>VLOOKUP(B101,'27MY_HR-V_DATA'!B:U,13,FALSE)</f>
        <v>0</v>
      </c>
      <c r="L101" s="348" t="str">
        <f>VLOOKUP(B101,'27MY_HR-V_DATA'!B:U,14,FALSE)</f>
        <v>•</v>
      </c>
      <c r="M101" s="348">
        <f>VLOOKUP(B101,'27MY_HR-V_DATA'!B:U,15,FALSE)</f>
        <v>0</v>
      </c>
      <c r="N101" s="316" t="str">
        <f>VLOOKUP(B101,'27MY_HR-V_DATA'!B:U,16,FALSE)</f>
        <v>•</v>
      </c>
      <c r="O101" s="316">
        <f>VLOOKUP(B101,'27MY_HR-V_DATA'!B:U,17,FALSE)</f>
        <v>0</v>
      </c>
      <c r="P101" s="316" t="str">
        <f>VLOOKUP(B101,'27MY_HR-V_DATA'!B:U,18,FALSE)</f>
        <v>•</v>
      </c>
      <c r="Q101" s="349" t="str">
        <f>IF(VLOOKUP(B101,'27MY_HR-V_DATA'!B:U,19,FALSE)="","",VLOOKUP(B101,'27MY_HR-V_DATA'!B:U,19,FALSE))</f>
        <v/>
      </c>
    </row>
    <row r="102" spans="2:20" s="126" customFormat="1" ht="14.45">
      <c r="B102" s="290" t="s">
        <v>368</v>
      </c>
      <c r="C102" s="240" t="str">
        <f>VLOOKUP(B102,'27MY_HR-V_DATA'!B:U,3,FALSE)</f>
        <v>Optimate 12V Auto Battery Charger/Maintainer</v>
      </c>
      <c r="D102" s="78" t="str">
        <f t="shared" ref="D102:D103" si="22">B102</f>
        <v>31670-BMS-004H</v>
      </c>
      <c r="E102" s="159">
        <f>VLOOKUP(B102,'27MY_HR-V_DATA'!B:U,8,FALSE)</f>
        <v>94</v>
      </c>
      <c r="F102" s="159">
        <f>VLOOKUP(B102,'27MY_HR-V_DATA'!B:U,9,FALSE)</f>
        <v>157</v>
      </c>
      <c r="G102" s="160">
        <f>VLOOKUP(B102,'27MY_HR-V_DATA'!B:AR,7,FALSE)</f>
        <v>0</v>
      </c>
      <c r="H102" s="161">
        <f>VLOOKUP(B102,'27MY_HR-V_DATA'!B:U,10,FALSE)</f>
        <v>157</v>
      </c>
      <c r="I102" s="316">
        <f>VLOOKUP(B102,'27MY_HR-V_DATA'!B:U,11,FALSE)</f>
        <v>0</v>
      </c>
      <c r="J102" s="316" t="str">
        <f>VLOOKUP(B102,'27MY_HR-V_DATA'!B:U,12,FALSE)</f>
        <v>•</v>
      </c>
      <c r="K102" s="316">
        <f>VLOOKUP(B102,'27MY_HR-V_DATA'!B:U,13,FALSE)</f>
        <v>0</v>
      </c>
      <c r="L102" s="348" t="str">
        <f>VLOOKUP(B102,'27MY_HR-V_DATA'!B:U,14,FALSE)</f>
        <v>•</v>
      </c>
      <c r="M102" s="348">
        <f>VLOOKUP(B102,'27MY_HR-V_DATA'!B:U,15,FALSE)</f>
        <v>0</v>
      </c>
      <c r="N102" s="316" t="str">
        <f>VLOOKUP(B102,'27MY_HR-V_DATA'!B:U,16,FALSE)</f>
        <v>•</v>
      </c>
      <c r="O102" s="316">
        <f>VLOOKUP(B102,'27MY_HR-V_DATA'!B:U,17,FALSE)</f>
        <v>0</v>
      </c>
      <c r="P102" s="316" t="str">
        <f>VLOOKUP(B102,'27MY_HR-V_DATA'!B:U,18,FALSE)</f>
        <v>•</v>
      </c>
      <c r="Q102" s="349" t="str">
        <f>IF(VLOOKUP(B102,'27MY_HR-V_DATA'!B:U,19,FALSE)="","",VLOOKUP(B102,'27MY_HR-V_DATA'!B:U,19,FALSE))</f>
        <v/>
      </c>
    </row>
    <row r="103" spans="2:20" s="126" customFormat="1" ht="14.45">
      <c r="B103" s="290" t="s">
        <v>372</v>
      </c>
      <c r="C103" s="240" t="str">
        <f>VLOOKUP(B103,'27MY_HR-V_DATA'!B:U,3,FALSE)</f>
        <v>Optimate Battery Lead</v>
      </c>
      <c r="D103" s="78" t="str">
        <f t="shared" si="22"/>
        <v>31670-BMS-LEAD</v>
      </c>
      <c r="E103" s="159">
        <f>VLOOKUP(B103,'27MY_HR-V_DATA'!B:U,8,FALSE)</f>
        <v>20</v>
      </c>
      <c r="F103" s="159">
        <f>VLOOKUP(B103,'27MY_HR-V_DATA'!B:U,9,FALSE)</f>
        <v>28</v>
      </c>
      <c r="G103" s="160">
        <f>VLOOKUP(B103,'27MY_HR-V_DATA'!B:AR,7,FALSE)</f>
        <v>0</v>
      </c>
      <c r="H103" s="161">
        <f>VLOOKUP(B103,'27MY_HR-V_DATA'!B:U,10,FALSE)</f>
        <v>28</v>
      </c>
      <c r="I103" s="316">
        <f>VLOOKUP(B103,'27MY_HR-V_DATA'!B:U,11,FALSE)</f>
        <v>0</v>
      </c>
      <c r="J103" s="316" t="str">
        <f>VLOOKUP(B103,'27MY_HR-V_DATA'!B:U,12,FALSE)</f>
        <v>•</v>
      </c>
      <c r="K103" s="316">
        <f>VLOOKUP(B103,'27MY_HR-V_DATA'!B:U,13,FALSE)</f>
        <v>0</v>
      </c>
      <c r="L103" s="348" t="str">
        <f>VLOOKUP(B103,'27MY_HR-V_DATA'!B:U,14,FALSE)</f>
        <v>•</v>
      </c>
      <c r="M103" s="348">
        <f>VLOOKUP(B103,'27MY_HR-V_DATA'!B:U,15,FALSE)</f>
        <v>0</v>
      </c>
      <c r="N103" s="316" t="str">
        <f>VLOOKUP(B103,'27MY_HR-V_DATA'!B:U,16,FALSE)</f>
        <v>•</v>
      </c>
      <c r="O103" s="316">
        <f>VLOOKUP(B103,'27MY_HR-V_DATA'!B:U,17,FALSE)</f>
        <v>0</v>
      </c>
      <c r="P103" s="316" t="str">
        <f>VLOOKUP(B103,'27MY_HR-V_DATA'!B:U,18,FALSE)</f>
        <v>•</v>
      </c>
      <c r="Q103" s="349" t="str">
        <f>IF(VLOOKUP(B103,'27MY_HR-V_DATA'!B:U,19,FALSE)="","",VLOOKUP(B103,'27MY_HR-V_DATA'!B:U,19,FALSE))</f>
        <v/>
      </c>
    </row>
    <row r="104" spans="2:20" s="126" customFormat="1" ht="15" customHeight="1">
      <c r="B104" s="290"/>
      <c r="C104" s="438"/>
      <c r="D104" s="439"/>
      <c r="E104" s="420"/>
      <c r="F104" s="420"/>
      <c r="G104" s="180"/>
      <c r="H104" s="420"/>
      <c r="I104" s="420"/>
      <c r="J104" s="420"/>
      <c r="K104" s="420"/>
      <c r="L104" s="420"/>
      <c r="M104" s="420"/>
      <c r="N104" s="420"/>
      <c r="O104" s="420"/>
      <c r="P104" s="420"/>
      <c r="Q104" s="420"/>
    </row>
    <row r="105" spans="2:20" s="124" customFormat="1" ht="18">
      <c r="B105" s="290"/>
      <c r="C105" s="141" t="s">
        <v>488</v>
      </c>
      <c r="D105" s="141"/>
      <c r="E105" s="132"/>
      <c r="F105" s="132"/>
      <c r="G105" s="132"/>
      <c r="H105" s="132"/>
      <c r="I105" s="132"/>
      <c r="J105" s="132"/>
      <c r="K105" s="132"/>
      <c r="L105" s="132"/>
      <c r="M105" s="132"/>
      <c r="N105" s="132"/>
      <c r="O105" s="132"/>
      <c r="P105" s="132"/>
      <c r="Q105" s="132"/>
      <c r="T105" s="126"/>
    </row>
    <row r="106" spans="2:20" s="125" customFormat="1" ht="15" customHeight="1">
      <c r="B106" s="290"/>
      <c r="C106" s="428" t="s">
        <v>479</v>
      </c>
      <c r="D106" s="428" t="s">
        <v>112</v>
      </c>
      <c r="E106" s="428" t="s">
        <v>118</v>
      </c>
      <c r="F106" s="428" t="s">
        <v>480</v>
      </c>
      <c r="G106" s="428" t="s">
        <v>117</v>
      </c>
      <c r="H106" s="365" t="s">
        <v>481</v>
      </c>
      <c r="I106" s="428" t="s">
        <v>482</v>
      </c>
      <c r="J106" s="428"/>
      <c r="K106" s="428"/>
      <c r="L106" s="428"/>
      <c r="M106" s="428"/>
      <c r="N106" s="428"/>
      <c r="O106" s="428"/>
      <c r="P106" s="428"/>
      <c r="Q106" s="428" t="s">
        <v>483</v>
      </c>
      <c r="T106" s="124"/>
    </row>
    <row r="107" spans="2:20" s="125" customFormat="1" ht="14.45">
      <c r="B107" s="290"/>
      <c r="C107" s="428"/>
      <c r="D107" s="428"/>
      <c r="E107" s="428"/>
      <c r="F107" s="428"/>
      <c r="G107" s="428"/>
      <c r="H107" s="365"/>
      <c r="I107" s="157">
        <f>'27MY_HR-V_DATA'!$L$7</f>
        <v>0</v>
      </c>
      <c r="J107" s="157" t="str">
        <f>'27MY_HR-V_DATA'!$M$7</f>
        <v>LX 2WD</v>
      </c>
      <c r="K107" s="157">
        <f>'27MY_HR-V_DATA'!$N$7</f>
        <v>0</v>
      </c>
      <c r="L107" s="157" t="str">
        <f>'27MY_HR-V_DATA'!$O$7</f>
        <v>LX AWD</v>
      </c>
      <c r="M107" s="157">
        <f>'27MY_HR-V_DATA'!$P$7</f>
        <v>0</v>
      </c>
      <c r="N107" s="157" t="str">
        <f>'27MY_HR-V_DATA'!$Q$7</f>
        <v>AWD Sport</v>
      </c>
      <c r="O107" s="157">
        <f>'27MY_HR-V_DATA'!$R$7</f>
        <v>0</v>
      </c>
      <c r="P107" s="157" t="str">
        <f>'27MY_HR-V_DATA'!$S$7</f>
        <v>EX-L Navi</v>
      </c>
      <c r="Q107" s="428"/>
    </row>
    <row r="108" spans="2:20" s="126" customFormat="1" ht="15" customHeight="1">
      <c r="B108" s="290" t="s">
        <v>425</v>
      </c>
      <c r="C108" s="240" t="str">
        <f>VLOOKUP(B108,'27MY_HR-V_DATA'!B:U,3,FALSE)</f>
        <v>Platinum White Pearl (NH-883P)</v>
      </c>
      <c r="D108" s="78" t="str">
        <f t="shared" ref="D108" si="23">B108</f>
        <v>TUCH-NH883P-A1</v>
      </c>
      <c r="E108" s="357">
        <f>VLOOKUP(B108,'27MY_HR-V_DATA'!B:U,8,FALSE)</f>
        <v>13.25</v>
      </c>
      <c r="F108" s="357">
        <f>VLOOKUP(B108,'27MY_HR-V_DATA'!B:U,9,FALSE)</f>
        <v>22</v>
      </c>
      <c r="G108" s="440">
        <f>VLOOKUP(B108,'27MY_HR-V_DATA'!B:AR,7,FALSE)</f>
        <v>0</v>
      </c>
      <c r="H108" s="359">
        <f>VLOOKUP(B108,'27MY_HR-V_DATA'!B:U,10,FALSE)</f>
        <v>22</v>
      </c>
      <c r="I108" s="316">
        <f>VLOOKUP(B108,'27MY_HR-V_DATA'!B:U,11,FALSE)</f>
        <v>0</v>
      </c>
      <c r="J108" s="316" t="str">
        <f>VLOOKUP(B108,'27MY_HR-V_DATA'!B:U,12,FALSE)</f>
        <v>•</v>
      </c>
      <c r="K108" s="316">
        <f>VLOOKUP(B108,'27MY_HR-V_DATA'!B:U,13,FALSE)</f>
        <v>0</v>
      </c>
      <c r="L108" s="348" t="str">
        <f>VLOOKUP(B108,'27MY_HR-V_DATA'!B:U,14,FALSE)</f>
        <v>•</v>
      </c>
      <c r="M108" s="348">
        <f>VLOOKUP(B108,'27MY_HR-V_DATA'!B:U,15,FALSE)</f>
        <v>0</v>
      </c>
      <c r="N108" s="316" t="str">
        <f>VLOOKUP(B108,'27MY_HR-V_DATA'!B:U,16,FALSE)</f>
        <v>•</v>
      </c>
      <c r="O108" s="316">
        <f>VLOOKUP(B108,'27MY_HR-V_DATA'!B:U,17,FALSE)</f>
        <v>0</v>
      </c>
      <c r="P108" s="316" t="str">
        <f>VLOOKUP(B108,'27MY_HR-V_DATA'!B:U,18,FALSE)</f>
        <v>•</v>
      </c>
      <c r="Q108" s="349" t="str">
        <f>IF(VLOOKUP(B108,'27MY_HR-V_DATA'!B:U,19,FALSE)="","",VLOOKUP(B108,'27MY_HR-V_DATA'!B:U,19,FALSE))</f>
        <v/>
      </c>
      <c r="T108" s="125"/>
    </row>
    <row r="109" spans="2:20" s="126" customFormat="1" ht="15" customHeight="1">
      <c r="B109" s="290" t="str">
        <f>'27MY_HR-V_DATA'!B89</f>
        <v>TUCH-NH932M-A1</v>
      </c>
      <c r="C109" s="240" t="str">
        <f>VLOOKUP(B109,'27MY_HR-V_DATA'!B:U,3,FALSE)</f>
        <v>Solar Reflection Silver Metalic (NH-932M)</v>
      </c>
      <c r="D109" s="78" t="str">
        <f t="shared" ref="D109:D112" si="24">B109</f>
        <v>TUCH-NH932M-A1</v>
      </c>
      <c r="E109" s="358"/>
      <c r="F109" s="358"/>
      <c r="G109" s="441"/>
      <c r="H109" s="360"/>
      <c r="I109" s="316">
        <f>VLOOKUP(B109,'27MY_HR-V_DATA'!B:U,11,FALSE)</f>
        <v>0</v>
      </c>
      <c r="J109" s="316" t="str">
        <f>VLOOKUP(B109,'27MY_HR-V_DATA'!B:U,12,FALSE)</f>
        <v>•</v>
      </c>
      <c r="K109" s="316">
        <f>VLOOKUP(B109,'27MY_HR-V_DATA'!B:U,13,FALSE)</f>
        <v>0</v>
      </c>
      <c r="L109" s="348" t="str">
        <f>VLOOKUP(B109,'27MY_HR-V_DATA'!B:U,14,FALSE)</f>
        <v>•</v>
      </c>
      <c r="M109" s="348">
        <f>VLOOKUP(B109,'27MY_HR-V_DATA'!B:U,15,FALSE)</f>
        <v>0</v>
      </c>
      <c r="N109" s="316" t="str">
        <f>VLOOKUP(B109,'27MY_HR-V_DATA'!B:U,16,FALSE)</f>
        <v>•</v>
      </c>
      <c r="O109" s="316">
        <f>VLOOKUP(B109,'27MY_HR-V_DATA'!B:U,17,FALSE)</f>
        <v>0</v>
      </c>
      <c r="P109" s="316" t="str">
        <f>VLOOKUP(B109,'27MY_HR-V_DATA'!B:U,18,FALSE)</f>
        <v>•</v>
      </c>
      <c r="Q109" s="349" t="str">
        <f>IF(VLOOKUP(B109,'27MY_HR-V_DATA'!B:U,19,FALSE)="","",VLOOKUP(B109,'27MY_HR-V_DATA'!B:U,19,FALSE))</f>
        <v/>
      </c>
    </row>
    <row r="110" spans="2:20" s="126" customFormat="1" ht="15" customHeight="1">
      <c r="B110" s="290" t="s">
        <v>431</v>
      </c>
      <c r="C110" s="240" t="str">
        <f>VLOOKUP(B110,'27MY_HR-V_DATA'!B:U,3,FALSE)</f>
        <v>Modern Steel Metallic (NH-797M)</v>
      </c>
      <c r="D110" s="78" t="str">
        <f t="shared" si="24"/>
        <v>TUCH-NH797M-A1</v>
      </c>
      <c r="E110" s="358"/>
      <c r="F110" s="358"/>
      <c r="G110" s="441"/>
      <c r="H110" s="360"/>
      <c r="I110" s="316">
        <f>VLOOKUP(B110,'27MY_HR-V_DATA'!B:U,11,FALSE)</f>
        <v>0</v>
      </c>
      <c r="J110" s="316" t="str">
        <f>VLOOKUP(B110,'27MY_HR-V_DATA'!B:U,12,FALSE)</f>
        <v>N/A</v>
      </c>
      <c r="K110" s="316">
        <f>VLOOKUP(B110,'27MY_HR-V_DATA'!B:U,13,FALSE)</f>
        <v>0</v>
      </c>
      <c r="L110" s="348" t="str">
        <f>VLOOKUP(B110,'27MY_HR-V_DATA'!B:U,14,FALSE)</f>
        <v>N/A</v>
      </c>
      <c r="M110" s="348">
        <f>VLOOKUP(B110,'27MY_HR-V_DATA'!B:U,15,FALSE)</f>
        <v>0</v>
      </c>
      <c r="N110" s="316" t="str">
        <f>VLOOKUP(B110,'27MY_HR-V_DATA'!B:U,16,FALSE)</f>
        <v>•</v>
      </c>
      <c r="O110" s="316">
        <f>VLOOKUP(B110,'27MY_HR-V_DATA'!B:U,17,FALSE)</f>
        <v>0</v>
      </c>
      <c r="P110" s="316" t="str">
        <f>VLOOKUP(B110,'27MY_HR-V_DATA'!B:U,18,FALSE)</f>
        <v>N/A</v>
      </c>
      <c r="Q110" s="349" t="str">
        <f>IF(VLOOKUP(B110,'27MY_HR-V_DATA'!B:U,19,FALSE)="","",VLOOKUP(B110,'27MY_HR-V_DATA'!B:U,19,FALSE))</f>
        <v/>
      </c>
    </row>
    <row r="111" spans="2:20" s="126" customFormat="1" ht="15" customHeight="1">
      <c r="B111" s="290" t="s">
        <v>433</v>
      </c>
      <c r="C111" s="240" t="str">
        <f>VLOOKUP(B111,'27MY_HR-V_DATA'!B:U,3,FALSE)</f>
        <v>Urban Grey Pearl (NH-912P)</v>
      </c>
      <c r="D111" s="78" t="str">
        <f t="shared" si="24"/>
        <v>TUCH-NH912P-A1</v>
      </c>
      <c r="E111" s="358"/>
      <c r="F111" s="358"/>
      <c r="G111" s="441"/>
      <c r="H111" s="360"/>
      <c r="I111" s="316">
        <f>VLOOKUP(B111,'27MY_HR-V_DATA'!B:U,11,FALSE)</f>
        <v>0</v>
      </c>
      <c r="J111" s="316" t="str">
        <f>VLOOKUP(B111,'27MY_HR-V_DATA'!B:U,12,FALSE)</f>
        <v>N/A</v>
      </c>
      <c r="K111" s="316">
        <f>VLOOKUP(B111,'27MY_HR-V_DATA'!B:U,13,FALSE)</f>
        <v>0</v>
      </c>
      <c r="L111" s="348" t="str">
        <f>VLOOKUP(B111,'27MY_HR-V_DATA'!B:U,14,FALSE)</f>
        <v>N/A</v>
      </c>
      <c r="M111" s="348">
        <f>VLOOKUP(B111,'27MY_HR-V_DATA'!B:U,15,FALSE)</f>
        <v>0</v>
      </c>
      <c r="N111" s="316" t="str">
        <f>VLOOKUP(B111,'27MY_HR-V_DATA'!B:U,16,FALSE)</f>
        <v>N/A</v>
      </c>
      <c r="O111" s="316">
        <f>VLOOKUP(B111,'27MY_HR-V_DATA'!B:U,17,FALSE)</f>
        <v>0</v>
      </c>
      <c r="P111" s="316" t="str">
        <f>VLOOKUP(B111,'27MY_HR-V_DATA'!B:U,18,FALSE)</f>
        <v>•</v>
      </c>
      <c r="Q111" s="349" t="str">
        <f>IF(VLOOKUP(B111,'27MY_HR-V_DATA'!B:U,19,FALSE)="","",VLOOKUP(B111,'27MY_HR-V_DATA'!B:U,19,FALSE))</f>
        <v/>
      </c>
    </row>
    <row r="112" spans="2:20" s="126" customFormat="1" ht="15" customHeight="1">
      <c r="B112" s="290" t="s">
        <v>435</v>
      </c>
      <c r="C112" s="240" t="str">
        <f>VLOOKUP(B112,'27MY_HR-V_DATA'!B:U,3,FALSE)</f>
        <v>Crystal Black Pearl (NH-731P)</v>
      </c>
      <c r="D112" s="78" t="str">
        <f t="shared" si="24"/>
        <v>TUCH-NH731P-A1</v>
      </c>
      <c r="E112" s="358"/>
      <c r="F112" s="358"/>
      <c r="G112" s="441"/>
      <c r="H112" s="360"/>
      <c r="I112" s="316">
        <f>VLOOKUP(B112,'27MY_HR-V_DATA'!B:U,11,FALSE)</f>
        <v>0</v>
      </c>
      <c r="J112" s="316" t="str">
        <f>VLOOKUP(B112,'27MY_HR-V_DATA'!B:U,12,FALSE)</f>
        <v>•</v>
      </c>
      <c r="K112" s="316">
        <f>VLOOKUP(B112,'27MY_HR-V_DATA'!B:U,13,FALSE)</f>
        <v>0</v>
      </c>
      <c r="L112" s="348" t="str">
        <f>VLOOKUP(B112,'27MY_HR-V_DATA'!B:U,14,FALSE)</f>
        <v>•</v>
      </c>
      <c r="M112" s="348">
        <f>VLOOKUP(B112,'27MY_HR-V_DATA'!B:U,15,FALSE)</f>
        <v>0</v>
      </c>
      <c r="N112" s="316" t="str">
        <f>VLOOKUP(B112,'27MY_HR-V_DATA'!B:U,16,FALSE)</f>
        <v>•</v>
      </c>
      <c r="O112" s="316">
        <f>VLOOKUP(B112,'27MY_HR-V_DATA'!B:U,17,FALSE)</f>
        <v>0</v>
      </c>
      <c r="P112" s="316" t="str">
        <f>VLOOKUP(B112,'27MY_HR-V_DATA'!B:U,18,FALSE)</f>
        <v>•</v>
      </c>
      <c r="Q112" s="349" t="str">
        <f>IF(VLOOKUP(B112,'27MY_HR-V_DATA'!B:U,19,FALSE)="","",VLOOKUP(B112,'27MY_HR-V_DATA'!B:U,19,FALSE))</f>
        <v/>
      </c>
    </row>
    <row r="113" spans="2:17" s="126" customFormat="1" ht="15" customHeight="1">
      <c r="B113" s="290" t="s">
        <v>436</v>
      </c>
      <c r="C113" s="240" t="str">
        <f>VLOOKUP(B113,'27MY_HR-V_DATA'!B:U,3,FALSE)</f>
        <v>Milano Red (R-81)</v>
      </c>
      <c r="D113" s="78" t="str">
        <f t="shared" ref="D113:D115" si="25">B113</f>
        <v>TUCH-R81-A1</v>
      </c>
      <c r="E113" s="358"/>
      <c r="F113" s="358"/>
      <c r="G113" s="441"/>
      <c r="H113" s="360"/>
      <c r="I113" s="316">
        <f>VLOOKUP(B113,'27MY_HR-V_DATA'!B:U,11,FALSE)</f>
        <v>0</v>
      </c>
      <c r="J113" s="316" t="str">
        <f>VLOOKUP(B113,'27MY_HR-V_DATA'!B:U,12,FALSE)</f>
        <v>N/A</v>
      </c>
      <c r="K113" s="316">
        <f>VLOOKUP(B113,'27MY_HR-V_DATA'!B:U,13,FALSE)</f>
        <v>0</v>
      </c>
      <c r="L113" s="348" t="str">
        <f>VLOOKUP(B113,'27MY_HR-V_DATA'!B:U,14,FALSE)</f>
        <v>N/A</v>
      </c>
      <c r="M113" s="348">
        <f>VLOOKUP(B113,'27MY_HR-V_DATA'!B:U,15,FALSE)</f>
        <v>0</v>
      </c>
      <c r="N113" s="316" t="str">
        <f>VLOOKUP(B113,'27MY_HR-V_DATA'!B:U,16,FALSE)</f>
        <v>•</v>
      </c>
      <c r="O113" s="316">
        <f>VLOOKUP(B113,'27MY_HR-V_DATA'!B:U,17,FALSE)</f>
        <v>0</v>
      </c>
      <c r="P113" s="316" t="str">
        <f>VLOOKUP(B113,'27MY_HR-V_DATA'!B:U,18,FALSE)</f>
        <v>•</v>
      </c>
      <c r="Q113" s="349" t="str">
        <f>IF(VLOOKUP(B113,'27MY_HR-V_DATA'!B:U,19,FALSE)="","",VLOOKUP(B113,'27MY_HR-V_DATA'!B:U,19,FALSE))</f>
        <v/>
      </c>
    </row>
    <row r="114" spans="2:17" s="126" customFormat="1" ht="15" customHeight="1">
      <c r="B114" s="290" t="s">
        <v>438</v>
      </c>
      <c r="C114" s="240" t="str">
        <f>VLOOKUP(B114,'27MY_HR-V_DATA'!B:U,3,FALSE)</f>
        <v>Nordic Forest Pearl (G-553P)</v>
      </c>
      <c r="D114" s="78" t="str">
        <f t="shared" si="25"/>
        <v>TUCH-G553P-A1</v>
      </c>
      <c r="E114" s="358"/>
      <c r="F114" s="358"/>
      <c r="G114" s="441"/>
      <c r="H114" s="360"/>
      <c r="I114" s="316">
        <f>VLOOKUP(B114,'27MY_HR-V_DATA'!B:U,11,FALSE)</f>
        <v>0</v>
      </c>
      <c r="J114" s="316" t="str">
        <f>VLOOKUP(B114,'27MY_HR-V_DATA'!B:U,12,FALSE)</f>
        <v>N/A</v>
      </c>
      <c r="K114" s="316">
        <f>VLOOKUP(B114,'27MY_HR-V_DATA'!B:U,13,FALSE)</f>
        <v>0</v>
      </c>
      <c r="L114" s="348" t="str">
        <f>VLOOKUP(B114,'27MY_HR-V_DATA'!B:U,14,FALSE)</f>
        <v>N/A</v>
      </c>
      <c r="M114" s="348">
        <f>VLOOKUP(B114,'27MY_HR-V_DATA'!B:U,15,FALSE)</f>
        <v>0</v>
      </c>
      <c r="N114" s="316" t="str">
        <f>VLOOKUP(B114,'27MY_HR-V_DATA'!B:U,16,FALSE)</f>
        <v>N/A</v>
      </c>
      <c r="O114" s="316">
        <f>VLOOKUP(B114,'27MY_HR-V_DATA'!B:U,17,FALSE)</f>
        <v>0</v>
      </c>
      <c r="P114" s="316" t="str">
        <f>VLOOKUP(B114,'27MY_HR-V_DATA'!B:U,18,FALSE)</f>
        <v>•</v>
      </c>
      <c r="Q114" s="349" t="str">
        <f>IF(VLOOKUP(B114,'27MY_HR-V_DATA'!B:U,19,FALSE)="","",VLOOKUP(B114,'27MY_HR-V_DATA'!B:U,19,FALSE))</f>
        <v/>
      </c>
    </row>
    <row r="115" spans="2:17" s="126" customFormat="1" ht="15" customHeight="1">
      <c r="B115" s="290" t="str">
        <f>'27MY_HR-V_DATA'!B95</f>
        <v>TUCH-B637P-A1</v>
      </c>
      <c r="C115" s="240" t="str">
        <f>VLOOKUP(B115,'27MY_HR-V_DATA'!B:U,3,FALSE)</f>
        <v>Racing Blue Pearl (B-637P)</v>
      </c>
      <c r="D115" s="78" t="str">
        <f t="shared" si="25"/>
        <v>TUCH-B637P-A1</v>
      </c>
      <c r="E115" s="363"/>
      <c r="F115" s="363"/>
      <c r="G115" s="442"/>
      <c r="H115" s="364"/>
      <c r="I115" s="316">
        <f>VLOOKUP(B115,'27MY_HR-V_DATA'!B:U,11,FALSE)</f>
        <v>0</v>
      </c>
      <c r="J115" s="316" t="str">
        <f>VLOOKUP(B115,'27MY_HR-V_DATA'!B:U,12,FALSE)</f>
        <v>N/A</v>
      </c>
      <c r="K115" s="316">
        <f>VLOOKUP(B115,'27MY_HR-V_DATA'!B:U,13,FALSE)</f>
        <v>0</v>
      </c>
      <c r="L115" s="348" t="str">
        <f>VLOOKUP(B115,'27MY_HR-V_DATA'!B:U,14,FALSE)</f>
        <v>N/A</v>
      </c>
      <c r="M115" s="348">
        <f>VLOOKUP(B115,'27MY_HR-V_DATA'!B:U,15,FALSE)</f>
        <v>0</v>
      </c>
      <c r="N115" s="316" t="str">
        <f>VLOOKUP(B115,'27MY_HR-V_DATA'!B:U,16,FALSE)</f>
        <v>•</v>
      </c>
      <c r="O115" s="316">
        <f>VLOOKUP(B115,'27MY_HR-V_DATA'!B:U,17,FALSE)</f>
        <v>0</v>
      </c>
      <c r="P115" s="316" t="str">
        <f>VLOOKUP(B115,'27MY_HR-V_DATA'!B:U,18,FALSE)</f>
        <v>N/A</v>
      </c>
      <c r="Q115" s="349" t="str">
        <f>IF(VLOOKUP(B115,'27MY_HR-V_DATA'!B:U,19,FALSE)="","",VLOOKUP(B115,'27MY_HR-V_DATA'!B:U,19,FALSE))</f>
        <v/>
      </c>
    </row>
    <row r="116" spans="2:17" s="125" customFormat="1" ht="6.95" customHeight="1">
      <c r="B116" s="290"/>
      <c r="C116" s="240"/>
      <c r="D116" s="171"/>
      <c r="E116" s="171"/>
      <c r="F116" s="171"/>
      <c r="G116" s="171"/>
      <c r="H116" s="171"/>
      <c r="I116" s="171"/>
      <c r="J116" s="171"/>
      <c r="K116" s="171"/>
      <c r="L116" s="171"/>
      <c r="M116" s="171"/>
      <c r="N116" s="171"/>
      <c r="O116" s="171"/>
      <c r="P116" s="171"/>
      <c r="Q116" s="176"/>
    </row>
    <row r="117" spans="2:17" s="126" customFormat="1" ht="15" customHeight="1">
      <c r="B117" s="290" t="s">
        <v>441</v>
      </c>
      <c r="C117" s="240" t="str">
        <f>VLOOKUP(B117,'27MY_HR-V_DATA'!B:U,3,FALSE)</f>
        <v>Find Sanding Needles</v>
      </c>
      <c r="D117" s="78" t="str">
        <f t="shared" ref="D117" si="26">B117</f>
        <v>TUCH-NEEDLES</v>
      </c>
      <c r="E117" s="159">
        <f>VLOOKUP(B117,'27MY_HR-V_DATA'!B:U,8,FALSE)</f>
        <v>9.5</v>
      </c>
      <c r="F117" s="159">
        <f>VLOOKUP(B117,'27MY_HR-V_DATA'!B:U,9,FALSE)</f>
        <v>15.75</v>
      </c>
      <c r="G117" s="160">
        <f>VLOOKUP(B117,'27MY_HR-V_DATA'!B:AR,7,FALSE)</f>
        <v>0</v>
      </c>
      <c r="H117" s="161">
        <f>VLOOKUP(B117,'27MY_HR-V_DATA'!B:U,10,FALSE)</f>
        <v>15.75</v>
      </c>
      <c r="I117" s="316">
        <f>VLOOKUP(B117,'27MY_HR-V_DATA'!B:U,11,FALSE)</f>
        <v>0</v>
      </c>
      <c r="J117" s="316" t="str">
        <f>VLOOKUP(B117,'27MY_HR-V_DATA'!B:U,12,FALSE)</f>
        <v>•</v>
      </c>
      <c r="K117" s="316">
        <f>VLOOKUP(B117,'27MY_HR-V_DATA'!B:U,13,FALSE)</f>
        <v>0</v>
      </c>
      <c r="L117" s="348" t="str">
        <f>VLOOKUP(B117,'27MY_HR-V_DATA'!B:U,14,FALSE)</f>
        <v>•</v>
      </c>
      <c r="M117" s="348">
        <f>VLOOKUP(B117,'27MY_HR-V_DATA'!B:U,15,FALSE)</f>
        <v>0</v>
      </c>
      <c r="N117" s="316" t="str">
        <f>VLOOKUP(B117,'27MY_HR-V_DATA'!B:U,16,FALSE)</f>
        <v>•</v>
      </c>
      <c r="O117" s="316">
        <f>VLOOKUP(B117,'27MY_HR-V_DATA'!B:U,17,FALSE)</f>
        <v>0</v>
      </c>
      <c r="P117" s="316" t="str">
        <f>VLOOKUP(B117,'27MY_HR-V_DATA'!B:U,18,FALSE)</f>
        <v>•</v>
      </c>
      <c r="Q117" s="349" t="str">
        <f>IF(VLOOKUP(B117,'27MY_HR-V_DATA'!B:U,19,FALSE)="","",VLOOKUP(B117,'27MY_HR-V_DATA'!B:U,19,FALSE))</f>
        <v>Quantity of 5.</v>
      </c>
    </row>
    <row r="118" spans="2:17" s="126" customFormat="1" ht="15" customHeight="1">
      <c r="B118" s="290" t="s">
        <v>446</v>
      </c>
      <c r="C118" s="240" t="str">
        <f>VLOOKUP(B118,'27MY_HR-V_DATA'!B:U,3,FALSE)</f>
        <v>Fine Sanding Sticks</v>
      </c>
      <c r="D118" s="78" t="str">
        <f t="shared" ref="D118:D119" si="27">B118</f>
        <v>TUCH-STICKS</v>
      </c>
      <c r="E118" s="159">
        <f>VLOOKUP(B118,'27MY_HR-V_DATA'!B:U,8,FALSE)</f>
        <v>2.4500000000000002</v>
      </c>
      <c r="F118" s="159">
        <f>VLOOKUP(B118,'27MY_HR-V_DATA'!B:U,9,FALSE)</f>
        <v>4</v>
      </c>
      <c r="G118" s="160">
        <f>VLOOKUP(B118,'27MY_HR-V_DATA'!B:AR,7,FALSE)</f>
        <v>0</v>
      </c>
      <c r="H118" s="161">
        <f>VLOOKUP(B118,'27MY_HR-V_DATA'!B:U,10,FALSE)</f>
        <v>4</v>
      </c>
      <c r="I118" s="316">
        <f>VLOOKUP(B118,'27MY_HR-V_DATA'!B:U,11,FALSE)</f>
        <v>0</v>
      </c>
      <c r="J118" s="316" t="str">
        <f>VLOOKUP(B118,'27MY_HR-V_DATA'!B:U,12,FALSE)</f>
        <v>•</v>
      </c>
      <c r="K118" s="316">
        <f>VLOOKUP(B118,'27MY_HR-V_DATA'!B:U,13,FALSE)</f>
        <v>0</v>
      </c>
      <c r="L118" s="348" t="str">
        <f>VLOOKUP(B118,'27MY_HR-V_DATA'!B:U,14,FALSE)</f>
        <v>•</v>
      </c>
      <c r="M118" s="348">
        <f>VLOOKUP(B118,'27MY_HR-V_DATA'!B:U,15,FALSE)</f>
        <v>0</v>
      </c>
      <c r="N118" s="316" t="str">
        <f>VLOOKUP(B118,'27MY_HR-V_DATA'!B:U,16,FALSE)</f>
        <v>•</v>
      </c>
      <c r="O118" s="316">
        <f>VLOOKUP(B118,'27MY_HR-V_DATA'!B:U,17,FALSE)</f>
        <v>0</v>
      </c>
      <c r="P118" s="316" t="str">
        <f>VLOOKUP(B118,'27MY_HR-V_DATA'!B:U,18,FALSE)</f>
        <v>•</v>
      </c>
      <c r="Q118" s="349" t="str">
        <f>IF(VLOOKUP(B118,'27MY_HR-V_DATA'!B:U,19,FALSE)="","",VLOOKUP(B118,'27MY_HR-V_DATA'!B:U,19,FALSE))</f>
        <v>Quantity of 5.</v>
      </c>
    </row>
    <row r="119" spans="2:17" s="126" customFormat="1" ht="15" customHeight="1">
      <c r="B119" s="290" t="s">
        <v>449</v>
      </c>
      <c r="C119" s="158" t="str">
        <f>VLOOKUP(B119,'27MY_HR-V_DATA'!B:AR,3,FALSE)</f>
        <v>Paint Pen Replacement Tips</v>
      </c>
      <c r="D119" s="78" t="str">
        <f t="shared" si="27"/>
        <v>TUCH-TIPS</v>
      </c>
      <c r="E119" s="159">
        <f>VLOOKUP(B119,'27MY_HR-V_DATA'!B:U,8,FALSE)</f>
        <v>12.75</v>
      </c>
      <c r="F119" s="159">
        <f>VLOOKUP(B119,'27MY_HR-V_DATA'!B:U,9,FALSE)</f>
        <v>21</v>
      </c>
      <c r="G119" s="160">
        <f>VLOOKUP(B119,'27MY_HR-V_DATA'!B:AR,7,FALSE)</f>
        <v>0</v>
      </c>
      <c r="H119" s="161">
        <f>VLOOKUP(B119,'27MY_HR-V_DATA'!B:U,10,FALSE)</f>
        <v>21</v>
      </c>
      <c r="I119" s="316">
        <f>VLOOKUP(B119,'27MY_HR-V_DATA'!B:U,11,FALSE)</f>
        <v>0</v>
      </c>
      <c r="J119" s="316" t="str">
        <f>VLOOKUP(B119,'27MY_HR-V_DATA'!B:U,12,FALSE)</f>
        <v>•</v>
      </c>
      <c r="K119" s="316">
        <f>VLOOKUP(B119,'27MY_HR-V_DATA'!B:U,13,FALSE)</f>
        <v>0</v>
      </c>
      <c r="L119" s="348" t="str">
        <f>VLOOKUP(B119,'27MY_HR-V_DATA'!B:U,14,FALSE)</f>
        <v>•</v>
      </c>
      <c r="M119" s="348">
        <f>VLOOKUP(B119,'27MY_HR-V_DATA'!B:U,15,FALSE)</f>
        <v>0</v>
      </c>
      <c r="N119" s="316" t="str">
        <f>VLOOKUP(B119,'27MY_HR-V_DATA'!B:U,16,FALSE)</f>
        <v>•</v>
      </c>
      <c r="O119" s="316">
        <f>VLOOKUP(B119,'27MY_HR-V_DATA'!B:U,17,FALSE)</f>
        <v>0</v>
      </c>
      <c r="P119" s="316" t="str">
        <f>VLOOKUP(B119,'27MY_HR-V_DATA'!B:U,18,FALSE)</f>
        <v>•</v>
      </c>
      <c r="Q119" s="349" t="str">
        <f>IF(VLOOKUP(B119,'27MY_HR-V_DATA'!B:U,19,FALSE)="","",VLOOKUP(B119,'27MY_HR-V_DATA'!B:U,19,FALSE))</f>
        <v>Quantity of 25.</v>
      </c>
    </row>
    <row r="120" spans="2:17" s="126" customFormat="1" ht="15" customHeight="1">
      <c r="B120" s="290"/>
      <c r="C120" s="20"/>
      <c r="D120" s="26"/>
      <c r="E120" s="18"/>
      <c r="F120" s="18"/>
      <c r="G120" s="16"/>
      <c r="H120" s="17"/>
      <c r="I120" s="16"/>
      <c r="J120" s="16"/>
      <c r="K120" s="16"/>
      <c r="L120" s="16"/>
      <c r="M120" s="16"/>
      <c r="N120" s="16"/>
      <c r="O120" s="16"/>
      <c r="P120" s="16"/>
      <c r="Q120" s="16"/>
    </row>
    <row r="121" spans="2:17" s="126" customFormat="1" ht="15" customHeight="1">
      <c r="B121" s="292"/>
      <c r="C121" s="44" t="s">
        <v>489</v>
      </c>
      <c r="D121" s="43" t="s">
        <v>469</v>
      </c>
      <c r="E121" s="427"/>
      <c r="F121" s="427"/>
      <c r="G121" s="427"/>
      <c r="H121" s="427"/>
      <c r="I121" s="427"/>
      <c r="J121" s="427"/>
      <c r="K121" s="427"/>
      <c r="L121" s="427"/>
      <c r="M121" s="427"/>
      <c r="N121" s="427"/>
      <c r="O121" s="427"/>
      <c r="P121" s="427"/>
      <c r="Q121" s="427"/>
    </row>
    <row r="122" spans="2:17" ht="14.25" customHeight="1">
      <c r="C122" s="127">
        <f>'27MY_HR-V_DATA'!$C$4</f>
        <v>46219</v>
      </c>
      <c r="D122" s="43" t="s">
        <v>490</v>
      </c>
      <c r="E122" s="51"/>
      <c r="F122" s="51"/>
      <c r="G122" s="51"/>
      <c r="H122" s="51"/>
      <c r="I122" s="51"/>
      <c r="J122" s="51"/>
      <c r="K122" s="51"/>
      <c r="L122" s="51"/>
      <c r="M122" s="51"/>
      <c r="N122" s="51"/>
      <c r="O122" s="51"/>
      <c r="P122" s="51"/>
      <c r="Q122" s="51"/>
    </row>
    <row r="123" spans="2:17" ht="14.25" customHeight="1">
      <c r="C123" s="51"/>
      <c r="D123" s="51"/>
      <c r="E123" s="51"/>
      <c r="F123" s="51"/>
      <c r="G123" s="51"/>
      <c r="H123" s="51"/>
      <c r="I123" s="51"/>
      <c r="J123" s="51"/>
      <c r="K123" s="51"/>
      <c r="L123" s="51"/>
      <c r="M123" s="51"/>
      <c r="N123" s="51"/>
      <c r="O123" s="51"/>
      <c r="P123" s="51"/>
      <c r="Q123" s="51"/>
    </row>
    <row r="124" spans="2:17" ht="14.25" customHeight="1">
      <c r="C124" s="51"/>
      <c r="D124" s="51"/>
      <c r="E124" s="51"/>
      <c r="F124" s="51"/>
      <c r="G124" s="51"/>
      <c r="H124" s="51"/>
      <c r="I124" s="51"/>
      <c r="J124" s="51"/>
      <c r="K124" s="51"/>
      <c r="L124" s="51"/>
      <c r="M124" s="51"/>
      <c r="N124" s="51"/>
      <c r="O124" s="51"/>
      <c r="P124" s="51"/>
      <c r="Q124" s="51"/>
    </row>
    <row r="125" spans="2:17" ht="14.25" customHeight="1">
      <c r="C125" s="51"/>
      <c r="D125" s="51"/>
      <c r="E125" s="51"/>
      <c r="F125" s="51"/>
      <c r="G125" s="51"/>
      <c r="H125" s="51"/>
      <c r="I125" s="51"/>
      <c r="J125" s="51"/>
      <c r="K125" s="51"/>
      <c r="L125" s="51"/>
      <c r="M125" s="51"/>
      <c r="N125" s="51"/>
      <c r="O125" s="51"/>
      <c r="P125" s="51"/>
      <c r="Q125" s="51"/>
    </row>
    <row r="126" spans="2:17" ht="14.25" customHeight="1">
      <c r="C126" s="51"/>
      <c r="D126" s="51"/>
      <c r="E126" s="51"/>
      <c r="F126" s="51"/>
      <c r="G126" s="51"/>
      <c r="H126" s="51"/>
      <c r="I126" s="51"/>
      <c r="J126" s="51"/>
      <c r="K126" s="51"/>
      <c r="L126" s="51"/>
      <c r="M126" s="51"/>
      <c r="N126" s="51"/>
      <c r="O126" s="51"/>
      <c r="P126" s="51"/>
      <c r="Q126" s="51"/>
    </row>
    <row r="127" spans="2:17" ht="14.25" customHeight="1">
      <c r="C127" s="51"/>
      <c r="D127" s="51"/>
      <c r="E127" s="51"/>
      <c r="F127" s="51"/>
      <c r="G127" s="51"/>
      <c r="H127" s="51"/>
      <c r="I127" s="51"/>
      <c r="J127" s="51"/>
      <c r="K127" s="51"/>
      <c r="L127" s="51"/>
      <c r="M127" s="51"/>
      <c r="N127" s="51"/>
      <c r="O127" s="51"/>
      <c r="P127" s="51"/>
      <c r="Q127" s="51"/>
    </row>
    <row r="128" spans="2:17" ht="14.25" customHeight="1">
      <c r="C128" s="51"/>
      <c r="D128" s="51"/>
      <c r="E128" s="51"/>
      <c r="F128" s="51"/>
      <c r="G128" s="51"/>
      <c r="H128" s="51"/>
      <c r="I128" s="51"/>
      <c r="J128" s="51"/>
      <c r="K128" s="51"/>
      <c r="L128" s="51"/>
      <c r="M128" s="51"/>
      <c r="N128" s="51"/>
      <c r="O128" s="51"/>
      <c r="P128" s="51"/>
      <c r="Q128" s="51"/>
    </row>
    <row r="129" spans="3:17" ht="14.25" customHeight="1">
      <c r="C129" s="51"/>
      <c r="D129" s="51"/>
      <c r="E129" s="51"/>
      <c r="F129" s="51"/>
      <c r="G129" s="51"/>
      <c r="H129" s="51"/>
      <c r="I129" s="51"/>
      <c r="J129" s="51"/>
      <c r="K129" s="51"/>
      <c r="L129" s="51"/>
      <c r="M129" s="51"/>
      <c r="N129" s="51"/>
      <c r="O129" s="51"/>
      <c r="P129" s="51"/>
      <c r="Q129" s="51"/>
    </row>
    <row r="130" spans="3:17" ht="14.25" customHeight="1">
      <c r="C130" s="51"/>
      <c r="D130" s="51"/>
      <c r="E130" s="51"/>
      <c r="F130" s="51"/>
      <c r="G130" s="51"/>
      <c r="H130" s="51"/>
      <c r="I130" s="51"/>
      <c r="J130" s="51"/>
      <c r="K130" s="51"/>
      <c r="L130" s="51"/>
      <c r="M130" s="51"/>
      <c r="N130" s="51"/>
      <c r="O130" s="51"/>
      <c r="P130" s="51"/>
      <c r="Q130" s="51"/>
    </row>
    <row r="131" spans="3:17" ht="14.25" customHeight="1">
      <c r="C131" s="51"/>
      <c r="D131" s="51"/>
      <c r="E131" s="51"/>
      <c r="F131" s="51"/>
      <c r="G131" s="51"/>
      <c r="H131" s="51"/>
      <c r="I131" s="51"/>
      <c r="J131" s="51"/>
      <c r="K131" s="51"/>
      <c r="L131" s="51"/>
      <c r="M131" s="51"/>
      <c r="N131" s="51"/>
      <c r="O131" s="51"/>
      <c r="P131" s="51"/>
      <c r="Q131" s="51"/>
    </row>
    <row r="132" spans="3:17" ht="14.25" customHeight="1">
      <c r="C132" s="51"/>
      <c r="D132" s="51"/>
      <c r="E132" s="51"/>
      <c r="F132" s="51"/>
      <c r="G132" s="51"/>
      <c r="H132" s="51"/>
      <c r="I132" s="51"/>
      <c r="J132" s="51"/>
      <c r="K132" s="51"/>
      <c r="L132" s="51"/>
      <c r="M132" s="51"/>
      <c r="N132" s="51"/>
      <c r="O132" s="51"/>
      <c r="P132" s="51"/>
      <c r="Q132" s="51"/>
    </row>
    <row r="133" spans="3:17" ht="14.25" customHeight="1">
      <c r="C133" s="51"/>
      <c r="D133" s="51"/>
      <c r="E133" s="51"/>
      <c r="F133" s="51"/>
      <c r="G133" s="51"/>
      <c r="H133" s="51"/>
      <c r="I133" s="51"/>
      <c r="J133" s="51"/>
      <c r="K133" s="51"/>
      <c r="L133" s="51"/>
      <c r="M133" s="51"/>
      <c r="N133" s="51"/>
      <c r="O133" s="51"/>
      <c r="P133" s="51"/>
      <c r="Q133" s="51"/>
    </row>
    <row r="134" spans="3:17" ht="14.25" customHeight="1">
      <c r="C134" s="51"/>
      <c r="D134" s="51"/>
      <c r="E134" s="51"/>
      <c r="F134" s="51"/>
      <c r="G134" s="51"/>
      <c r="H134" s="51"/>
      <c r="I134" s="51"/>
      <c r="J134" s="51"/>
      <c r="K134" s="51"/>
      <c r="L134" s="51"/>
      <c r="M134" s="51"/>
      <c r="N134" s="51"/>
      <c r="O134" s="51"/>
      <c r="P134" s="51"/>
      <c r="Q134" s="51"/>
    </row>
    <row r="135" spans="3:17" ht="14.25" customHeight="1">
      <c r="C135" s="51"/>
      <c r="D135" s="51"/>
      <c r="E135" s="51"/>
      <c r="F135" s="51"/>
      <c r="G135" s="51"/>
      <c r="H135" s="51"/>
      <c r="I135" s="51"/>
      <c r="J135" s="51"/>
      <c r="K135" s="51"/>
      <c r="L135" s="51"/>
      <c r="M135" s="51"/>
      <c r="N135" s="51"/>
      <c r="O135" s="51"/>
      <c r="P135" s="51"/>
      <c r="Q135" s="51"/>
    </row>
    <row r="136" spans="3:17" ht="14.25" customHeight="1">
      <c r="C136" s="51"/>
      <c r="D136" s="51"/>
      <c r="E136" s="51"/>
      <c r="F136" s="51"/>
      <c r="G136" s="51"/>
      <c r="H136" s="51"/>
      <c r="I136" s="51"/>
      <c r="J136" s="51"/>
      <c r="K136" s="51"/>
      <c r="L136" s="51"/>
      <c r="M136" s="51"/>
      <c r="N136" s="51"/>
      <c r="O136" s="51"/>
      <c r="P136" s="51"/>
      <c r="Q136" s="51"/>
    </row>
    <row r="137" spans="3:17" ht="14.25" customHeight="1">
      <c r="C137" s="51"/>
      <c r="D137" s="51"/>
      <c r="E137" s="51"/>
      <c r="F137" s="51"/>
      <c r="G137" s="51"/>
      <c r="H137" s="51"/>
      <c r="I137" s="51"/>
      <c r="J137" s="51"/>
      <c r="K137" s="51"/>
      <c r="L137" s="51"/>
      <c r="M137" s="51"/>
      <c r="N137" s="51"/>
      <c r="O137" s="51"/>
      <c r="P137" s="51"/>
      <c r="Q137" s="51"/>
    </row>
    <row r="138" spans="3:17" ht="14.25" customHeight="1">
      <c r="C138" s="51"/>
      <c r="D138" s="51"/>
      <c r="E138" s="51"/>
      <c r="F138" s="51"/>
      <c r="G138" s="51"/>
      <c r="H138" s="51"/>
      <c r="I138" s="51"/>
      <c r="J138" s="51"/>
      <c r="K138" s="51"/>
      <c r="L138" s="51"/>
      <c r="M138" s="51"/>
      <c r="N138" s="51"/>
      <c r="O138" s="51"/>
      <c r="P138" s="51"/>
      <c r="Q138" s="51"/>
    </row>
    <row r="139" spans="3:17" ht="14.25" customHeight="1">
      <c r="C139" s="51"/>
      <c r="D139" s="51"/>
      <c r="E139" s="51"/>
      <c r="F139" s="51"/>
      <c r="G139" s="51"/>
      <c r="H139" s="51"/>
      <c r="I139" s="51"/>
      <c r="J139" s="51"/>
      <c r="K139" s="51"/>
      <c r="L139" s="51"/>
      <c r="M139" s="51"/>
      <c r="N139" s="51"/>
      <c r="O139" s="51"/>
      <c r="P139" s="51"/>
      <c r="Q139" s="51"/>
    </row>
    <row r="140" spans="3:17" ht="14.25" customHeight="1">
      <c r="C140" s="51"/>
      <c r="D140" s="51"/>
      <c r="E140" s="51"/>
      <c r="F140" s="51"/>
      <c r="G140" s="51"/>
      <c r="H140" s="51"/>
      <c r="I140" s="51"/>
      <c r="J140" s="51"/>
      <c r="K140" s="51"/>
      <c r="L140" s="51"/>
      <c r="M140" s="51"/>
      <c r="N140" s="51"/>
      <c r="O140" s="51"/>
      <c r="P140" s="51"/>
      <c r="Q140" s="51"/>
    </row>
    <row r="141" spans="3:17" ht="14.25" customHeight="1">
      <c r="C141" s="51"/>
      <c r="D141" s="51"/>
      <c r="E141" s="51"/>
      <c r="F141" s="51"/>
      <c r="G141" s="51"/>
      <c r="H141" s="51"/>
      <c r="I141" s="51"/>
      <c r="J141" s="51"/>
      <c r="K141" s="51"/>
      <c r="L141" s="51"/>
      <c r="M141" s="51"/>
      <c r="N141" s="51"/>
      <c r="O141" s="51"/>
      <c r="P141" s="51"/>
      <c r="Q141" s="51"/>
    </row>
    <row r="142" spans="3:17">
      <c r="C142" s="51"/>
      <c r="D142" s="51"/>
      <c r="E142" s="51"/>
      <c r="F142" s="51"/>
      <c r="G142" s="51"/>
      <c r="H142" s="51"/>
      <c r="I142" s="51"/>
      <c r="J142" s="51"/>
      <c r="K142" s="51"/>
      <c r="L142" s="51"/>
      <c r="M142" s="51"/>
      <c r="N142" s="51"/>
      <c r="O142" s="51"/>
      <c r="P142" s="51"/>
      <c r="Q142" s="51"/>
    </row>
  </sheetData>
  <mergeCells count="108">
    <mergeCell ref="Q78:Q84"/>
    <mergeCell ref="Q61:Q64"/>
    <mergeCell ref="Q65:Q66"/>
    <mergeCell ref="Q69:Q76"/>
    <mergeCell ref="Q24:Q26"/>
    <mergeCell ref="I34:P34"/>
    <mergeCell ref="Q18:Q22"/>
    <mergeCell ref="P24:P26"/>
    <mergeCell ref="Q28:Q31"/>
    <mergeCell ref="Q34:Q35"/>
    <mergeCell ref="H12:H13"/>
    <mergeCell ref="Q12:Q13"/>
    <mergeCell ref="G12:G13"/>
    <mergeCell ref="I12:P12"/>
    <mergeCell ref="C12:C13"/>
    <mergeCell ref="D12:D13"/>
    <mergeCell ref="E12:E13"/>
    <mergeCell ref="F12:F13"/>
    <mergeCell ref="P14:P16"/>
    <mergeCell ref="E14:E16"/>
    <mergeCell ref="F14:F16"/>
    <mergeCell ref="G14:G16"/>
    <mergeCell ref="H14:H16"/>
    <mergeCell ref="I14:I16"/>
    <mergeCell ref="J14:J16"/>
    <mergeCell ref="K14:K16"/>
    <mergeCell ref="N14:N16"/>
    <mergeCell ref="O14:O16"/>
    <mergeCell ref="L14:L16"/>
    <mergeCell ref="M14:M16"/>
    <mergeCell ref="Q14:Q16"/>
    <mergeCell ref="C44:C45"/>
    <mergeCell ref="D44:D45"/>
    <mergeCell ref="E44:E45"/>
    <mergeCell ref="F44:F45"/>
    <mergeCell ref="G44:G45"/>
    <mergeCell ref="H44:H45"/>
    <mergeCell ref="I44:P44"/>
    <mergeCell ref="Q44:Q45"/>
    <mergeCell ref="C34:C35"/>
    <mergeCell ref="D34:D35"/>
    <mergeCell ref="E34:E35"/>
    <mergeCell ref="F34:F35"/>
    <mergeCell ref="G34:G35"/>
    <mergeCell ref="H34:H35"/>
    <mergeCell ref="C99:C100"/>
    <mergeCell ref="D99:D100"/>
    <mergeCell ref="E99:E100"/>
    <mergeCell ref="F99:F100"/>
    <mergeCell ref="G99:G100"/>
    <mergeCell ref="H99:H100"/>
    <mergeCell ref="I99:P99"/>
    <mergeCell ref="Q99:Q100"/>
    <mergeCell ref="C87:C88"/>
    <mergeCell ref="D87:D88"/>
    <mergeCell ref="E87:E88"/>
    <mergeCell ref="F87:F88"/>
    <mergeCell ref="G87:G88"/>
    <mergeCell ref="H87:H88"/>
    <mergeCell ref="I87:P87"/>
    <mergeCell ref="Q87:Q88"/>
    <mergeCell ref="C106:C107"/>
    <mergeCell ref="D106:D107"/>
    <mergeCell ref="E106:E107"/>
    <mergeCell ref="F106:F107"/>
    <mergeCell ref="G106:G107"/>
    <mergeCell ref="I106:P106"/>
    <mergeCell ref="Q106:Q107"/>
    <mergeCell ref="E108:E115"/>
    <mergeCell ref="F108:F115"/>
    <mergeCell ref="G108:G115"/>
    <mergeCell ref="H108:H115"/>
    <mergeCell ref="H106:H107"/>
    <mergeCell ref="E24:E26"/>
    <mergeCell ref="P18:P22"/>
    <mergeCell ref="E18:E22"/>
    <mergeCell ref="F18:F22"/>
    <mergeCell ref="G18:G22"/>
    <mergeCell ref="H18:H22"/>
    <mergeCell ref="I18:I22"/>
    <mergeCell ref="K24:K26"/>
    <mergeCell ref="M24:M26"/>
    <mergeCell ref="L24:L26"/>
    <mergeCell ref="J18:J22"/>
    <mergeCell ref="K18:K22"/>
    <mergeCell ref="N18:N22"/>
    <mergeCell ref="O18:O22"/>
    <mergeCell ref="N24:N26"/>
    <mergeCell ref="O24:O26"/>
    <mergeCell ref="F24:F26"/>
    <mergeCell ref="G24:G26"/>
    <mergeCell ref="H24:H26"/>
    <mergeCell ref="I24:I26"/>
    <mergeCell ref="J24:J26"/>
    <mergeCell ref="L18:L22"/>
    <mergeCell ref="M18:M22"/>
    <mergeCell ref="E28:E31"/>
    <mergeCell ref="F28:F31"/>
    <mergeCell ref="H28:H31"/>
    <mergeCell ref="G28:G31"/>
    <mergeCell ref="J28:J31"/>
    <mergeCell ref="L28:L31"/>
    <mergeCell ref="N28:N31"/>
    <mergeCell ref="P28:P31"/>
    <mergeCell ref="I28:I31"/>
    <mergeCell ref="K28:K31"/>
    <mergeCell ref="M28:M31"/>
    <mergeCell ref="O28:O31"/>
  </mergeCells>
  <phoneticPr fontId="45" type="noConversion"/>
  <conditionalFormatting sqref="E116:F1048576 E1:F28 E32:F108">
    <cfRule type="containsText" dxfId="2" priority="1" operator="containsText" text=".99">
      <formula>NOT(ISERROR(SEARCH(".99",E1)))</formula>
    </cfRule>
  </conditionalFormatting>
  <printOptions horizontalCentered="1"/>
  <pageMargins left="0.23622047244094499" right="0.23622047244094499" top="0.39370078740157499" bottom="0.39370078740157499" header="0.31496062992126" footer="0.31496062992126"/>
  <pageSetup scale="50" fitToHeight="0" orientation="portrait" horizontalDpi="1200" verticalDpi="1200" r:id="rId1"/>
  <headerFooter>
    <oddFooter>&amp;CPage &amp;P of &amp;N</oddFooter>
  </headerFooter>
  <rowBreaks count="1" manualBreakCount="1">
    <brk id="85" min="2" max="16" man="1"/>
  </row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C2DB90-A522-4958-A050-8FAA00AB7B36}">
  <sheetPr codeName="Sheet24">
    <tabColor rgb="FFC8102E"/>
    <pageSetUpPr fitToPage="1"/>
  </sheetPr>
  <dimension ref="A2:V33"/>
  <sheetViews>
    <sheetView showGridLines="0" view="pageBreakPreview" zoomScale="85" zoomScaleNormal="100" zoomScaleSheetLayoutView="85" workbookViewId="0">
      <selection activeCell="W18" sqref="W18"/>
    </sheetView>
  </sheetViews>
  <sheetFormatPr defaultColWidth="8.85546875" defaultRowHeight="13.9"/>
  <cols>
    <col min="1" max="1" width="8.85546875" style="46"/>
    <col min="2" max="2" width="9.140625" style="70" customWidth="1"/>
    <col min="3" max="3" width="12.5703125" style="46" customWidth="1"/>
    <col min="4" max="5" width="8.5703125" style="46" customWidth="1"/>
    <col min="6" max="6" width="10.5703125" style="46" customWidth="1"/>
    <col min="7" max="7" width="9.42578125" style="46" customWidth="1"/>
    <col min="8" max="8" width="12.5703125" style="46" customWidth="1"/>
    <col min="9" max="10" width="8.5703125" style="46" customWidth="1"/>
    <col min="11" max="11" width="10.5703125" style="46" customWidth="1"/>
    <col min="12" max="12" width="9.42578125" style="46" customWidth="1"/>
    <col min="13" max="13" width="12.5703125" style="46" customWidth="1"/>
    <col min="14" max="15" width="8.5703125" style="46" customWidth="1"/>
    <col min="16" max="16" width="10.5703125" style="46" customWidth="1"/>
    <col min="17" max="17" width="9.42578125" style="46" customWidth="1"/>
    <col min="18" max="16384" width="8.85546875" style="46"/>
  </cols>
  <sheetData>
    <row r="2" spans="2:22" ht="18" customHeight="1">
      <c r="B2" s="50"/>
      <c r="C2" s="51"/>
      <c r="D2" s="51"/>
      <c r="E2" s="51"/>
      <c r="F2" s="51"/>
      <c r="G2" s="51"/>
      <c r="H2" s="51"/>
      <c r="I2" s="51"/>
      <c r="J2" s="51"/>
      <c r="K2" s="51"/>
      <c r="L2" s="51"/>
      <c r="M2" s="51"/>
      <c r="N2" s="51"/>
      <c r="O2" s="51"/>
      <c r="R2" s="47"/>
    </row>
    <row r="3" spans="2:22" ht="24.95" customHeight="1">
      <c r="B3" s="393" t="str">
        <f>CONCATENATE('27MY_HR-V_DATA'!C3," Honda ",'27MY_HR-V_DATA'!C2)</f>
        <v>2027 Honda HR-V</v>
      </c>
      <c r="C3" s="393"/>
      <c r="D3" s="393"/>
      <c r="E3" s="393"/>
      <c r="F3" s="393"/>
      <c r="G3" s="393"/>
      <c r="H3" s="393"/>
      <c r="I3" s="393"/>
      <c r="J3" s="393"/>
      <c r="K3" s="393"/>
      <c r="L3" s="393"/>
      <c r="M3" s="393"/>
      <c r="N3" s="393"/>
      <c r="O3" s="393"/>
      <c r="P3" s="393"/>
      <c r="Q3" s="393"/>
      <c r="R3" s="47"/>
    </row>
    <row r="4" spans="2:22" ht="170.25" customHeight="1">
      <c r="B4" s="52">
        <v>200</v>
      </c>
      <c r="C4" s="51"/>
      <c r="D4" s="51"/>
      <c r="E4" s="51"/>
      <c r="F4" s="51"/>
      <c r="G4" s="51"/>
      <c r="H4" s="51"/>
      <c r="I4" s="51"/>
      <c r="J4" s="51"/>
      <c r="K4" s="51"/>
      <c r="L4" s="51"/>
      <c r="M4" s="51"/>
      <c r="N4" s="51"/>
      <c r="O4" s="51"/>
      <c r="P4" s="51"/>
      <c r="Q4" s="51"/>
      <c r="R4" s="47"/>
    </row>
    <row r="5" spans="2:22" ht="33" customHeight="1">
      <c r="B5" s="52"/>
      <c r="C5" s="51"/>
      <c r="D5" s="51"/>
      <c r="E5" s="51"/>
      <c r="F5" s="51"/>
      <c r="G5" s="51"/>
      <c r="H5" s="51"/>
      <c r="I5" s="51"/>
      <c r="J5" s="51"/>
      <c r="K5" s="51"/>
      <c r="L5" s="51"/>
      <c r="M5" s="51"/>
      <c r="N5" s="51"/>
      <c r="O5" s="51"/>
      <c r="P5" s="51"/>
      <c r="Q5" s="51"/>
      <c r="R5" s="47"/>
    </row>
    <row r="6" spans="2:22" ht="30" customHeight="1">
      <c r="B6" s="394" t="s">
        <v>491</v>
      </c>
      <c r="C6" s="394"/>
      <c r="D6" s="394"/>
      <c r="E6" s="394"/>
      <c r="F6" s="394"/>
      <c r="G6" s="394"/>
      <c r="H6" s="394"/>
      <c r="I6" s="394"/>
      <c r="J6" s="394"/>
      <c r="K6" s="394"/>
      <c r="L6" s="394"/>
      <c r="M6" s="394"/>
      <c r="N6" s="394"/>
      <c r="O6" s="394"/>
      <c r="P6" s="394"/>
      <c r="Q6" s="394"/>
      <c r="R6" s="47"/>
    </row>
    <row r="7" spans="2:22" ht="12.75" customHeight="1">
      <c r="B7" s="53">
        <v>20</v>
      </c>
      <c r="C7" s="51"/>
      <c r="D7" s="51"/>
      <c r="E7" s="51"/>
      <c r="F7" s="51"/>
      <c r="G7" s="51"/>
      <c r="H7" s="51"/>
      <c r="I7" s="51"/>
      <c r="J7" s="51"/>
      <c r="K7" s="51"/>
      <c r="L7" s="51"/>
      <c r="M7" s="51"/>
      <c r="N7" s="51"/>
      <c r="O7" s="51"/>
      <c r="P7" s="51"/>
      <c r="Q7" s="51"/>
      <c r="R7" s="47"/>
    </row>
    <row r="8" spans="2:22" ht="150" customHeight="1">
      <c r="B8" s="52">
        <v>150</v>
      </c>
      <c r="C8" s="395"/>
      <c r="D8" s="395"/>
      <c r="E8" s="395"/>
      <c r="F8" s="395"/>
      <c r="G8" s="51"/>
      <c r="H8" s="395"/>
      <c r="I8" s="395"/>
      <c r="J8" s="395"/>
      <c r="K8" s="395"/>
      <c r="L8" s="51"/>
      <c r="M8" s="395"/>
      <c r="N8" s="395"/>
      <c r="O8" s="395"/>
      <c r="P8" s="395"/>
      <c r="Q8" s="51"/>
      <c r="R8" s="47"/>
      <c r="V8" s="54"/>
    </row>
    <row r="9" spans="2:22" ht="8.25" customHeight="1">
      <c r="B9" s="52"/>
      <c r="C9" s="79"/>
      <c r="D9" s="79"/>
      <c r="E9" s="79"/>
      <c r="F9" s="79"/>
      <c r="G9" s="51"/>
      <c r="H9" s="79"/>
      <c r="I9" s="79"/>
      <c r="J9" s="79"/>
      <c r="K9" s="79"/>
      <c r="L9" s="51"/>
      <c r="M9" s="79"/>
      <c r="N9" s="79"/>
      <c r="O9" s="79"/>
      <c r="P9" s="79"/>
      <c r="Q9" s="51"/>
      <c r="R9" s="47"/>
      <c r="V9" s="54"/>
    </row>
    <row r="10" spans="2:22" ht="20.25" customHeight="1">
      <c r="B10" s="52">
        <v>20</v>
      </c>
      <c r="C10" s="390" t="str">
        <f>'27MY_HR-V_APP_EN'!$C$89</f>
        <v>All Season Floor Mats</v>
      </c>
      <c r="D10" s="391"/>
      <c r="E10" s="391"/>
      <c r="F10" s="392"/>
      <c r="G10" s="55"/>
      <c r="H10" s="390" t="str">
        <f>'27MY_HR-V_APP_EN'!$C$91</f>
        <v>Cargo Tray</v>
      </c>
      <c r="I10" s="391"/>
      <c r="J10" s="391"/>
      <c r="K10" s="392"/>
      <c r="L10" s="55"/>
      <c r="M10" s="390" t="str">
        <f>'27MY_HR-V_APP_EN'!$C$92</f>
        <v>Cargo Cover</v>
      </c>
      <c r="N10" s="391"/>
      <c r="O10" s="391"/>
      <c r="P10" s="392"/>
      <c r="Q10" s="51"/>
      <c r="R10" s="47"/>
    </row>
    <row r="11" spans="2:22" ht="15" customHeight="1">
      <c r="B11" s="53">
        <v>20</v>
      </c>
      <c r="C11" s="72">
        <f>'27MY_HR-V_APP_EN'!$H$89</f>
        <v>303.2</v>
      </c>
      <c r="D11" s="57">
        <f>-PMT($D$29/52,5*52,C11)</f>
        <v>1.3825613247612936</v>
      </c>
      <c r="E11" s="58" t="s">
        <v>492</v>
      </c>
      <c r="F11" s="74" t="str">
        <f>$C$29</f>
        <v>(6.99%)</v>
      </c>
      <c r="G11" s="51"/>
      <c r="H11" s="72">
        <f>'27MY_HR-V_APP_EN'!$H$91</f>
        <v>208.2</v>
      </c>
      <c r="I11" s="57">
        <f>-PMT($D$29/52,5*52,H11)</f>
        <v>0.9493709360662973</v>
      </c>
      <c r="J11" s="58" t="s">
        <v>492</v>
      </c>
      <c r="K11" s="74" t="str">
        <f>$C$29</f>
        <v>(6.99%)</v>
      </c>
      <c r="L11" s="51"/>
      <c r="M11" s="72">
        <f>'27MY_HR-V_APP_EN'!$H$92</f>
        <v>270.39999999999998</v>
      </c>
      <c r="N11" s="57">
        <f>-PMT($D$29/52,5*52,M11)</f>
        <v>1.2329966431908106</v>
      </c>
      <c r="O11" s="58" t="s">
        <v>492</v>
      </c>
      <c r="P11" s="74" t="str">
        <f>$C$29</f>
        <v>(6.99%)</v>
      </c>
      <c r="Q11" s="51"/>
      <c r="R11" s="47"/>
    </row>
    <row r="12" spans="2:22" ht="15" customHeight="1">
      <c r="B12" s="53"/>
      <c r="C12" s="72"/>
      <c r="D12" s="57"/>
      <c r="E12" s="58"/>
      <c r="F12" s="74"/>
      <c r="G12" s="51"/>
      <c r="H12" s="51"/>
      <c r="I12" s="51"/>
      <c r="J12" s="51"/>
      <c r="K12" s="51"/>
      <c r="L12" s="51"/>
      <c r="M12" s="51"/>
      <c r="N12" s="51"/>
      <c r="O12" s="51"/>
      <c r="P12" s="51"/>
      <c r="Q12" s="51"/>
      <c r="R12" s="47"/>
    </row>
    <row r="13" spans="2:22" ht="150" customHeight="1">
      <c r="B13" s="52">
        <v>150</v>
      </c>
      <c r="C13" s="395"/>
      <c r="D13" s="395"/>
      <c r="E13" s="395"/>
      <c r="F13" s="395"/>
      <c r="G13" s="51"/>
      <c r="H13" s="395"/>
      <c r="I13" s="395"/>
      <c r="J13" s="395"/>
      <c r="K13" s="395"/>
      <c r="L13" s="51"/>
      <c r="M13" s="395"/>
      <c r="N13" s="395"/>
      <c r="O13" s="395"/>
      <c r="P13" s="395"/>
      <c r="Q13" s="51"/>
      <c r="R13" s="47"/>
    </row>
    <row r="14" spans="2:22" ht="9" customHeight="1">
      <c r="B14" s="52"/>
      <c r="C14" s="79"/>
      <c r="D14" s="79"/>
      <c r="E14" s="79"/>
      <c r="F14" s="79"/>
      <c r="G14" s="51"/>
      <c r="H14" s="79"/>
      <c r="I14" s="79"/>
      <c r="J14" s="79"/>
      <c r="K14" s="79"/>
      <c r="L14" s="51"/>
      <c r="M14" s="79"/>
      <c r="N14" s="79"/>
      <c r="O14" s="79"/>
      <c r="P14" s="79"/>
      <c r="Q14" s="51"/>
      <c r="R14" s="47"/>
    </row>
    <row r="15" spans="2:22" ht="21.95" customHeight="1">
      <c r="B15" s="52">
        <v>20</v>
      </c>
      <c r="C15" s="390" t="str">
        <f>'27MY_HR-V_APP_EN'!$C$59</f>
        <v>Roof Carrier</v>
      </c>
      <c r="D15" s="391"/>
      <c r="E15" s="391"/>
      <c r="F15" s="392"/>
      <c r="G15" s="64"/>
      <c r="H15" s="390" t="str">
        <f>'27MY_HR-V_APP_EN'!$C$56</f>
        <v>Door Visor</v>
      </c>
      <c r="I15" s="391"/>
      <c r="J15" s="391"/>
      <c r="K15" s="392"/>
      <c r="L15" s="64"/>
      <c r="M15" s="390" t="str">
        <f>'27MY_HR-V_APP_EN'!$C$51</f>
        <v>Black Emblems - "HR-V" &amp; "H" marks</v>
      </c>
      <c r="N15" s="391"/>
      <c r="O15" s="391"/>
      <c r="P15" s="392"/>
      <c r="Q15" s="51"/>
      <c r="R15" s="47"/>
    </row>
    <row r="16" spans="2:22" s="63" customFormat="1" ht="15.6">
      <c r="B16" s="56">
        <v>50</v>
      </c>
      <c r="C16" s="72">
        <f>'27MY_HR-V_APP_EN'!$H$59</f>
        <v>945.8</v>
      </c>
      <c r="D16" s="57">
        <f>-PMT($D$29/52,5*52,C16)</f>
        <v>4.312752311870816</v>
      </c>
      <c r="E16" s="58" t="s">
        <v>492</v>
      </c>
      <c r="F16" s="74" t="str">
        <f>$C$29</f>
        <v>(6.99%)</v>
      </c>
      <c r="G16" s="60"/>
      <c r="H16" s="72">
        <f>'27MY_HR-V_APP_EN'!$H$56</f>
        <v>501</v>
      </c>
      <c r="I16" s="57">
        <f>-PMT($D$29/52,5*52,H16)</f>
        <v>2.2845093130125598</v>
      </c>
      <c r="J16" s="58" t="s">
        <v>492</v>
      </c>
      <c r="K16" s="74" t="str">
        <f>$C$29</f>
        <v>(6.99%)</v>
      </c>
      <c r="L16" s="60"/>
      <c r="M16" s="72">
        <f>'27MY_HR-V_APP_EN'!$H$51</f>
        <v>481</v>
      </c>
      <c r="N16" s="57">
        <f>-PMT($D$29/52,5*52,M16)</f>
        <v>2.1933113364451922</v>
      </c>
      <c r="O16" s="58" t="s">
        <v>492</v>
      </c>
      <c r="P16" s="74" t="str">
        <f>$C$29</f>
        <v>(6.99%)</v>
      </c>
      <c r="Q16" s="61"/>
      <c r="R16" s="62"/>
    </row>
    <row r="17" spans="1:20" s="63" customFormat="1" ht="15" customHeight="1">
      <c r="B17" s="56"/>
      <c r="C17" s="72"/>
      <c r="D17" s="57"/>
      <c r="E17" s="58"/>
      <c r="F17" s="59"/>
      <c r="G17" s="60"/>
      <c r="H17" s="72"/>
      <c r="I17" s="57"/>
      <c r="J17" s="58"/>
      <c r="K17" s="59"/>
      <c r="L17" s="60"/>
      <c r="M17" s="72"/>
      <c r="N17" s="57"/>
      <c r="O17" s="58"/>
      <c r="P17" s="59"/>
      <c r="Q17" s="61"/>
      <c r="R17" s="62"/>
    </row>
    <row r="18" spans="1:20" ht="150" customHeight="1">
      <c r="B18" s="52">
        <v>150</v>
      </c>
      <c r="C18" s="395"/>
      <c r="D18" s="395"/>
      <c r="E18" s="395"/>
      <c r="F18" s="395"/>
      <c r="G18" s="51"/>
      <c r="H18" s="395"/>
      <c r="I18" s="395"/>
      <c r="J18" s="395"/>
      <c r="K18" s="395"/>
      <c r="L18" s="51"/>
      <c r="M18" s="395"/>
      <c r="N18" s="395"/>
      <c r="O18" s="395"/>
      <c r="P18" s="395"/>
      <c r="Q18" s="51"/>
    </row>
    <row r="19" spans="1:20" ht="9.75" customHeight="1">
      <c r="B19" s="52"/>
      <c r="C19" s="79"/>
      <c r="D19" s="79"/>
      <c r="E19" s="79"/>
      <c r="F19" s="79"/>
      <c r="G19" s="51"/>
      <c r="H19" s="79"/>
      <c r="I19" s="79"/>
      <c r="J19" s="79"/>
      <c r="K19" s="79"/>
      <c r="L19" s="51"/>
      <c r="M19" s="79"/>
      <c r="N19" s="79"/>
      <c r="O19" s="79"/>
      <c r="P19" s="79"/>
      <c r="Q19" s="51"/>
    </row>
    <row r="20" spans="1:20" ht="21.95" customHeight="1">
      <c r="B20" s="52">
        <v>20</v>
      </c>
      <c r="C20" s="390" t="str">
        <f>'27MY_HR-V_APP_EN'!$C$58</f>
        <v>Tailgate Spoiler</v>
      </c>
      <c r="D20" s="391"/>
      <c r="E20" s="391"/>
      <c r="F20" s="392"/>
      <c r="G20" s="64"/>
      <c r="H20" s="398" t="str">
        <f>'27MY_HR-V_APP_EN'!$C$36</f>
        <v xml:space="preserve">EKM3 - 17" Alloy Wheel </v>
      </c>
      <c r="I20" s="391"/>
      <c r="J20" s="391"/>
      <c r="K20" s="392"/>
      <c r="L20" s="64"/>
      <c r="M20" s="399" t="str">
        <f>'27MY_HR-V_APP_EN'!$C$93</f>
        <v>Rear Seat Back Protector</v>
      </c>
      <c r="N20" s="400"/>
      <c r="O20" s="400"/>
      <c r="P20" s="401"/>
      <c r="Q20" s="51"/>
    </row>
    <row r="21" spans="1:20" ht="15.6">
      <c r="B21" s="52">
        <v>50</v>
      </c>
      <c r="C21" s="72">
        <f>'27MY_HR-V_APP_EN'!$H$58</f>
        <v>710.6</v>
      </c>
      <c r="D21" s="57">
        <f>-PMT($D$29/52,5*52,C21)</f>
        <v>3.240264107438573</v>
      </c>
      <c r="E21" s="58" t="s">
        <v>492</v>
      </c>
      <c r="F21" s="75" t="str">
        <f>$C$29</f>
        <v>(6.99%)</v>
      </c>
      <c r="G21" s="60"/>
      <c r="H21" s="72">
        <f>'27MY_HR-V_APP_EN'!$H$36</f>
        <v>1151.2</v>
      </c>
      <c r="I21" s="57">
        <f>-PMT($D$29/52,5*52,H21)</f>
        <v>5.2493555312176827</v>
      </c>
      <c r="J21" s="58" t="s">
        <v>492</v>
      </c>
      <c r="K21" s="75" t="str">
        <f>$C$29</f>
        <v>(6.99%)</v>
      </c>
      <c r="L21" s="60"/>
      <c r="M21" s="72">
        <f>'27MY_HR-V_APP_EN'!$H$93</f>
        <v>233.4</v>
      </c>
      <c r="N21" s="57">
        <f>-PMT($D$29/52,5*52,M21)</f>
        <v>1.0642803865411805</v>
      </c>
      <c r="O21" s="58" t="s">
        <v>492</v>
      </c>
      <c r="P21" s="75" t="str">
        <f>$C$29</f>
        <v>(6.99%)</v>
      </c>
      <c r="Q21" s="51"/>
    </row>
    <row r="22" spans="1:20" ht="15" customHeight="1">
      <c r="B22" s="52"/>
      <c r="C22" s="72"/>
      <c r="D22" s="57"/>
      <c r="E22" s="58"/>
      <c r="F22" s="75"/>
      <c r="G22" s="60"/>
      <c r="H22" s="72"/>
      <c r="I22" s="57"/>
      <c r="J22" s="58"/>
      <c r="K22" s="75"/>
      <c r="L22" s="60"/>
      <c r="M22" s="72"/>
      <c r="N22" s="57"/>
      <c r="O22" s="58"/>
      <c r="P22" s="75"/>
      <c r="Q22" s="51"/>
    </row>
    <row r="23" spans="1:20" ht="15" customHeight="1">
      <c r="B23" s="65"/>
      <c r="C23" s="66" t="s">
        <v>18</v>
      </c>
      <c r="D23" s="51"/>
      <c r="E23" s="51"/>
      <c r="F23" s="51"/>
      <c r="G23" s="51"/>
      <c r="H23" s="51"/>
      <c r="I23" s="51"/>
      <c r="J23" s="51"/>
      <c r="K23" s="51"/>
      <c r="L23" s="51"/>
      <c r="M23" s="51"/>
      <c r="N23" s="51"/>
      <c r="O23" s="51"/>
      <c r="P23" s="51"/>
      <c r="Q23" s="51"/>
    </row>
    <row r="24" spans="1:20" ht="15" customHeight="1">
      <c r="B24" s="65"/>
      <c r="C24" s="66" t="s">
        <v>19</v>
      </c>
      <c r="D24" s="51"/>
      <c r="E24" s="51"/>
      <c r="F24" s="51"/>
      <c r="G24" s="67"/>
      <c r="H24" s="67"/>
      <c r="I24" s="67"/>
      <c r="J24" s="67"/>
      <c r="K24" s="67"/>
      <c r="L24" s="67"/>
      <c r="M24" s="67"/>
      <c r="N24" s="67"/>
      <c r="O24" s="67"/>
      <c r="P24" s="67"/>
      <c r="Q24" s="51"/>
    </row>
    <row r="25" spans="1:20" ht="15" customHeight="1">
      <c r="B25" s="65">
        <v>20</v>
      </c>
      <c r="C25" s="66" t="s">
        <v>20</v>
      </c>
      <c r="D25" s="51"/>
      <c r="E25" s="51"/>
      <c r="F25" s="51"/>
      <c r="G25" s="67"/>
      <c r="H25" s="67"/>
      <c r="I25" s="67"/>
      <c r="J25" s="67"/>
      <c r="K25" s="67"/>
      <c r="L25" s="67"/>
      <c r="M25" s="67"/>
      <c r="N25" s="67"/>
      <c r="O25" s="67"/>
      <c r="P25" s="67"/>
      <c r="Q25" s="51"/>
    </row>
    <row r="26" spans="1:20" ht="60" customHeight="1">
      <c r="B26" s="52">
        <v>60</v>
      </c>
      <c r="C26" s="396" t="s">
        <v>493</v>
      </c>
      <c r="D26" s="396"/>
      <c r="E26" s="396"/>
      <c r="F26" s="396"/>
      <c r="G26" s="396"/>
      <c r="H26" s="396"/>
      <c r="I26" s="396"/>
      <c r="J26" s="396"/>
      <c r="K26" s="396"/>
      <c r="L26" s="396"/>
      <c r="M26" s="396"/>
      <c r="N26" s="396"/>
      <c r="O26" s="396"/>
      <c r="P26" s="396"/>
      <c r="Q26" s="51"/>
    </row>
    <row r="27" spans="1:20" ht="20.25" customHeight="1" thickBot="1">
      <c r="B27" s="213"/>
      <c r="C27" s="214" t="s">
        <v>16</v>
      </c>
      <c r="D27" s="215"/>
      <c r="E27" s="216"/>
      <c r="F27" s="215"/>
      <c r="G27" s="217"/>
      <c r="H27" s="217"/>
      <c r="I27" s="217"/>
      <c r="J27" s="217"/>
      <c r="K27" s="218"/>
      <c r="L27" s="218"/>
      <c r="M27" s="218"/>
      <c r="N27" s="219"/>
      <c r="O27" s="397"/>
      <c r="P27" s="397"/>
      <c r="Q27" s="220"/>
    </row>
    <row r="28" spans="1:20" ht="20.25" customHeight="1">
      <c r="A28" s="68"/>
      <c r="B28" s="208">
        <v>20</v>
      </c>
      <c r="C28" s="210"/>
      <c r="D28" s="208"/>
      <c r="E28" s="207"/>
      <c r="F28" s="208"/>
      <c r="G28" s="209"/>
      <c r="H28" s="209"/>
      <c r="I28" s="209"/>
      <c r="J28" s="209"/>
      <c r="K28" s="210"/>
      <c r="L28" s="210"/>
      <c r="M28" s="210"/>
      <c r="N28" s="210"/>
      <c r="O28" s="210"/>
      <c r="P28" s="76"/>
      <c r="Q28" s="51"/>
    </row>
    <row r="29" spans="1:20" ht="18" customHeight="1">
      <c r="A29" s="68"/>
      <c r="B29" s="208">
        <v>18</v>
      </c>
      <c r="C29" s="206" t="s">
        <v>494</v>
      </c>
      <c r="D29" s="207">
        <v>6.9900000000000004E-2</v>
      </c>
      <c r="E29" s="207"/>
      <c r="F29" s="208"/>
      <c r="G29" s="209"/>
      <c r="H29" s="209"/>
      <c r="I29" s="209"/>
      <c r="J29" s="209"/>
      <c r="K29" s="210"/>
      <c r="L29" s="210"/>
      <c r="M29" s="210"/>
      <c r="N29" s="210"/>
      <c r="O29" s="210"/>
      <c r="P29" s="76"/>
      <c r="Q29" s="51"/>
    </row>
    <row r="30" spans="1:20" s="51" customFormat="1" ht="15" customHeight="1">
      <c r="A30" s="69"/>
      <c r="B30" s="211">
        <v>7.5</v>
      </c>
      <c r="C30" s="211">
        <v>12</v>
      </c>
      <c r="D30" s="211">
        <v>8</v>
      </c>
      <c r="E30" s="211">
        <v>8</v>
      </c>
      <c r="F30" s="211">
        <v>10</v>
      </c>
      <c r="G30" s="211">
        <v>8.5</v>
      </c>
      <c r="H30" s="211">
        <v>12</v>
      </c>
      <c r="I30" s="211">
        <v>8</v>
      </c>
      <c r="J30" s="211">
        <v>8</v>
      </c>
      <c r="K30" s="211">
        <v>10</v>
      </c>
      <c r="L30" s="211">
        <v>8.5</v>
      </c>
      <c r="M30" s="211">
        <v>12</v>
      </c>
      <c r="N30" s="211">
        <v>8</v>
      </c>
      <c r="O30" s="211">
        <v>8</v>
      </c>
      <c r="P30" s="52">
        <v>10</v>
      </c>
      <c r="Q30" s="52">
        <v>7.5</v>
      </c>
    </row>
    <row r="31" spans="1:20" s="51" customFormat="1" ht="21.95" customHeight="1">
      <c r="A31" s="69"/>
      <c r="B31" s="212" t="s">
        <v>495</v>
      </c>
      <c r="C31" s="205">
        <f>'27MY_HR-V_DATA'!$C$4</f>
        <v>46219</v>
      </c>
      <c r="D31" s="67" t="str">
        <f>'SELECT PROVINCE'!$A$23</f>
        <v>All published prices, trim specifications, and availability are subject to change without prior notice.</v>
      </c>
      <c r="E31" s="202"/>
      <c r="F31" s="202"/>
      <c r="G31" s="202"/>
      <c r="H31" s="202"/>
      <c r="I31" s="202"/>
      <c r="J31" s="202"/>
      <c r="K31" s="202"/>
      <c r="L31" s="202"/>
      <c r="M31" s="202"/>
      <c r="N31" s="202"/>
      <c r="O31" s="65"/>
      <c r="P31" s="204" t="s">
        <v>477</v>
      </c>
      <c r="Q31" s="203" t="str">
        <f>'27MY_HR-V_DATA'!K6</f>
        <v>QC</v>
      </c>
    </row>
    <row r="32" spans="1:20" ht="15.6">
      <c r="D32" s="80"/>
      <c r="P32" s="81"/>
      <c r="Q32" s="82"/>
      <c r="T32" s="443"/>
    </row>
    <row r="33" spans="2:2">
      <c r="B33" s="85"/>
    </row>
  </sheetData>
  <sheetProtection algorithmName="SHA-512" hashValue="VFM3JsKyX3jO8wjq1GwDjDDa/JK5KztgDssdO9863oXYytl3mJ6eFHYTpBTqIJsWEFlnaCJZh6LiU+WI6MtUXQ==" saltValue="8h6r3l16x9sPXcVBRRkULQ==" spinCount="100000" sheet="1" objects="1" scenarios="1"/>
  <mergeCells count="22">
    <mergeCell ref="C26:P26"/>
    <mergeCell ref="O27:P27"/>
    <mergeCell ref="C18:F18"/>
    <mergeCell ref="H18:K18"/>
    <mergeCell ref="M18:P18"/>
    <mergeCell ref="C20:F20"/>
    <mergeCell ref="H20:K20"/>
    <mergeCell ref="M20:P20"/>
    <mergeCell ref="C13:F13"/>
    <mergeCell ref="H13:K13"/>
    <mergeCell ref="M13:P13"/>
    <mergeCell ref="C15:F15"/>
    <mergeCell ref="H15:K15"/>
    <mergeCell ref="M15:P15"/>
    <mergeCell ref="C10:F10"/>
    <mergeCell ref="H10:K10"/>
    <mergeCell ref="M10:P10"/>
    <mergeCell ref="B3:Q3"/>
    <mergeCell ref="B6:Q6"/>
    <mergeCell ref="C8:F8"/>
    <mergeCell ref="H8:K8"/>
    <mergeCell ref="M8:P8"/>
  </mergeCells>
  <printOptions horizontalCentered="1"/>
  <pageMargins left="0.19685039370078741" right="0.19685039370078741" top="0.39370078740157483" bottom="0.39370078740157483" header="0" footer="0"/>
  <pageSetup scale="65" fitToHeight="0" orientation="portrait" r:id="rId1"/>
  <headerFooter scaleWithDoc="0"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F02C3-D6D1-4E4C-A894-6E6579B43454}">
  <sheetPr codeName="Sheet5">
    <tabColor theme="3" tint="-0.249977111117893"/>
    <pageSetUpPr fitToPage="1"/>
  </sheetPr>
  <dimension ref="B2:T141"/>
  <sheetViews>
    <sheetView view="pageBreakPreview" topLeftCell="A36" zoomScale="80" zoomScaleNormal="60" zoomScaleSheetLayoutView="80" workbookViewId="0">
      <selection activeCell="Q65" sqref="Q65:Q66"/>
    </sheetView>
  </sheetViews>
  <sheetFormatPr defaultColWidth="9.140625" defaultRowHeight="13.9" outlineLevelCol="1"/>
  <cols>
    <col min="1" max="1" width="6.85546875" style="46" customWidth="1"/>
    <col min="2" max="2" width="16.42578125" style="267" hidden="1" customWidth="1"/>
    <col min="3" max="3" width="47.42578125" style="46" customWidth="1"/>
    <col min="4" max="4" width="22" style="46" customWidth="1"/>
    <col min="5" max="5" width="11.42578125" style="46" customWidth="1" outlineLevel="1"/>
    <col min="6" max="6" width="12.7109375" style="46" customWidth="1"/>
    <col min="7" max="7" width="8.5703125" style="46" customWidth="1"/>
    <col min="8" max="8" width="13.5703125" style="46" customWidth="1"/>
    <col min="9" max="9" width="10.5703125" style="46" hidden="1" customWidth="1"/>
    <col min="10" max="10" width="10.5703125" style="46" customWidth="1"/>
    <col min="11" max="11" width="10.5703125" style="46" hidden="1" customWidth="1"/>
    <col min="12" max="12" width="10.5703125" style="46" customWidth="1"/>
    <col min="13" max="13" width="10.5703125" style="46" hidden="1" customWidth="1"/>
    <col min="14" max="14" width="10.5703125" style="46" customWidth="1"/>
    <col min="15" max="15" width="10.5703125" style="46" hidden="1" customWidth="1"/>
    <col min="16" max="16" width="10.5703125" style="46" customWidth="1"/>
    <col min="17" max="17" width="56.140625" style="46" customWidth="1"/>
    <col min="18" max="16384" width="9.140625" style="46"/>
  </cols>
  <sheetData>
    <row r="2" spans="2:20" ht="35.25" customHeight="1">
      <c r="B2" s="261" t="s">
        <v>471</v>
      </c>
      <c r="C2" s="146" t="s">
        <v>496</v>
      </c>
      <c r="D2" s="146"/>
      <c r="E2" s="143"/>
      <c r="F2" s="15"/>
      <c r="G2" s="426"/>
      <c r="H2" s="427"/>
      <c r="I2" s="427"/>
      <c r="J2" s="427"/>
      <c r="K2" s="133"/>
      <c r="L2" s="134"/>
      <c r="M2" s="134"/>
      <c r="N2" s="133"/>
      <c r="O2" s="133"/>
      <c r="P2" s="133"/>
      <c r="Q2" s="133"/>
    </row>
    <row r="3" spans="2:20" ht="25.9">
      <c r="B3" s="261"/>
      <c r="C3" s="147" t="s">
        <v>497</v>
      </c>
      <c r="D3" s="239" t="str">
        <f>'27MY_HR-V_DATA'!$C$2</f>
        <v>HR-V</v>
      </c>
      <c r="E3" s="144"/>
      <c r="F3" s="2"/>
      <c r="G3" s="426"/>
      <c r="H3" s="427"/>
      <c r="I3" s="427"/>
      <c r="J3" s="427"/>
      <c r="K3" s="135"/>
      <c r="N3" s="136"/>
      <c r="O3" s="136"/>
      <c r="P3" s="133"/>
      <c r="Q3" s="133"/>
    </row>
    <row r="4" spans="2:20" ht="25.9">
      <c r="B4" s="261"/>
      <c r="C4" s="147" t="s">
        <v>498</v>
      </c>
      <c r="D4" s="242">
        <f>'27MY_HR-V_DATA'!$C$3</f>
        <v>2027</v>
      </c>
      <c r="E4" s="144"/>
      <c r="F4" s="2"/>
      <c r="G4" s="426"/>
      <c r="H4" s="427"/>
      <c r="I4" s="427"/>
      <c r="J4" s="427"/>
      <c r="K4" s="133"/>
      <c r="L4" s="137"/>
      <c r="M4" s="137"/>
      <c r="N4" s="133"/>
      <c r="O4" s="133"/>
      <c r="P4" s="133"/>
      <c r="Q4" s="133"/>
    </row>
    <row r="5" spans="2:20">
      <c r="B5" s="261"/>
      <c r="C5" s="408" t="s">
        <v>499</v>
      </c>
      <c r="D5" s="409"/>
      <c r="E5" s="409"/>
      <c r="F5" s="409"/>
      <c r="G5" s="409"/>
      <c r="H5" s="409"/>
      <c r="I5" s="409"/>
      <c r="J5" s="409"/>
      <c r="K5" s="409"/>
      <c r="L5" s="409"/>
      <c r="M5" s="409"/>
      <c r="N5" s="410"/>
      <c r="O5" s="313"/>
      <c r="P5" s="115"/>
      <c r="Q5" s="138"/>
    </row>
    <row r="6" spans="2:20">
      <c r="B6" s="261"/>
      <c r="C6" s="411" t="s">
        <v>500</v>
      </c>
      <c r="D6" s="412"/>
      <c r="E6" s="412"/>
      <c r="F6" s="412"/>
      <c r="G6" s="412"/>
      <c r="H6" s="412"/>
      <c r="I6" s="412"/>
      <c r="J6" s="412"/>
      <c r="K6" s="412"/>
      <c r="L6" s="412"/>
      <c r="M6" s="412"/>
      <c r="N6" s="413"/>
      <c r="O6" s="314"/>
      <c r="P6" s="115"/>
      <c r="Q6" s="138"/>
    </row>
    <row r="7" spans="2:20">
      <c r="B7" s="261"/>
      <c r="C7" s="411" t="s">
        <v>501</v>
      </c>
      <c r="D7" s="412"/>
      <c r="E7" s="412"/>
      <c r="F7" s="412"/>
      <c r="G7" s="412"/>
      <c r="H7" s="412"/>
      <c r="I7" s="412"/>
      <c r="J7" s="412"/>
      <c r="K7" s="412"/>
      <c r="L7" s="412"/>
      <c r="M7" s="412"/>
      <c r="N7" s="413"/>
      <c r="O7" s="314"/>
      <c r="P7" s="115"/>
      <c r="Q7" s="138"/>
    </row>
    <row r="8" spans="2:20">
      <c r="B8" s="261"/>
      <c r="C8" s="414" t="s">
        <v>502</v>
      </c>
      <c r="D8" s="415"/>
      <c r="E8" s="415"/>
      <c r="F8" s="415"/>
      <c r="G8" s="415"/>
      <c r="H8" s="415"/>
      <c r="I8" s="415"/>
      <c r="J8" s="415"/>
      <c r="K8" s="415"/>
      <c r="L8" s="415"/>
      <c r="M8" s="415"/>
      <c r="N8" s="416"/>
      <c r="O8" s="315"/>
      <c r="P8" s="115"/>
      <c r="Q8" s="138"/>
    </row>
    <row r="9" spans="2:20">
      <c r="B9" s="261"/>
      <c r="C9" s="130"/>
      <c r="D9" s="130"/>
      <c r="E9" s="130"/>
      <c r="F9" s="130"/>
      <c r="G9" s="130"/>
      <c r="H9" s="130"/>
      <c r="I9" s="130"/>
      <c r="J9" s="130"/>
      <c r="K9" s="130"/>
      <c r="L9" s="130"/>
      <c r="M9" s="130"/>
      <c r="N9" s="130"/>
      <c r="O9" s="130"/>
      <c r="P9" s="131"/>
      <c r="Q9" s="148"/>
    </row>
    <row r="10" spans="2:20" ht="14.45">
      <c r="B10" s="261"/>
      <c r="C10" s="51"/>
      <c r="D10" s="51"/>
      <c r="E10" s="51"/>
      <c r="F10" s="51"/>
      <c r="G10" s="51"/>
      <c r="H10" s="140" t="s">
        <v>477</v>
      </c>
      <c r="I10" s="51"/>
      <c r="J10" s="51"/>
      <c r="K10" s="51"/>
      <c r="L10" s="51"/>
      <c r="M10" s="51"/>
      <c r="N10" s="51"/>
      <c r="O10" s="51"/>
      <c r="P10" s="51"/>
      <c r="Q10" s="139"/>
    </row>
    <row r="11" spans="2:20" ht="18">
      <c r="B11" s="261"/>
      <c r="C11" s="141" t="s">
        <v>503</v>
      </c>
      <c r="D11" s="142"/>
      <c r="E11" s="420"/>
      <c r="F11" s="420"/>
      <c r="G11" s="421"/>
      <c r="H11" s="164" t="str">
        <f>prov_cd</f>
        <v>QC</v>
      </c>
      <c r="I11" s="163"/>
      <c r="J11" s="51"/>
      <c r="K11" s="51"/>
      <c r="L11" s="51"/>
      <c r="M11" s="51"/>
      <c r="N11" s="51"/>
      <c r="O11" s="51"/>
      <c r="P11" s="51"/>
      <c r="Q11" s="51"/>
    </row>
    <row r="12" spans="2:20" ht="14.45">
      <c r="B12" s="261"/>
      <c r="C12" s="428" t="s">
        <v>504</v>
      </c>
      <c r="D12" s="428" t="s">
        <v>505</v>
      </c>
      <c r="E12" s="428" t="s">
        <v>506</v>
      </c>
      <c r="F12" s="428" t="s">
        <v>507</v>
      </c>
      <c r="G12" s="428" t="s">
        <v>508</v>
      </c>
      <c r="H12" s="365" t="s">
        <v>509</v>
      </c>
      <c r="I12" s="428" t="s">
        <v>482</v>
      </c>
      <c r="J12" s="428"/>
      <c r="K12" s="428"/>
      <c r="L12" s="428"/>
      <c r="M12" s="428"/>
      <c r="N12" s="428"/>
      <c r="O12" s="428"/>
      <c r="P12" s="428"/>
      <c r="Q12" s="428" t="s">
        <v>510</v>
      </c>
    </row>
    <row r="13" spans="2:20" ht="14.45">
      <c r="B13" s="261"/>
      <c r="C13" s="428"/>
      <c r="D13" s="428"/>
      <c r="E13" s="428"/>
      <c r="F13" s="428"/>
      <c r="G13" s="428"/>
      <c r="H13" s="365"/>
      <c r="I13" s="157">
        <f>'27MY_HR-V_DATA'!$L$6</f>
        <v>0</v>
      </c>
      <c r="J13" s="157" t="str">
        <f>'27MY_HR-V_DATA'!$M$6</f>
        <v>LX 2WD</v>
      </c>
      <c r="K13" s="157">
        <f>'27MY_HR-V_DATA'!$N$6</f>
        <v>0</v>
      </c>
      <c r="L13" s="157" t="str">
        <f>'27MY_HR-V_DATA'!$O$6</f>
        <v>LX AWD</v>
      </c>
      <c r="M13" s="157">
        <f>'27MY_HR-V_DATA'!$P$6</f>
        <v>0</v>
      </c>
      <c r="N13" s="157" t="str">
        <f>'27MY_HR-V_DATA'!$Q$6</f>
        <v>AWD Sport</v>
      </c>
      <c r="O13" s="157">
        <f>'27MY_HR-V_DATA'!$R$6</f>
        <v>0</v>
      </c>
      <c r="P13" s="157" t="str">
        <f>'27MY_HR-V_DATA'!$S$6</f>
        <v>EX-L Navi</v>
      </c>
      <c r="Q13" s="428"/>
    </row>
    <row r="14" spans="2:20" s="124" customFormat="1" ht="16.899999999999999" customHeight="1">
      <c r="B14" s="289" t="s">
        <v>136</v>
      </c>
      <c r="C14" s="177" t="str">
        <f>VLOOKUP(B14,'27MY_HR-V_DATA'!B:U,4,FALSE)</f>
        <v>Ensemble de protection</v>
      </c>
      <c r="D14" s="77" t="str">
        <f>B14</f>
        <v>23HRV-PRO-PK</v>
      </c>
      <c r="E14" s="402">
        <f>VLOOKUP(B14,'27MY_HR-V_DATA'!B:U,8,FALSE)</f>
        <v>260.10000000000002</v>
      </c>
      <c r="F14" s="402">
        <f>VLOOKUP(B14,'27MY_HR-V_DATA'!B:U,9,FALSE)</f>
        <v>481</v>
      </c>
      <c r="G14" s="440">
        <f>VLOOKUP(B14,'27MY_HR-V_DATA'!B:U,7,FALSE)</f>
        <v>0.2</v>
      </c>
      <c r="H14" s="405">
        <f>VLOOKUP(B14,'27MY_HR-V_DATA'!B:U,10,FALSE)</f>
        <v>511.4</v>
      </c>
      <c r="I14" s="431">
        <f>VLOOKUP(B14,'27MY_HR-V_DATA'!B:U,11,FALSE)</f>
        <v>0</v>
      </c>
      <c r="J14" s="431" t="str">
        <f>VLOOKUP(B14,'27MY_HR-V_DATA'!B:U,12,FALSE)</f>
        <v>•</v>
      </c>
      <c r="K14" s="431">
        <f>VLOOKUP(B14,'27MY_HR-V_DATA'!B:U,13,FALSE)</f>
        <v>0</v>
      </c>
      <c r="L14" s="431" t="str">
        <f>VLOOKUP(B14,'27MY_HR-V_DATA'!B:U,14,FALSE)</f>
        <v>•</v>
      </c>
      <c r="M14" s="431">
        <f>VLOOKUP(B14,'27MY_HR-V_DATA'!B:U,15,FALSE)</f>
        <v>0</v>
      </c>
      <c r="N14" s="431" t="str">
        <f>VLOOKUP(B14,'27MY_HR-V_DATA'!B:U,16,FALSE)</f>
        <v>•</v>
      </c>
      <c r="O14" s="431">
        <f>VLOOKUP(B14,'27MY_HR-V_DATA'!B:U,17,FALSE)</f>
        <v>0</v>
      </c>
      <c r="P14" s="431" t="str">
        <f>VLOOKUP(B14,'27MY_HR-V_DATA'!B:U,18,FALSE)</f>
        <v>•</v>
      </c>
      <c r="Q14" s="369" t="str">
        <f>IF(VLOOKUP(B14,'27MY_HR-V_DATA'!B:U,20,FALSE)="","",VLOOKUP(B14,'27MY_HR-V_DATA'!B:U,20,FALSE))</f>
        <v/>
      </c>
      <c r="R14" s="92"/>
      <c r="S14" s="92"/>
      <c r="T14" s="92"/>
    </row>
    <row r="15" spans="2:20" s="125" customFormat="1" ht="16.899999999999999" customHeight="1">
      <c r="B15" s="289" t="s">
        <v>384</v>
      </c>
      <c r="C15" s="354" t="str">
        <f>VLOOKUP(B15,'27MY_HR-V_DATA'!B:U,4,FALSE)</f>
        <v xml:space="preserve">Protège-tapis toutes saisons </v>
      </c>
      <c r="D15" s="199" t="str">
        <f t="shared" ref="D15" si="0">B15</f>
        <v>08P17-3V0-110</v>
      </c>
      <c r="E15" s="403"/>
      <c r="F15" s="403"/>
      <c r="G15" s="441"/>
      <c r="H15" s="406"/>
      <c r="I15" s="432"/>
      <c r="J15" s="432"/>
      <c r="K15" s="432"/>
      <c r="L15" s="432"/>
      <c r="M15" s="432"/>
      <c r="N15" s="432"/>
      <c r="O15" s="432"/>
      <c r="P15" s="432"/>
      <c r="Q15" s="367"/>
      <c r="R15" s="94"/>
      <c r="S15" s="94"/>
      <c r="T15" s="94"/>
    </row>
    <row r="16" spans="2:20" s="125" customFormat="1" ht="16.899999999999999" customHeight="1">
      <c r="B16" s="289" t="s">
        <v>398</v>
      </c>
      <c r="C16" s="354" t="str">
        <f>VLOOKUP(B16,'27MY_HR-V_DATA'!B:U,4,FALSE)</f>
        <v>Plateau de compartiment à bagages</v>
      </c>
      <c r="D16" s="181" t="str">
        <f t="shared" ref="D16" si="1">B16</f>
        <v>08U45-3V0-100</v>
      </c>
      <c r="E16" s="404"/>
      <c r="F16" s="404"/>
      <c r="G16" s="442"/>
      <c r="H16" s="407"/>
      <c r="I16" s="433"/>
      <c r="J16" s="433"/>
      <c r="K16" s="433"/>
      <c r="L16" s="433"/>
      <c r="M16" s="433"/>
      <c r="N16" s="433"/>
      <c r="O16" s="433"/>
      <c r="P16" s="433"/>
      <c r="Q16" s="368"/>
      <c r="R16" s="94"/>
      <c r="S16" s="94"/>
      <c r="T16" s="94"/>
    </row>
    <row r="17" spans="2:20" s="125" customFormat="1" ht="6.95" customHeight="1">
      <c r="B17" s="262"/>
      <c r="C17" s="182"/>
      <c r="D17" s="183"/>
      <c r="E17" s="183"/>
      <c r="F17" s="183"/>
      <c r="G17" s="183"/>
      <c r="H17" s="183"/>
      <c r="I17" s="183"/>
      <c r="J17" s="183"/>
      <c r="K17" s="183"/>
      <c r="L17" s="183"/>
      <c r="M17" s="183"/>
      <c r="N17" s="183"/>
      <c r="O17" s="183"/>
      <c r="P17" s="183"/>
      <c r="Q17" s="184"/>
      <c r="R17" s="94"/>
      <c r="S17" s="94"/>
      <c r="T17" s="94"/>
    </row>
    <row r="18" spans="2:20" s="125" customFormat="1" ht="16.899999999999999" customHeight="1">
      <c r="B18" s="289" t="s">
        <v>157</v>
      </c>
      <c r="C18" s="177" t="str">
        <f>VLOOKUP(B18,'27MY_HR-V_DATA'!B:U,4,FALSE)</f>
        <v>Ensemble de protection Avance</v>
      </c>
      <c r="D18" s="77" t="str">
        <f>B18</f>
        <v>26HRV-PRO-PKA</v>
      </c>
      <c r="E18" s="402">
        <f>VLOOKUP(B18,'27MY_HR-V_DATA'!B:U,8,FALSE)</f>
        <v>517.5</v>
      </c>
      <c r="F18" s="402">
        <f>VLOOKUP(B18,'27MY_HR-V_DATA'!B:U,9,FALSE)</f>
        <v>831.6</v>
      </c>
      <c r="G18" s="440">
        <f>VLOOKUP(B18,'27MY_HR-V_DATA'!B:U,7,FALSE)</f>
        <v>0.60000000000000009</v>
      </c>
      <c r="H18" s="405">
        <f>VLOOKUP(B18,'27MY_HR-V_DATA'!B:U,10,FALSE)</f>
        <v>922.80000000000007</v>
      </c>
      <c r="I18" s="431">
        <f>VLOOKUP(B18,'27MY_HR-V_DATA'!B:U,11,FALSE)</f>
        <v>0</v>
      </c>
      <c r="J18" s="431" t="str">
        <f>VLOOKUP(B18,'27MY_HR-V_DATA'!B:U,12,FALSE)</f>
        <v>•</v>
      </c>
      <c r="K18" s="431">
        <f>VLOOKUP(B18,'27MY_HR-V_DATA'!B:U,13,FALSE)</f>
        <v>0</v>
      </c>
      <c r="L18" s="431" t="str">
        <f>VLOOKUP(B18,'27MY_HR-V_DATA'!B:U,14,FALSE)</f>
        <v>•</v>
      </c>
      <c r="M18" s="431">
        <f>VLOOKUP(B18,'27MY_HR-V_DATA'!B:U,15,FALSE)</f>
        <v>0</v>
      </c>
      <c r="N18" s="431" t="str">
        <f>VLOOKUP(B18,'27MY_HR-V_DATA'!B:U,16,FALSE)</f>
        <v>•</v>
      </c>
      <c r="O18" s="431">
        <f>VLOOKUP(B18,'27MY_HR-V_DATA'!B:U,17,FALSE)</f>
        <v>0</v>
      </c>
      <c r="P18" s="431" t="str">
        <f>VLOOKUP(B18,'27MY_HR-V_DATA'!B:U,18,FALSE)</f>
        <v>•</v>
      </c>
      <c r="Q18" s="369" t="str">
        <f>IF(VLOOKUP(B18,'27MY_HR-V_DATA'!B:U,20,FALSE)="","",VLOOKUP(B18,'27MY_HR-V_DATA'!B:U,20,FALSE))</f>
        <v>Rabais de 10% est appliqué.</v>
      </c>
      <c r="R18" s="94"/>
      <c r="S18" s="94"/>
      <c r="T18" s="94"/>
    </row>
    <row r="19" spans="2:20" s="125" customFormat="1" ht="16.899999999999999" customHeight="1">
      <c r="B19" s="289" t="s">
        <v>384</v>
      </c>
      <c r="C19" s="354" t="str">
        <f>VLOOKUP(B19,'27MY_HR-V_DATA'!B:U,4,FALSE)</f>
        <v xml:space="preserve">Protège-tapis toutes saisons </v>
      </c>
      <c r="D19" s="181" t="str">
        <f t="shared" ref="D19" si="2">B19</f>
        <v>08P17-3V0-110</v>
      </c>
      <c r="E19" s="403"/>
      <c r="F19" s="403"/>
      <c r="G19" s="441"/>
      <c r="H19" s="406"/>
      <c r="I19" s="432"/>
      <c r="J19" s="432"/>
      <c r="K19" s="432"/>
      <c r="L19" s="432"/>
      <c r="M19" s="432"/>
      <c r="N19" s="432"/>
      <c r="O19" s="432"/>
      <c r="P19" s="432"/>
      <c r="Q19" s="367"/>
      <c r="R19" s="94"/>
      <c r="S19" s="94"/>
      <c r="T19" s="94"/>
    </row>
    <row r="20" spans="2:20" s="125" customFormat="1" ht="16.899999999999999" customHeight="1">
      <c r="B20" s="289" t="s">
        <v>398</v>
      </c>
      <c r="C20" s="354" t="str">
        <f>VLOOKUP(B20,'27MY_HR-V_DATA'!B:U,4,FALSE)</f>
        <v>Plateau de compartiment à bagages</v>
      </c>
      <c r="D20" s="181" t="str">
        <f t="shared" ref="D20" si="3">B20</f>
        <v>08U45-3V0-100</v>
      </c>
      <c r="E20" s="403"/>
      <c r="F20" s="403"/>
      <c r="G20" s="441"/>
      <c r="H20" s="406"/>
      <c r="I20" s="432"/>
      <c r="J20" s="432"/>
      <c r="K20" s="432"/>
      <c r="L20" s="432"/>
      <c r="M20" s="432"/>
      <c r="N20" s="432"/>
      <c r="O20" s="432"/>
      <c r="P20" s="432"/>
      <c r="Q20" s="367"/>
      <c r="R20" s="94"/>
      <c r="S20" s="94"/>
      <c r="T20" s="94"/>
    </row>
    <row r="21" spans="2:20" s="125" customFormat="1" ht="16.899999999999999" customHeight="1">
      <c r="B21" s="289" t="s">
        <v>403</v>
      </c>
      <c r="C21" s="354" t="str">
        <f>VLOOKUP(B21,'27MY_HR-V_DATA'!B:U,4,FALSE)</f>
        <v>Cache-bagages</v>
      </c>
      <c r="D21" s="181" t="str">
        <f t="shared" ref="D21:D22" si="4">B21</f>
        <v>08U35-3V0-310</v>
      </c>
      <c r="E21" s="403"/>
      <c r="F21" s="403"/>
      <c r="G21" s="441"/>
      <c r="H21" s="406"/>
      <c r="I21" s="432"/>
      <c r="J21" s="432"/>
      <c r="K21" s="432"/>
      <c r="L21" s="432"/>
      <c r="M21" s="432"/>
      <c r="N21" s="432"/>
      <c r="O21" s="432"/>
      <c r="P21" s="432"/>
      <c r="Q21" s="367"/>
      <c r="R21" s="94"/>
      <c r="S21" s="94"/>
      <c r="T21" s="94"/>
    </row>
    <row r="22" spans="2:20" s="125" customFormat="1" ht="16.899999999999999" customHeight="1">
      <c r="B22" s="289" t="s">
        <v>408</v>
      </c>
      <c r="C22" s="354" t="str">
        <f>VLOOKUP(B22,'27MY_HR-V_DATA'!B:U,4,FALSE)</f>
        <v>Protection de dossierdu siège</v>
      </c>
      <c r="D22" s="181" t="str">
        <f t="shared" si="4"/>
        <v>08P30-3V0-100</v>
      </c>
      <c r="E22" s="404"/>
      <c r="F22" s="404"/>
      <c r="G22" s="442"/>
      <c r="H22" s="407"/>
      <c r="I22" s="433"/>
      <c r="J22" s="433"/>
      <c r="K22" s="433"/>
      <c r="L22" s="433"/>
      <c r="M22" s="433"/>
      <c r="N22" s="433"/>
      <c r="O22" s="433"/>
      <c r="P22" s="433"/>
      <c r="Q22" s="368"/>
      <c r="R22" s="94"/>
      <c r="S22" s="94"/>
      <c r="T22" s="94"/>
    </row>
    <row r="23" spans="2:20" s="125" customFormat="1" ht="6.95" customHeight="1">
      <c r="B23" s="262"/>
      <c r="C23" s="182"/>
      <c r="D23" s="183"/>
      <c r="E23" s="183"/>
      <c r="F23" s="183"/>
      <c r="G23" s="183"/>
      <c r="H23" s="183"/>
      <c r="I23" s="183"/>
      <c r="J23" s="183"/>
      <c r="K23" s="183"/>
      <c r="L23" s="183"/>
      <c r="M23" s="183"/>
      <c r="N23" s="183"/>
      <c r="O23" s="183"/>
      <c r="P23" s="183"/>
      <c r="Q23" s="184"/>
      <c r="R23" s="94"/>
      <c r="S23" s="94"/>
      <c r="T23" s="94"/>
    </row>
    <row r="24" spans="2:20" s="125" customFormat="1" ht="16.899999999999999" customHeight="1">
      <c r="B24" s="289" t="s">
        <v>142</v>
      </c>
      <c r="C24" s="177" t="str">
        <f>VLOOKUP(B24,'27MY_HR-V_DATA'!B:U,4,FALSE)</f>
        <v>Ensemble de temps froid</v>
      </c>
      <c r="D24" s="253" t="str">
        <f>B24</f>
        <v>23HRV-COLD-PKG</v>
      </c>
      <c r="E24" s="402">
        <f>VLOOKUP(B24,'27MY_HR-V_DATA'!B:U,8,FALSE)</f>
        <v>230.85</v>
      </c>
      <c r="F24" s="402">
        <f>VLOOKUP(B24,'27MY_HR-V_DATA'!B:U,9,FALSE)</f>
        <v>405</v>
      </c>
      <c r="G24" s="440">
        <f>VLOOKUP(B24,'27MY_HR-V_DATA'!B:U,7,FALSE)</f>
        <v>1.4</v>
      </c>
      <c r="H24" s="405">
        <f>VLOOKUP(B24,'27MY_HR-V_DATA'!B:U,10,FALSE)</f>
        <v>617.79999999999995</v>
      </c>
      <c r="I24" s="431">
        <f>VLOOKUP(B24,'27MY_HR-V_DATA'!B:U,11,FALSE)</f>
        <v>0</v>
      </c>
      <c r="J24" s="431" t="str">
        <f>VLOOKUP(B24,'27MY_HR-V_DATA'!B:U,12,FALSE)</f>
        <v>•</v>
      </c>
      <c r="K24" s="431">
        <f>VLOOKUP(B24,'27MY_HR-V_DATA'!B:U,13,FALSE)</f>
        <v>0</v>
      </c>
      <c r="L24" s="431" t="str">
        <f>VLOOKUP(B24,'27MY_HR-V_DATA'!B:U,14,FALSE)</f>
        <v>•</v>
      </c>
      <c r="M24" s="431">
        <f>VLOOKUP(B24,'27MY_HR-V_DATA'!B:U,15,FALSE)</f>
        <v>0</v>
      </c>
      <c r="N24" s="431" t="str">
        <f>VLOOKUP(B24,'27MY_HR-V_DATA'!B:U,16,FALSE)</f>
        <v>•</v>
      </c>
      <c r="O24" s="431">
        <f>VLOOKUP(B24,'27MY_HR-V_DATA'!B:U,17,FALSE)</f>
        <v>0</v>
      </c>
      <c r="P24" s="431" t="str">
        <f>VLOOKUP(B24,'27MY_HR-V_DATA'!B:U,18,FALSE)</f>
        <v>•</v>
      </c>
      <c r="Q24" s="369" t="str">
        <f>IF(VLOOKUP(B24,'27MY_HR-V_DATA'!B:U,20,FALSE)="","",VLOOKUP(B24,'27MY_HR-V_DATA'!B:U,20,FALSE))</f>
        <v>Rabais de 5% est appliqué.</v>
      </c>
      <c r="R24" s="94"/>
      <c r="S24" s="94"/>
      <c r="T24" s="94"/>
    </row>
    <row r="25" spans="2:20" s="125" customFormat="1" ht="16.899999999999999" customHeight="1">
      <c r="B25" s="289" t="s">
        <v>363</v>
      </c>
      <c r="C25" s="354" t="str">
        <f>VLOOKUP(B25,'27MY_HR-V_DATA'!B:U,4,FALSE)</f>
        <v xml:space="preserve">Chauffe-moteur   </v>
      </c>
      <c r="D25" s="181" t="str">
        <f t="shared" ref="D25" si="5">B25</f>
        <v>08T44-SNA-302</v>
      </c>
      <c r="E25" s="403"/>
      <c r="F25" s="403"/>
      <c r="G25" s="441"/>
      <c r="H25" s="406"/>
      <c r="I25" s="432"/>
      <c r="J25" s="432"/>
      <c r="K25" s="432"/>
      <c r="L25" s="432"/>
      <c r="M25" s="432"/>
      <c r="N25" s="432"/>
      <c r="O25" s="432"/>
      <c r="P25" s="432"/>
      <c r="Q25" s="367"/>
      <c r="R25" s="94"/>
      <c r="S25" s="94"/>
      <c r="T25" s="94"/>
    </row>
    <row r="26" spans="2:20" s="125" customFormat="1" ht="16.899999999999999" customHeight="1">
      <c r="B26" s="289" t="s">
        <v>368</v>
      </c>
      <c r="C26" s="354" t="str">
        <f>VLOOKUP(B26,'27MY_HR-V_DATA'!B:U,4,FALSE)</f>
        <v>Chargeur/mainteneur de batterie automobile 12 V Optimate</v>
      </c>
      <c r="D26" s="181" t="str">
        <f t="shared" ref="D26" si="6">B26</f>
        <v>31670-BMS-004H</v>
      </c>
      <c r="E26" s="404"/>
      <c r="F26" s="404"/>
      <c r="G26" s="442"/>
      <c r="H26" s="407"/>
      <c r="I26" s="433"/>
      <c r="J26" s="433"/>
      <c r="K26" s="433"/>
      <c r="L26" s="433"/>
      <c r="M26" s="433"/>
      <c r="N26" s="433"/>
      <c r="O26" s="433"/>
      <c r="P26" s="433"/>
      <c r="Q26" s="368"/>
      <c r="R26" s="94"/>
      <c r="S26" s="94"/>
      <c r="T26" s="94"/>
    </row>
    <row r="27" spans="2:20" s="125" customFormat="1" ht="6.95" customHeight="1">
      <c r="B27" s="262"/>
      <c r="C27" s="182"/>
      <c r="D27" s="183"/>
      <c r="E27" s="183"/>
      <c r="F27" s="183"/>
      <c r="G27" s="183"/>
      <c r="H27" s="183"/>
      <c r="I27" s="183"/>
      <c r="J27" s="183"/>
      <c r="K27" s="183"/>
      <c r="L27" s="183"/>
      <c r="M27" s="183"/>
      <c r="N27" s="183"/>
      <c r="O27" s="183"/>
      <c r="P27" s="183"/>
      <c r="Q27" s="184"/>
      <c r="R27" s="94"/>
      <c r="S27" s="94"/>
      <c r="T27" s="94"/>
    </row>
    <row r="28" spans="2:20" s="125" customFormat="1" ht="16.899999999999999" customHeight="1">
      <c r="B28" s="289" t="s">
        <v>164</v>
      </c>
      <c r="C28" s="177" t="str">
        <f>VLOOKUP(B28,'27MY_HR-V_DATA'!B:U,4,FALSE)</f>
        <v>Ensemble robuste</v>
      </c>
      <c r="D28" s="253" t="str">
        <f>B28</f>
        <v>27HRV-RUG-PKG</v>
      </c>
      <c r="E28" s="402">
        <f>VLOOKUP(B28,'27MY_HR-V_DATA'!B:U,8,FALSE)</f>
        <v>977</v>
      </c>
      <c r="F28" s="402">
        <f>VLOOKUP(B28,'27MY_HR-V_DATA'!B:U,9,FALSE)</f>
        <v>1628</v>
      </c>
      <c r="G28" s="440">
        <f>VLOOKUP(B28,'27MY_HR-V_DATA'!B:U,7,FALSE)</f>
        <v>2.8</v>
      </c>
      <c r="H28" s="405">
        <f>VLOOKUP(B28,'27MY_HR-V_DATA'!B:U,10,FALSE)</f>
        <v>2053.6</v>
      </c>
      <c r="I28" s="431">
        <f>VLOOKUP(B28,'27MY_HR-V_DATA'!B:U,11,FALSE)</f>
        <v>0</v>
      </c>
      <c r="J28" s="431" t="str">
        <f>VLOOKUP(B28,'27MY_HR-V_DATA'!B:U,12,FALSE)</f>
        <v>•</v>
      </c>
      <c r="K28" s="431">
        <f>VLOOKUP(B28,'27MY_HR-V_DATA'!B:U,13,FALSE)</f>
        <v>0</v>
      </c>
      <c r="L28" s="431" t="str">
        <f>VLOOKUP(B28,'27MY_HR-V_DATA'!B:U,14,FALSE)</f>
        <v>•</v>
      </c>
      <c r="M28" s="431">
        <f>VLOOKUP(B28,'27MY_HR-V_DATA'!B:U,15,FALSE)</f>
        <v>0</v>
      </c>
      <c r="N28" s="431" t="str">
        <f>VLOOKUP(B28,'27MY_HR-V_DATA'!B:U,16,FALSE)</f>
        <v>•</v>
      </c>
      <c r="O28" s="431">
        <f>VLOOKUP(B28,'27MY_HR-V_DATA'!B:U,17,FALSE)</f>
        <v>0</v>
      </c>
      <c r="P28" s="431" t="str">
        <f>VLOOKUP(B28,'27MY_HR-V_DATA'!B:U,18,FALSE)</f>
        <v>•</v>
      </c>
      <c r="Q28" s="369" t="str">
        <f>IF(VLOOKUP(B28,'27MY_HR-V_DATA'!B:U,20,FALSE)="","",VLOOKUP(B28,'27MY_HR-V_DATA'!B:U,20,FALSE))</f>
        <v/>
      </c>
      <c r="R28" s="94"/>
      <c r="S28" s="94"/>
      <c r="T28" s="94"/>
    </row>
    <row r="29" spans="2:20" s="125" customFormat="1" ht="16.899999999999999" customHeight="1">
      <c r="B29" s="289" t="s">
        <v>231</v>
      </c>
      <c r="C29" s="354" t="str">
        <f>VLOOKUP(B29,'27MY_HR-V_DATA'!B:U,4,FALSE)</f>
        <v>Garniture de calandre</v>
      </c>
      <c r="D29" s="181" t="str">
        <f t="shared" ref="D29:D31" si="7">B29</f>
        <v>08F23-3V0-100A</v>
      </c>
      <c r="E29" s="403"/>
      <c r="F29" s="403"/>
      <c r="G29" s="441"/>
      <c r="H29" s="406"/>
      <c r="I29" s="432"/>
      <c r="J29" s="432"/>
      <c r="K29" s="432"/>
      <c r="L29" s="432"/>
      <c r="M29" s="432"/>
      <c r="N29" s="432"/>
      <c r="O29" s="432"/>
      <c r="P29" s="432"/>
      <c r="Q29" s="367"/>
      <c r="R29" s="94"/>
      <c r="S29" s="94"/>
      <c r="T29" s="94"/>
    </row>
    <row r="30" spans="2:20" s="125" customFormat="1" ht="16.899999999999999" customHeight="1">
      <c r="B30" s="289" t="s">
        <v>237</v>
      </c>
      <c r="C30" s="354" t="str">
        <f>VLOOKUP(B30,'27MY_HR-V_DATA'!B:U,4,FALSE)</f>
        <v>Garniture inférieure de portière</v>
      </c>
      <c r="D30" s="181" t="str">
        <f t="shared" ref="D30" si="8">B30</f>
        <v>08F57-3V0-100</v>
      </c>
      <c r="E30" s="403"/>
      <c r="F30" s="403"/>
      <c r="G30" s="441"/>
      <c r="H30" s="406"/>
      <c r="I30" s="432"/>
      <c r="J30" s="432"/>
      <c r="K30" s="432"/>
      <c r="L30" s="432"/>
      <c r="M30" s="432"/>
      <c r="N30" s="432"/>
      <c r="O30" s="432"/>
      <c r="P30" s="432"/>
      <c r="Q30" s="367"/>
      <c r="R30" s="94"/>
      <c r="S30" s="94"/>
      <c r="T30" s="94"/>
    </row>
    <row r="31" spans="2:20" s="125" customFormat="1" ht="16.899999999999999" customHeight="1">
      <c r="B31" s="289" t="s">
        <v>244</v>
      </c>
      <c r="C31" s="354" t="str">
        <f>VLOOKUP(B31,'27MY_HR-V_DATA'!B:U,4,FALSE)</f>
        <v>Élargisseurs d'ailes</v>
      </c>
      <c r="D31" s="181" t="str">
        <f t="shared" si="7"/>
        <v>08P21-3V0-100</v>
      </c>
      <c r="E31" s="404"/>
      <c r="F31" s="404"/>
      <c r="G31" s="442"/>
      <c r="H31" s="407"/>
      <c r="I31" s="433"/>
      <c r="J31" s="433"/>
      <c r="K31" s="433"/>
      <c r="L31" s="433"/>
      <c r="M31" s="433"/>
      <c r="N31" s="433"/>
      <c r="O31" s="433"/>
      <c r="P31" s="433"/>
      <c r="Q31" s="368"/>
      <c r="R31" s="94"/>
      <c r="S31" s="94"/>
      <c r="T31" s="94"/>
    </row>
    <row r="32" spans="2:20" s="126" customFormat="1" ht="15" customHeight="1">
      <c r="B32" s="263"/>
      <c r="C32" s="420"/>
      <c r="D32" s="420"/>
      <c r="E32" s="420"/>
      <c r="F32" s="420"/>
      <c r="G32" s="421"/>
      <c r="H32" s="420"/>
      <c r="I32" s="420"/>
      <c r="J32" s="420"/>
      <c r="K32" s="420"/>
      <c r="L32" s="420"/>
      <c r="M32" s="420"/>
      <c r="N32" s="420"/>
      <c r="O32" s="420"/>
      <c r="P32" s="420"/>
      <c r="Q32" s="420"/>
    </row>
    <row r="33" spans="2:17" s="124" customFormat="1" ht="18">
      <c r="B33" s="262"/>
      <c r="C33" s="141" t="s">
        <v>511</v>
      </c>
      <c r="D33" s="141"/>
      <c r="E33" s="132"/>
      <c r="F33" s="132"/>
      <c r="G33" s="132"/>
      <c r="H33" s="132"/>
      <c r="I33" s="132"/>
      <c r="J33" s="132"/>
      <c r="K33" s="132"/>
      <c r="L33" s="132"/>
      <c r="M33" s="132"/>
      <c r="N33" s="132"/>
      <c r="O33" s="132"/>
      <c r="P33" s="132"/>
      <c r="Q33" s="132"/>
    </row>
    <row r="34" spans="2:17" s="125" customFormat="1" ht="15" customHeight="1">
      <c r="B34" s="262"/>
      <c r="C34" s="428" t="s">
        <v>504</v>
      </c>
      <c r="D34" s="428" t="s">
        <v>505</v>
      </c>
      <c r="E34" s="428" t="s">
        <v>506</v>
      </c>
      <c r="F34" s="428" t="s">
        <v>507</v>
      </c>
      <c r="G34" s="428" t="s">
        <v>508</v>
      </c>
      <c r="H34" s="365" t="s">
        <v>509</v>
      </c>
      <c r="I34" s="428" t="s">
        <v>482</v>
      </c>
      <c r="J34" s="428"/>
      <c r="K34" s="428"/>
      <c r="L34" s="428"/>
      <c r="M34" s="428"/>
      <c r="N34" s="428"/>
      <c r="O34" s="428"/>
      <c r="P34" s="428"/>
      <c r="Q34" s="428" t="s">
        <v>510</v>
      </c>
    </row>
    <row r="35" spans="2:17" s="125" customFormat="1" ht="14.45">
      <c r="B35" s="264"/>
      <c r="C35" s="428"/>
      <c r="D35" s="428"/>
      <c r="E35" s="428"/>
      <c r="F35" s="428"/>
      <c r="G35" s="428"/>
      <c r="H35" s="365"/>
      <c r="I35" s="157">
        <f>'27MY_HR-V_DATA'!$L$6</f>
        <v>0</v>
      </c>
      <c r="J35" s="157" t="str">
        <f>'27MY_HR-V_DATA'!$M$6</f>
        <v>LX 2WD</v>
      </c>
      <c r="K35" s="157">
        <f>'27MY_HR-V_DATA'!$N$6</f>
        <v>0</v>
      </c>
      <c r="L35" s="157" t="str">
        <f>'27MY_HR-V_DATA'!$O$6</f>
        <v>LX AWD</v>
      </c>
      <c r="M35" s="157">
        <f>'27MY_HR-V_DATA'!$P$6</f>
        <v>0</v>
      </c>
      <c r="N35" s="157" t="str">
        <f>'27MY_HR-V_DATA'!$Q$6</f>
        <v>AWD Sport</v>
      </c>
      <c r="O35" s="157">
        <f>'27MY_HR-V_DATA'!$R$6</f>
        <v>0</v>
      </c>
      <c r="P35" s="157" t="str">
        <f>'27MY_HR-V_DATA'!$S$6</f>
        <v>EX-L Navi</v>
      </c>
      <c r="Q35" s="428"/>
    </row>
    <row r="36" spans="2:17" s="126" customFormat="1" ht="28.9" customHeight="1">
      <c r="B36" s="263" t="s">
        <v>174</v>
      </c>
      <c r="C36" s="201" t="str">
        <f>VLOOKUP(B36,'27MY_HR-V_DATA'!B:U,4,FALSE)</f>
        <v>EKM3 - Jantes en alliage de 17 po</v>
      </c>
      <c r="D36" s="78" t="str">
        <f>B36</f>
        <v>442-770-6545BH</v>
      </c>
      <c r="E36" s="351">
        <f>VLOOKUP(B36,'27MY_HR-V_DATA'!B:U,8,FALSE)</f>
        <v>720</v>
      </c>
      <c r="F36" s="351">
        <f>VLOOKUP(B36,'27MY_HR-V_DATA'!B:U,9,FALSE)</f>
        <v>908</v>
      </c>
      <c r="G36" s="281">
        <f>VLOOKUP(B36,'27MY_HR-V_DATA'!B:U,7,FALSE)</f>
        <v>1.6</v>
      </c>
      <c r="H36" s="353">
        <f>VLOOKUP(B36,'27MY_HR-V_DATA'!B:U,10,FALSE)</f>
        <v>1151.2</v>
      </c>
      <c r="I36" s="316">
        <f>VLOOKUP(B36,'27MY_HR-V_DATA'!B:U,11,FALSE)</f>
        <v>0</v>
      </c>
      <c r="J36" s="316" t="str">
        <f>VLOOKUP(B36,'27MY_HR-V_DATA'!B:U,12,FALSE)</f>
        <v>E</v>
      </c>
      <c r="K36" s="316">
        <f>VLOOKUP(B36,'27MY_HR-V_DATA'!B:U,13,FALSE)</f>
        <v>0</v>
      </c>
      <c r="L36" s="316" t="str">
        <f>VLOOKUP(B36,'27MY_HR-V_DATA'!B:U,14,FALSE)</f>
        <v>E</v>
      </c>
      <c r="M36" s="316">
        <f>VLOOKUP(B36,'27MY_HR-V_DATA'!B:U,15,FALSE)</f>
        <v>0</v>
      </c>
      <c r="N36" s="316" t="str">
        <f>VLOOKUP(B36,'27MY_HR-V_DATA'!B:U,16,FALSE)</f>
        <v>N/A</v>
      </c>
      <c r="O36" s="316">
        <f>VLOOKUP(B36,'27MY_HR-V_DATA'!B:U,17,FALSE)</f>
        <v>0</v>
      </c>
      <c r="P36" s="316" t="str">
        <f>VLOOKUP(B36,'27MY_HR-V_DATA'!B:U,18,FALSE)</f>
        <v>N/A</v>
      </c>
      <c r="Q36" s="349" t="str">
        <f>IF(VLOOKUP(B36,'27MY_HR-V_DATA'!B:U,20,FALSE)="","",VLOOKUP(B36,'27MY_HR-V_DATA'!B:U,20,FALSE))</f>
        <v>Prix par ensemble de quatre (4) jantes. Pneus vendus séparément.</v>
      </c>
    </row>
    <row r="37" spans="2:17" s="125" customFormat="1" ht="28.9" customHeight="1">
      <c r="B37" s="264" t="s">
        <v>168</v>
      </c>
      <c r="C37" s="201" t="str">
        <f>VLOOKUP(B37,'27MY_HR-V_DATA'!B:U,4,FALSE)</f>
        <v>Jantes en alliage noir brillant de 17 po</v>
      </c>
      <c r="D37" s="258" t="str">
        <f t="shared" ref="D37:D38" si="9">B37</f>
        <v>08W17-3V0-100</v>
      </c>
      <c r="E37" s="351">
        <f>VLOOKUP(B37,'27MY_HR-V_DATA'!B:U,8,FALSE)</f>
        <v>1712</v>
      </c>
      <c r="F37" s="351">
        <f>VLOOKUP(B37,'27MY_HR-V_DATA'!B:U,9,FALSE)</f>
        <v>2444</v>
      </c>
      <c r="G37" s="281">
        <f>VLOOKUP(B37,'27MY_HR-V_DATA'!B:U,7,FALSE)</f>
        <v>1.6</v>
      </c>
      <c r="H37" s="353">
        <f>VLOOKUP(B37,'27MY_HR-V_DATA'!B:U,10,FALSE)</f>
        <v>2687.2</v>
      </c>
      <c r="I37" s="316">
        <f>VLOOKUP(B37,'27MY_HR-V_DATA'!B:U,11,FALSE)</f>
        <v>0</v>
      </c>
      <c r="J37" s="316" t="str">
        <f>VLOOKUP(B37,'27MY_HR-V_DATA'!B:U,12,FALSE)</f>
        <v>E</v>
      </c>
      <c r="K37" s="316">
        <f>VLOOKUP(B37,'27MY_HR-V_DATA'!B:U,13,FALSE)</f>
        <v>0</v>
      </c>
      <c r="L37" s="316" t="str">
        <f>VLOOKUP(B37,'27MY_HR-V_DATA'!B:U,14,FALSE)</f>
        <v>E</v>
      </c>
      <c r="M37" s="316">
        <f>VLOOKUP(B37,'27MY_HR-V_DATA'!B:U,15,FALSE)</f>
        <v>0</v>
      </c>
      <c r="N37" s="316" t="str">
        <f>VLOOKUP(B37,'27MY_HR-V_DATA'!B:U,16,FALSE)</f>
        <v>N/A</v>
      </c>
      <c r="O37" s="316">
        <f>VLOOKUP(B37,'27MY_HR-V_DATA'!B:U,17,FALSE)</f>
        <v>0</v>
      </c>
      <c r="P37" s="316" t="str">
        <f>VLOOKUP(B37,'27MY_HR-V_DATA'!B:U,18,FALSE)</f>
        <v>T</v>
      </c>
      <c r="Q37" s="349" t="str">
        <f>IF(VLOOKUP(B37,'27MY_HR-V_DATA'!B:U,20,FALSE)="","",VLOOKUP(B37,'27MY_HR-V_DATA'!B:U,20,FALSE))</f>
        <v>Prix par ensemble de quatre (4) jantes. Pneus vendus séparément.</v>
      </c>
    </row>
    <row r="38" spans="2:17" s="125" customFormat="1" ht="28.9" customHeight="1">
      <c r="B38" s="264" t="s">
        <v>178</v>
      </c>
      <c r="C38" s="201" t="str">
        <f>VLOOKUP(B38,'27MY_HR-V_DATA'!B:U,4,FALSE)</f>
        <v>Écrous de roue antivol, noir</v>
      </c>
      <c r="D38" s="258" t="str">
        <f t="shared" si="9"/>
        <v>08W42-TGG-301</v>
      </c>
      <c r="E38" s="351">
        <f>VLOOKUP(B38,'27MY_HR-V_DATA'!B:U,8,FALSE)</f>
        <v>61</v>
      </c>
      <c r="F38" s="351">
        <f>VLOOKUP(B38,'27MY_HR-V_DATA'!B:U,9,FALSE)</f>
        <v>102</v>
      </c>
      <c r="G38" s="281">
        <f>VLOOKUP(B38,'27MY_HR-V_DATA'!B:U,7,FALSE)</f>
        <v>0.2</v>
      </c>
      <c r="H38" s="353">
        <f>VLOOKUP(B38,'27MY_HR-V_DATA'!B:U,10,FALSE)</f>
        <v>132.4</v>
      </c>
      <c r="I38" s="316">
        <f>VLOOKUP(B38,'27MY_HR-V_DATA'!B:U,11,FALSE)</f>
        <v>0</v>
      </c>
      <c r="J38" s="316" t="str">
        <f>VLOOKUP(B38,'27MY_HR-V_DATA'!B:U,12,FALSE)</f>
        <v>•</v>
      </c>
      <c r="K38" s="316">
        <f>VLOOKUP(B38,'27MY_HR-V_DATA'!B:U,13,FALSE)</f>
        <v>0</v>
      </c>
      <c r="L38" s="316" t="str">
        <f>VLOOKUP(B38,'27MY_HR-V_DATA'!B:U,14,FALSE)</f>
        <v>•</v>
      </c>
      <c r="M38" s="316">
        <f>VLOOKUP(B38,'27MY_HR-V_DATA'!B:U,15,FALSE)</f>
        <v>0</v>
      </c>
      <c r="N38" s="316" t="str">
        <f>VLOOKUP(B38,'27MY_HR-V_DATA'!B:U,16,FALSE)</f>
        <v>•</v>
      </c>
      <c r="O38" s="316">
        <f>VLOOKUP(B38,'27MY_HR-V_DATA'!B:U,17,FALSE)</f>
        <v>0</v>
      </c>
      <c r="P38" s="316" t="str">
        <f>VLOOKUP(B38,'27MY_HR-V_DATA'!B:U,18,FALSE)</f>
        <v>•</v>
      </c>
      <c r="Q38" s="349" t="str">
        <f>IF(VLOOKUP(B38,'27MY_HR-V_DATA'!B:U,20,FALSE)="","",VLOOKUP(B38,'27MY_HR-V_DATA'!B:U,20,FALSE))</f>
        <v/>
      </c>
    </row>
    <row r="39" spans="2:17" s="125" customFormat="1" ht="28.9" customHeight="1">
      <c r="B39" s="264" t="s">
        <v>183</v>
      </c>
      <c r="C39" s="201" t="str">
        <f>VLOOKUP(B39,'27MY_HR-V_DATA'!B:U,4,FALSE)</f>
        <v>Écrous de roue antivol, chromés</v>
      </c>
      <c r="D39" s="258" t="str">
        <f t="shared" ref="D39:D40" si="10">B39</f>
        <v>08W42-SNA-301</v>
      </c>
      <c r="E39" s="351">
        <f>VLOOKUP(B39,'27MY_HR-V_DATA'!B:U,8,FALSE)</f>
        <v>44</v>
      </c>
      <c r="F39" s="351">
        <f>VLOOKUP(B39,'27MY_HR-V_DATA'!B:U,9,FALSE)</f>
        <v>73</v>
      </c>
      <c r="G39" s="281">
        <f>VLOOKUP(B39,'27MY_HR-V_DATA'!B:U,7,FALSE)</f>
        <v>0.2</v>
      </c>
      <c r="H39" s="353">
        <f>VLOOKUP(B39,'27MY_HR-V_DATA'!B:U,10,FALSE)</f>
        <v>103.4</v>
      </c>
      <c r="I39" s="316">
        <f>VLOOKUP(B39,'27MY_HR-V_DATA'!B:U,11,FALSE)</f>
        <v>0</v>
      </c>
      <c r="J39" s="316" t="str">
        <f>VLOOKUP(B39,'27MY_HR-V_DATA'!B:U,12,FALSE)</f>
        <v>•</v>
      </c>
      <c r="K39" s="316">
        <f>VLOOKUP(B39,'27MY_HR-V_DATA'!B:U,13,FALSE)</f>
        <v>0</v>
      </c>
      <c r="L39" s="316" t="str">
        <f>VLOOKUP(B39,'27MY_HR-V_DATA'!B:U,14,FALSE)</f>
        <v>•</v>
      </c>
      <c r="M39" s="316">
        <f>VLOOKUP(B39,'27MY_HR-V_DATA'!B:U,15,FALSE)</f>
        <v>0</v>
      </c>
      <c r="N39" s="316" t="str">
        <f>VLOOKUP(B39,'27MY_HR-V_DATA'!B:U,16,FALSE)</f>
        <v>•</v>
      </c>
      <c r="O39" s="316">
        <f>VLOOKUP(B39,'27MY_HR-V_DATA'!B:U,17,FALSE)</f>
        <v>0</v>
      </c>
      <c r="P39" s="316" t="str">
        <f>VLOOKUP(B39,'27MY_HR-V_DATA'!B:U,18,FALSE)</f>
        <v>•</v>
      </c>
      <c r="Q39" s="349" t="str">
        <f>IF(VLOOKUP(B39,'27MY_HR-V_DATA'!B:U,20,FALSE)="","",VLOOKUP(B39,'27MY_HR-V_DATA'!B:U,20,FALSE))</f>
        <v/>
      </c>
    </row>
    <row r="40" spans="2:17" s="125" customFormat="1" ht="28.9" customHeight="1">
      <c r="B40" s="264" t="s">
        <v>188</v>
      </c>
      <c r="C40" s="201" t="str">
        <f>VLOOKUP(B40,'27MY_HR-V_DATA'!B:U,4,FALSE)</f>
        <v>Écrous de roue - noir</v>
      </c>
      <c r="D40" s="258" t="str">
        <f t="shared" si="10"/>
        <v>08W42-TGG-100</v>
      </c>
      <c r="E40" s="351">
        <f>VLOOKUP(B40,'27MY_HR-V_DATA'!B:U,8,FALSE)</f>
        <v>57</v>
      </c>
      <c r="F40" s="351">
        <f>VLOOKUP(B40,'27MY_HR-V_DATA'!B:U,9,FALSE)</f>
        <v>91</v>
      </c>
      <c r="G40" s="281">
        <f>VLOOKUP(B40,'27MY_HR-V_DATA'!B:U,7,FALSE)</f>
        <v>0.2</v>
      </c>
      <c r="H40" s="353">
        <f>VLOOKUP(B40,'27MY_HR-V_DATA'!B:U,10,FALSE)</f>
        <v>121.4</v>
      </c>
      <c r="I40" s="316">
        <f>VLOOKUP(B40,'27MY_HR-V_DATA'!B:U,11,FALSE)</f>
        <v>0</v>
      </c>
      <c r="J40" s="316" t="str">
        <f>VLOOKUP(B40,'27MY_HR-V_DATA'!B:U,12,FALSE)</f>
        <v>•</v>
      </c>
      <c r="K40" s="316">
        <f>VLOOKUP(B40,'27MY_HR-V_DATA'!B:U,13,FALSE)</f>
        <v>0</v>
      </c>
      <c r="L40" s="316" t="str">
        <f>VLOOKUP(B40,'27MY_HR-V_DATA'!B:U,14,FALSE)</f>
        <v>•</v>
      </c>
      <c r="M40" s="316">
        <f>VLOOKUP(B40,'27MY_HR-V_DATA'!B:U,15,FALSE)</f>
        <v>0</v>
      </c>
      <c r="N40" s="316" t="str">
        <f>VLOOKUP(B40,'27MY_HR-V_DATA'!B:U,16,FALSE)</f>
        <v>•</v>
      </c>
      <c r="O40" s="316">
        <f>VLOOKUP(B40,'27MY_HR-V_DATA'!B:U,17,FALSE)</f>
        <v>0</v>
      </c>
      <c r="P40" s="316" t="str">
        <f>VLOOKUP(B40,'27MY_HR-V_DATA'!B:U,18,FALSE)</f>
        <v>•</v>
      </c>
      <c r="Q40" s="349" t="str">
        <f>IF(VLOOKUP(B40,'27MY_HR-V_DATA'!B:U,20,FALSE)="","",VLOOKUP(B40,'27MY_HR-V_DATA'!B:U,20,FALSE))</f>
        <v>Un (1) jeu = quatre (4) écrous de roue.</v>
      </c>
    </row>
    <row r="41" spans="2:17" s="125" customFormat="1" ht="28.9" customHeight="1">
      <c r="B41" s="264" t="s">
        <v>195</v>
      </c>
      <c r="C41" s="201" t="str">
        <f>VLOOKUP(B41,'27MY_HR-V_DATA'!B:U,4,FALSE)</f>
        <v>Écrous de roue - noir (ensemble complet)</v>
      </c>
      <c r="D41" s="258" t="str">
        <f t="shared" ref="D41" si="11">B41</f>
        <v>BLKLUGNUTS</v>
      </c>
      <c r="E41" s="351">
        <f>VLOOKUP(B41,'27MY_HR-V_DATA'!B:U,8,FALSE)</f>
        <v>285</v>
      </c>
      <c r="F41" s="351">
        <f>VLOOKUP(B41,'27MY_HR-V_DATA'!B:U,9,FALSE)</f>
        <v>455</v>
      </c>
      <c r="G41" s="281">
        <f>VLOOKUP(B41,'27MY_HR-V_DATA'!B:U,7,FALSE)</f>
        <v>0.8</v>
      </c>
      <c r="H41" s="353">
        <f>VLOOKUP(B41,'27MY_HR-V_DATA'!B:U,10,FALSE)</f>
        <v>576.6</v>
      </c>
      <c r="I41" s="316">
        <f>VLOOKUP(B41,'27MY_HR-V_DATA'!B:U,11,FALSE)</f>
        <v>0</v>
      </c>
      <c r="J41" s="316" t="str">
        <f>VLOOKUP(B41,'27MY_HR-V_DATA'!B:U,12,FALSE)</f>
        <v>•</v>
      </c>
      <c r="K41" s="316">
        <f>VLOOKUP(B41,'27MY_HR-V_DATA'!B:U,13,FALSE)</f>
        <v>0</v>
      </c>
      <c r="L41" s="316" t="str">
        <f>VLOOKUP(B41,'27MY_HR-V_DATA'!B:U,14,FALSE)</f>
        <v>•</v>
      </c>
      <c r="M41" s="316">
        <f>VLOOKUP(B41,'27MY_HR-V_DATA'!B:U,15,FALSE)</f>
        <v>0</v>
      </c>
      <c r="N41" s="316" t="str">
        <f>VLOOKUP(B41,'27MY_HR-V_DATA'!B:U,16,FALSE)</f>
        <v>•</v>
      </c>
      <c r="O41" s="316">
        <f>VLOOKUP(B41,'27MY_HR-V_DATA'!B:U,17,FALSE)</f>
        <v>0</v>
      </c>
      <c r="P41" s="316" t="str">
        <f>VLOOKUP(B41,'27MY_HR-V_DATA'!B:U,18,FALSE)</f>
        <v>•</v>
      </c>
      <c r="Q41" s="349" t="str">
        <f>IF(VLOOKUP(B41,'27MY_HR-V_DATA'!B:U,20,FALSE)="","",VLOOKUP(B41,'27MY_HR-V_DATA'!B:U,20,FALSE))</f>
        <v>Jeu complet = 20 écrous de roue (5 jeux).
L'installation complète nécessite 5 ensembles pour 4 roues.</v>
      </c>
    </row>
    <row r="42" spans="2:17" s="126" customFormat="1" ht="10.5" customHeight="1">
      <c r="B42" s="263"/>
      <c r="C42" s="20"/>
      <c r="D42" s="165"/>
      <c r="E42" s="166"/>
      <c r="F42" s="166"/>
      <c r="G42" s="167"/>
      <c r="H42" s="168"/>
      <c r="I42" s="90"/>
      <c r="J42" s="94"/>
      <c r="K42" s="90"/>
      <c r="L42" s="90"/>
      <c r="M42" s="90"/>
      <c r="N42" s="90"/>
      <c r="O42" s="90"/>
      <c r="P42" s="90"/>
      <c r="Q42" s="169"/>
    </row>
    <row r="43" spans="2:17" s="124" customFormat="1" ht="18">
      <c r="B43" s="265"/>
      <c r="C43" s="141" t="s">
        <v>512</v>
      </c>
      <c r="D43" s="141"/>
      <c r="E43" s="132"/>
      <c r="F43" s="132"/>
      <c r="G43" s="132"/>
      <c r="H43" s="132"/>
      <c r="I43" s="132"/>
      <c r="J43" s="90"/>
      <c r="K43" s="132"/>
      <c r="L43" s="132"/>
      <c r="M43" s="132"/>
      <c r="N43" s="132"/>
      <c r="O43" s="132"/>
      <c r="P43" s="132"/>
      <c r="Q43" s="132"/>
    </row>
    <row r="44" spans="2:17" s="125" customFormat="1" ht="15" customHeight="1">
      <c r="B44" s="264"/>
      <c r="C44" s="428" t="s">
        <v>504</v>
      </c>
      <c r="D44" s="428" t="s">
        <v>505</v>
      </c>
      <c r="E44" s="428" t="s">
        <v>506</v>
      </c>
      <c r="F44" s="428" t="s">
        <v>507</v>
      </c>
      <c r="G44" s="428" t="s">
        <v>508</v>
      </c>
      <c r="H44" s="365" t="s">
        <v>509</v>
      </c>
      <c r="I44" s="428" t="s">
        <v>482</v>
      </c>
      <c r="J44" s="428"/>
      <c r="K44" s="428"/>
      <c r="L44" s="428"/>
      <c r="M44" s="428"/>
      <c r="N44" s="428"/>
      <c r="O44" s="428"/>
      <c r="P44" s="428"/>
      <c r="Q44" s="428" t="s">
        <v>510</v>
      </c>
    </row>
    <row r="45" spans="2:17" s="125" customFormat="1" ht="14.45">
      <c r="B45" s="264"/>
      <c r="C45" s="428"/>
      <c r="D45" s="428"/>
      <c r="E45" s="428"/>
      <c r="F45" s="428"/>
      <c r="G45" s="428"/>
      <c r="H45" s="365"/>
      <c r="I45" s="157">
        <f>'27MY_HR-V_DATA'!$L$6</f>
        <v>0</v>
      </c>
      <c r="J45" s="157" t="str">
        <f>'27MY_HR-V_DATA'!$M$6</f>
        <v>LX 2WD</v>
      </c>
      <c r="K45" s="157">
        <f>'27MY_HR-V_DATA'!$N$6</f>
        <v>0</v>
      </c>
      <c r="L45" s="157" t="str">
        <f>'27MY_HR-V_DATA'!$O$6</f>
        <v>LX AWD</v>
      </c>
      <c r="M45" s="157">
        <f>'27MY_HR-V_DATA'!$P$6</f>
        <v>0</v>
      </c>
      <c r="N45" s="157" t="str">
        <f>'27MY_HR-V_DATA'!$Q$6</f>
        <v>AWD Sport</v>
      </c>
      <c r="O45" s="157">
        <f>'27MY_HR-V_DATA'!$R$6</f>
        <v>0</v>
      </c>
      <c r="P45" s="157" t="str">
        <f>'27MY_HR-V_DATA'!$S$6</f>
        <v>EX-L Navi</v>
      </c>
      <c r="Q45" s="428"/>
    </row>
    <row r="46" spans="2:17" s="126" customFormat="1" ht="15" customHeight="1">
      <c r="B46" s="263" t="s">
        <v>217</v>
      </c>
      <c r="C46" s="201" t="str">
        <f>VLOOKUP(B46,'27MY_HR-V_DATA'!B:U,4,FALSE)</f>
        <v>Garniture inférieure avant</v>
      </c>
      <c r="D46" s="78" t="str">
        <f>B46</f>
        <v>08F23-3V0-100</v>
      </c>
      <c r="E46" s="351">
        <f>VLOOKUP(B46,'27MY_HR-V_DATA'!B:U,8,FALSE)</f>
        <v>227</v>
      </c>
      <c r="F46" s="351">
        <f>VLOOKUP(B46,'27MY_HR-V_DATA'!B:U,9,FALSE)</f>
        <v>378</v>
      </c>
      <c r="G46" s="281">
        <f>VLOOKUP(B46,'27MY_HR-V_DATA'!B:U,7,FALSE)</f>
        <v>1.1000000000000001</v>
      </c>
      <c r="H46" s="353">
        <f>VLOOKUP(B46,'27MY_HR-V_DATA'!B:U,10,FALSE)</f>
        <v>545.20000000000005</v>
      </c>
      <c r="I46" s="316">
        <f>VLOOKUP(B46,'27MY_HR-V_DATA'!B:U,11,FALSE)</f>
        <v>0</v>
      </c>
      <c r="J46" s="316" t="str">
        <f>VLOOKUP(B46,'27MY_HR-V_DATA'!B:U,12,FALSE)</f>
        <v>•</v>
      </c>
      <c r="K46" s="316">
        <f>VLOOKUP(B46,'27MY_HR-V_DATA'!B:U,13,FALSE)</f>
        <v>0</v>
      </c>
      <c r="L46" s="316" t="str">
        <f>VLOOKUP(B46,'27MY_HR-V_DATA'!B:U,14,FALSE)</f>
        <v>•</v>
      </c>
      <c r="M46" s="316">
        <f>VLOOKUP(B46,'27MY_HR-V_DATA'!B:U,15,FALSE)</f>
        <v>0</v>
      </c>
      <c r="N46" s="316" t="str">
        <f>VLOOKUP(B46,'27MY_HR-V_DATA'!B:U,16,FALSE)</f>
        <v>•</v>
      </c>
      <c r="O46" s="316">
        <f>VLOOKUP(B46,'27MY_HR-V_DATA'!B:U,17,FALSE)</f>
        <v>0</v>
      </c>
      <c r="P46" s="316" t="str">
        <f>VLOOKUP(B46,'27MY_HR-V_DATA'!B:U,18,FALSE)</f>
        <v>•</v>
      </c>
      <c r="Q46" s="349" t="str">
        <f>IF(VLOOKUP(B46,'27MY_HR-V_DATA'!B:U,20,FALSE)="","",VLOOKUP(B46,'27MY_HR-V_DATA'!B:U,20,FALSE))</f>
        <v>argent</v>
      </c>
    </row>
    <row r="47" spans="2:17" s="126" customFormat="1" ht="15" customHeight="1">
      <c r="B47" s="264" t="s">
        <v>223</v>
      </c>
      <c r="C47" s="201" t="str">
        <f>VLOOKUP(B47,'27MY_HR-V_DATA'!B:U,4,FALSE)</f>
        <v>Garniture inférieure latérale</v>
      </c>
      <c r="D47" s="78" t="str">
        <f t="shared" ref="D47:D62" si="12">B47</f>
        <v>08F04-3V0-100</v>
      </c>
      <c r="E47" s="351">
        <f>VLOOKUP(B47,'27MY_HR-V_DATA'!B:U,8,FALSE)</f>
        <v>275</v>
      </c>
      <c r="F47" s="351">
        <f>VLOOKUP(B47,'27MY_HR-V_DATA'!B:U,9,FALSE)</f>
        <v>458</v>
      </c>
      <c r="G47" s="281">
        <f>VLOOKUP(B47,'27MY_HR-V_DATA'!B:U,7,FALSE)</f>
        <v>1.4</v>
      </c>
      <c r="H47" s="353">
        <f>VLOOKUP(B47,'27MY_HR-V_DATA'!B:U,10,FALSE)</f>
        <v>670.8</v>
      </c>
      <c r="I47" s="316">
        <f>VLOOKUP(B47,'27MY_HR-V_DATA'!B:U,11,FALSE)</f>
        <v>0</v>
      </c>
      <c r="J47" s="316" t="str">
        <f>VLOOKUP(B47,'27MY_HR-V_DATA'!B:U,12,FALSE)</f>
        <v>•</v>
      </c>
      <c r="K47" s="316">
        <f>VLOOKUP(B47,'27MY_HR-V_DATA'!B:U,13,FALSE)</f>
        <v>0</v>
      </c>
      <c r="L47" s="316" t="str">
        <f>VLOOKUP(B47,'27MY_HR-V_DATA'!B:U,14,FALSE)</f>
        <v>•</v>
      </c>
      <c r="M47" s="316">
        <f>VLOOKUP(B47,'27MY_HR-V_DATA'!B:U,15,FALSE)</f>
        <v>0</v>
      </c>
      <c r="N47" s="316" t="str">
        <f>VLOOKUP(B47,'27MY_HR-V_DATA'!B:U,16,FALSE)</f>
        <v>•</v>
      </c>
      <c r="O47" s="316">
        <f>VLOOKUP(B47,'27MY_HR-V_DATA'!B:U,17,FALSE)</f>
        <v>0</v>
      </c>
      <c r="P47" s="316" t="str">
        <f>VLOOKUP(B47,'27MY_HR-V_DATA'!B:U,18,FALSE)</f>
        <v>•</v>
      </c>
      <c r="Q47" s="349" t="str">
        <f>IF(VLOOKUP(B47,'27MY_HR-V_DATA'!B:U,20,FALSE)="","",VLOOKUP(B47,'27MY_HR-V_DATA'!B:U,20,FALSE))</f>
        <v>argent</v>
      </c>
    </row>
    <row r="48" spans="2:17" s="126" customFormat="1" ht="15" customHeight="1">
      <c r="B48" s="264" t="s">
        <v>227</v>
      </c>
      <c r="C48" s="201" t="str">
        <f>VLOOKUP(B48,'27MY_HR-V_DATA'!B:U,4,FALSE)</f>
        <v>Garniture inférieure arrière</v>
      </c>
      <c r="D48" s="78" t="str">
        <f t="shared" ref="D48:D49" si="13">B48</f>
        <v>08F24-3V0-100</v>
      </c>
      <c r="E48" s="351">
        <f>VLOOKUP(B48,'27MY_HR-V_DATA'!B:U,8,FALSE)</f>
        <v>228</v>
      </c>
      <c r="F48" s="351">
        <f>VLOOKUP(B48,'27MY_HR-V_DATA'!B:U,9,FALSE)</f>
        <v>380</v>
      </c>
      <c r="G48" s="281">
        <f>VLOOKUP(B48,'27MY_HR-V_DATA'!B:U,7,FALSE)</f>
        <v>1.2</v>
      </c>
      <c r="H48" s="353">
        <f>VLOOKUP(B48,'27MY_HR-V_DATA'!B:U,10,FALSE)</f>
        <v>562.4</v>
      </c>
      <c r="I48" s="316">
        <f>VLOOKUP(B48,'27MY_HR-V_DATA'!B:U,11,FALSE)</f>
        <v>0</v>
      </c>
      <c r="J48" s="316" t="str">
        <f>VLOOKUP(B48,'27MY_HR-V_DATA'!B:U,12,FALSE)</f>
        <v>•</v>
      </c>
      <c r="K48" s="316">
        <f>VLOOKUP(B48,'27MY_HR-V_DATA'!B:U,13,FALSE)</f>
        <v>0</v>
      </c>
      <c r="L48" s="316" t="str">
        <f>VLOOKUP(B48,'27MY_HR-V_DATA'!B:U,14,FALSE)</f>
        <v>•</v>
      </c>
      <c r="M48" s="316">
        <f>VLOOKUP(B48,'27MY_HR-V_DATA'!B:U,15,FALSE)</f>
        <v>0</v>
      </c>
      <c r="N48" s="316" t="str">
        <f>VLOOKUP(B48,'27MY_HR-V_DATA'!B:U,16,FALSE)</f>
        <v>•</v>
      </c>
      <c r="O48" s="316">
        <f>VLOOKUP(B48,'27MY_HR-V_DATA'!B:U,17,FALSE)</f>
        <v>0</v>
      </c>
      <c r="P48" s="316" t="str">
        <f>VLOOKUP(B48,'27MY_HR-V_DATA'!B:U,18,FALSE)</f>
        <v>•</v>
      </c>
      <c r="Q48" s="349" t="str">
        <f>IF(VLOOKUP(B48,'27MY_HR-V_DATA'!B:U,20,FALSE)="","",VLOOKUP(B48,'27MY_HR-V_DATA'!B:U,20,FALSE))</f>
        <v>argent</v>
      </c>
    </row>
    <row r="49" spans="2:17" s="126" customFormat="1" ht="15" customHeight="1">
      <c r="B49" s="264" t="s">
        <v>231</v>
      </c>
      <c r="C49" s="201" t="str">
        <f>VLOOKUP(B49,'27MY_HR-V_DATA'!B:U,4,FALSE)</f>
        <v>Garniture de calandre</v>
      </c>
      <c r="D49" s="78" t="str">
        <f t="shared" si="13"/>
        <v>08F23-3V0-100A</v>
      </c>
      <c r="E49" s="351">
        <f>VLOOKUP(B49,'27MY_HR-V_DATA'!B:U,8,FALSE)</f>
        <v>231</v>
      </c>
      <c r="F49" s="351">
        <f>VLOOKUP(B49,'27MY_HR-V_DATA'!B:U,9,FALSE)</f>
        <v>385</v>
      </c>
      <c r="G49" s="281">
        <f>VLOOKUP(B49,'27MY_HR-V_DATA'!B:U,7,FALSE)</f>
        <v>1.1000000000000001</v>
      </c>
      <c r="H49" s="353">
        <f>VLOOKUP(B49,'27MY_HR-V_DATA'!B:U,10,FALSE)</f>
        <v>552.20000000000005</v>
      </c>
      <c r="I49" s="316">
        <f>VLOOKUP(B49,'27MY_HR-V_DATA'!B:U,11,FALSE)</f>
        <v>0</v>
      </c>
      <c r="J49" s="316" t="str">
        <f>VLOOKUP(B49,'27MY_HR-V_DATA'!B:U,12,FALSE)</f>
        <v>•</v>
      </c>
      <c r="K49" s="316">
        <f>VLOOKUP(B49,'27MY_HR-V_DATA'!B:U,13,FALSE)</f>
        <v>0</v>
      </c>
      <c r="L49" s="316" t="str">
        <f>VLOOKUP(B49,'27MY_HR-V_DATA'!B:U,14,FALSE)</f>
        <v>•</v>
      </c>
      <c r="M49" s="316">
        <f>VLOOKUP(B49,'27MY_HR-V_DATA'!B:U,15,FALSE)</f>
        <v>0</v>
      </c>
      <c r="N49" s="316" t="str">
        <f>VLOOKUP(B49,'27MY_HR-V_DATA'!B:U,16,FALSE)</f>
        <v>•</v>
      </c>
      <c r="O49" s="316">
        <f>VLOOKUP(B49,'27MY_HR-V_DATA'!B:U,17,FALSE)</f>
        <v>0</v>
      </c>
      <c r="P49" s="316" t="str">
        <f>VLOOKUP(B49,'27MY_HR-V_DATA'!B:U,18,FALSE)</f>
        <v>•</v>
      </c>
      <c r="Q49" s="349" t="str">
        <f>IF(VLOOKUP(B49,'27MY_HR-V_DATA'!B:U,20,FALSE)="","",VLOOKUP(B49,'27MY_HR-V_DATA'!B:U,20,FALSE))</f>
        <v>noir</v>
      </c>
    </row>
    <row r="50" spans="2:17" s="126" customFormat="1" ht="15" customHeight="1">
      <c r="B50" s="263" t="s">
        <v>201</v>
      </c>
      <c r="C50" s="179" t="str">
        <f>VLOOKUP(B50,'27MY_HR-V_DATA'!B:U,4,FALSE)</f>
        <v>Emblèmes</v>
      </c>
      <c r="D50" s="171"/>
      <c r="E50" s="171"/>
      <c r="F50" s="171"/>
      <c r="G50" s="171"/>
      <c r="H50" s="171"/>
      <c r="I50" s="171"/>
      <c r="J50" s="171"/>
      <c r="K50" s="171"/>
      <c r="L50" s="171"/>
      <c r="M50" s="171"/>
      <c r="N50" s="171"/>
      <c r="O50" s="171"/>
      <c r="P50" s="171"/>
      <c r="Q50" s="162"/>
    </row>
    <row r="51" spans="2:17" s="126" customFormat="1" ht="28.9">
      <c r="B51" s="263" t="s">
        <v>205</v>
      </c>
      <c r="C51" s="354" t="str">
        <f>VLOOKUP(B51,'27MY_HR-V_DATA'!B:U,4,FALSE)</f>
        <v>Emblèmes noirs – « HR-V » et « H »</v>
      </c>
      <c r="D51" s="78" t="str">
        <f>B51</f>
        <v>08F20-3V0-100</v>
      </c>
      <c r="E51" s="351">
        <f>VLOOKUP(B51,'27MY_HR-V_DATA'!B:U,8,FALSE)</f>
        <v>106</v>
      </c>
      <c r="F51" s="351">
        <f>VLOOKUP(B51,'27MY_HR-V_DATA'!B:U,9,FALSE)</f>
        <v>177</v>
      </c>
      <c r="G51" s="281">
        <f>VLOOKUP(B51,'27MY_HR-V_DATA'!B:U,7,FALSE)</f>
        <v>2</v>
      </c>
      <c r="H51" s="353">
        <f>VLOOKUP(B51,'27MY_HR-V_DATA'!B:U,10,FALSE)</f>
        <v>481</v>
      </c>
      <c r="I51" s="316">
        <f>VLOOKUP(B51,'27MY_HR-V_DATA'!B:U,11,FALSE)</f>
        <v>0</v>
      </c>
      <c r="J51" s="316" t="str">
        <f>VLOOKUP(B51,'27MY_HR-V_DATA'!B:U,12,FALSE)</f>
        <v>•</v>
      </c>
      <c r="K51" s="316">
        <f>VLOOKUP(B51,'27MY_HR-V_DATA'!B:U,13,FALSE)</f>
        <v>0</v>
      </c>
      <c r="L51" s="316" t="str">
        <f>VLOOKUP(B51,'27MY_HR-V_DATA'!B:U,14,FALSE)</f>
        <v>•</v>
      </c>
      <c r="M51" s="316">
        <f>VLOOKUP(B51,'27MY_HR-V_DATA'!B:U,15,FALSE)</f>
        <v>0</v>
      </c>
      <c r="N51" s="316" t="str">
        <f>VLOOKUP(B51,'27MY_HR-V_DATA'!B:U,16,FALSE)</f>
        <v>•</v>
      </c>
      <c r="O51" s="316">
        <f>VLOOKUP(B51,'27MY_HR-V_DATA'!B:U,17,FALSE)</f>
        <v>0</v>
      </c>
      <c r="P51" s="316" t="str">
        <f>VLOOKUP(B51,'27MY_HR-V_DATA'!B:U,18,FALSE)</f>
        <v>•</v>
      </c>
      <c r="Q51" s="349" t="str">
        <f>IF(VLOOKUP(B51,'27MY_HR-V_DATA'!B:U,20,FALSE)="","",VLOOKUP(B51,'27MY_HR-V_DATA'!B:U,20,FALSE))</f>
        <v>Noir brillant - comprend les marques "H" sur la police et à l'arrière et le emblème "HR-V"</v>
      </c>
    </row>
    <row r="52" spans="2:17" s="126" customFormat="1" ht="15" customHeight="1">
      <c r="B52" s="263" t="s">
        <v>211</v>
      </c>
      <c r="C52" s="354" t="str">
        <f>VLOOKUP(B52,'27MY_HR-V_DATA'!B:U,4,FALSE)</f>
        <v>Emblème noir – « Sport »</v>
      </c>
      <c r="D52" s="78" t="str">
        <f>B52</f>
        <v>08F20-3V0-100B</v>
      </c>
      <c r="E52" s="351">
        <f>VLOOKUP(B52,'27MY_HR-V_DATA'!B:U,8,FALSE)</f>
        <v>44</v>
      </c>
      <c r="F52" s="351">
        <f>VLOOKUP(B52,'27MY_HR-V_DATA'!B:U,9,FALSE)</f>
        <v>73</v>
      </c>
      <c r="G52" s="281">
        <f>VLOOKUP(B52,'27MY_HR-V_DATA'!B:U,7,FALSE)</f>
        <v>0.2</v>
      </c>
      <c r="H52" s="353">
        <f>VLOOKUP(B52,'27MY_HR-V_DATA'!B:U,10,FALSE)</f>
        <v>103.4</v>
      </c>
      <c r="I52" s="316">
        <f>VLOOKUP(B52,'27MY_HR-V_DATA'!B:U,11,FALSE)</f>
        <v>0</v>
      </c>
      <c r="J52" s="316" t="str">
        <f>VLOOKUP(B52,'27MY_HR-V_DATA'!B:U,12,FALSE)</f>
        <v>N/A</v>
      </c>
      <c r="K52" s="316">
        <f>VLOOKUP(B52,'27MY_HR-V_DATA'!B:U,13,FALSE)</f>
        <v>0</v>
      </c>
      <c r="L52" s="316" t="str">
        <f>VLOOKUP(B52,'27MY_HR-V_DATA'!B:U,14,FALSE)</f>
        <v>N/A</v>
      </c>
      <c r="M52" s="316">
        <f>VLOOKUP(B52,'27MY_HR-V_DATA'!B:U,15,FALSE)</f>
        <v>0</v>
      </c>
      <c r="N52" s="316" t="str">
        <f>VLOOKUP(B52,'27MY_HR-V_DATA'!B:U,16,FALSE)</f>
        <v>•</v>
      </c>
      <c r="O52" s="316">
        <f>VLOOKUP(B52,'27MY_HR-V_DATA'!B:U,17,FALSE)</f>
        <v>0</v>
      </c>
      <c r="P52" s="316" t="str">
        <f>VLOOKUP(B52,'27MY_HR-V_DATA'!B:U,18,FALSE)</f>
        <v>N/A</v>
      </c>
      <c r="Q52" s="349" t="str">
        <f>IF(VLOOKUP(B52,'27MY_HR-V_DATA'!B:U,20,FALSE)="","",VLOOKUP(B52,'27MY_HR-V_DATA'!B:U,20,FALSE))</f>
        <v>Noir brillant - emblème "Sport"</v>
      </c>
    </row>
    <row r="53" spans="2:17" s="126" customFormat="1" ht="14.45">
      <c r="B53" s="263" t="s">
        <v>237</v>
      </c>
      <c r="C53" s="201" t="str">
        <f>VLOOKUP(B53,'27MY_HR-V_DATA'!B:U,4,FALSE)</f>
        <v>Garniture inférieure de portière</v>
      </c>
      <c r="D53" s="78" t="str">
        <f t="shared" ref="D53" si="14">B53</f>
        <v>08F57-3V0-100</v>
      </c>
      <c r="E53" s="351">
        <f>VLOOKUP(B53,'27MY_HR-V_DATA'!B:U,8,FALSE)</f>
        <v>296</v>
      </c>
      <c r="F53" s="351">
        <f>VLOOKUP(B53,'27MY_HR-V_DATA'!B:U,9,FALSE)</f>
        <v>493</v>
      </c>
      <c r="G53" s="281">
        <f>VLOOKUP(B53,'27MY_HR-V_DATA'!B:U,7,FALSE)</f>
        <v>0.4</v>
      </c>
      <c r="H53" s="353">
        <f>VLOOKUP(B53,'27MY_HR-V_DATA'!B:U,10,FALSE)</f>
        <v>553.79999999999995</v>
      </c>
      <c r="I53" s="316">
        <f>VLOOKUP(B53,'27MY_HR-V_DATA'!B:U,11,FALSE)</f>
        <v>0</v>
      </c>
      <c r="J53" s="316" t="str">
        <f>VLOOKUP(B53,'27MY_HR-V_DATA'!B:U,12,FALSE)</f>
        <v>•</v>
      </c>
      <c r="K53" s="316">
        <f>VLOOKUP(B53,'27MY_HR-V_DATA'!B:U,13,FALSE)</f>
        <v>0</v>
      </c>
      <c r="L53" s="316" t="str">
        <f>VLOOKUP(B53,'27MY_HR-V_DATA'!B:U,14,FALSE)</f>
        <v>•</v>
      </c>
      <c r="M53" s="316">
        <f>VLOOKUP(B53,'27MY_HR-V_DATA'!B:U,15,FALSE)</f>
        <v>0</v>
      </c>
      <c r="N53" s="316" t="str">
        <f>VLOOKUP(B53,'27MY_HR-V_DATA'!B:U,16,FALSE)</f>
        <v>•</v>
      </c>
      <c r="O53" s="316">
        <f>VLOOKUP(B53,'27MY_HR-V_DATA'!B:U,17,FALSE)</f>
        <v>0</v>
      </c>
      <c r="P53" s="316" t="str">
        <f>VLOOKUP(B53,'27MY_HR-V_DATA'!B:U,18,FALSE)</f>
        <v>•</v>
      </c>
      <c r="Q53" s="349" t="str">
        <f>IF(VLOOKUP(B53,'27MY_HR-V_DATA'!B:U,20,FALSE)="","",VLOOKUP(B53,'27MY_HR-V_DATA'!B:U,20,FALSE))</f>
        <v>Ne peut être installé avec moulures latérales</v>
      </c>
    </row>
    <row r="54" spans="2:17" s="126" customFormat="1" ht="14.45">
      <c r="B54" s="263" t="s">
        <v>244</v>
      </c>
      <c r="C54" s="201" t="str">
        <f>VLOOKUP(B54,'27MY_HR-V_DATA'!B:U,4,FALSE)</f>
        <v>Élargisseurs d'ailes</v>
      </c>
      <c r="D54" s="78" t="str">
        <f t="shared" ref="D54:D59" si="15">B54</f>
        <v>08P21-3V0-100</v>
      </c>
      <c r="E54" s="351">
        <f>VLOOKUP(B54,'27MY_HR-V_DATA'!B:U,8,FALSE)</f>
        <v>450</v>
      </c>
      <c r="F54" s="351">
        <f>VLOOKUP(B54,'27MY_HR-V_DATA'!B:U,9,FALSE)</f>
        <v>750</v>
      </c>
      <c r="G54" s="281">
        <f>VLOOKUP(B54,'27MY_HR-V_DATA'!B:U,7,FALSE)</f>
        <v>1.3</v>
      </c>
      <c r="H54" s="353">
        <f>VLOOKUP(B54,'27MY_HR-V_DATA'!B:U,10,FALSE)</f>
        <v>947.6</v>
      </c>
      <c r="I54" s="316">
        <f>VLOOKUP(B54,'27MY_HR-V_DATA'!B:U,11,FALSE)</f>
        <v>0</v>
      </c>
      <c r="J54" s="316" t="str">
        <f>VLOOKUP(B54,'27MY_HR-V_DATA'!B:U,12,FALSE)</f>
        <v>•</v>
      </c>
      <c r="K54" s="316">
        <f>VLOOKUP(B54,'27MY_HR-V_DATA'!B:U,13,FALSE)</f>
        <v>0</v>
      </c>
      <c r="L54" s="316" t="str">
        <f>VLOOKUP(B54,'27MY_HR-V_DATA'!B:U,14,FALSE)</f>
        <v>•</v>
      </c>
      <c r="M54" s="316">
        <f>VLOOKUP(B54,'27MY_HR-V_DATA'!B:U,15,FALSE)</f>
        <v>0</v>
      </c>
      <c r="N54" s="316" t="str">
        <f>VLOOKUP(B54,'27MY_HR-V_DATA'!B:U,16,FALSE)</f>
        <v>•</v>
      </c>
      <c r="O54" s="316">
        <f>VLOOKUP(B54,'27MY_HR-V_DATA'!B:U,17,FALSE)</f>
        <v>0</v>
      </c>
      <c r="P54" s="316" t="str">
        <f>VLOOKUP(B54,'27MY_HR-V_DATA'!B:U,18,FALSE)</f>
        <v>•</v>
      </c>
      <c r="Q54" s="349" t="str">
        <f>IF(VLOOKUP(B54,'27MY_HR-V_DATA'!B:U,20,FALSE)="","",VLOOKUP(B54,'27MY_HR-V_DATA'!B:U,20,FALSE))</f>
        <v>Remplacent les garde-boue avant et arrière.</v>
      </c>
    </row>
    <row r="55" spans="2:17" s="126" customFormat="1" ht="14.45">
      <c r="B55" s="263" t="s">
        <v>250</v>
      </c>
      <c r="C55" s="201" t="str">
        <f>VLOOKUP(B55,'27MY_HR-V_DATA'!B:U,4,FALSE)</f>
        <v>Déflecteur de toit ouvrant</v>
      </c>
      <c r="D55" s="78" t="str">
        <f t="shared" si="15"/>
        <v>08R01-T20-300</v>
      </c>
      <c r="E55" s="351">
        <f>VLOOKUP(B55,'27MY_HR-V_DATA'!B:U,8,FALSE)</f>
        <v>174</v>
      </c>
      <c r="F55" s="351">
        <f>VLOOKUP(B55,'27MY_HR-V_DATA'!B:U,9,FALSE)</f>
        <v>290</v>
      </c>
      <c r="G55" s="281">
        <f>VLOOKUP(B55,'27MY_HR-V_DATA'!B:U,7,FALSE)</f>
        <v>0.3</v>
      </c>
      <c r="H55" s="353">
        <f>VLOOKUP(B55,'27MY_HR-V_DATA'!B:U,10,FALSE)</f>
        <v>335.6</v>
      </c>
      <c r="I55" s="316">
        <f>VLOOKUP(B55,'27MY_HR-V_DATA'!B:U,11,FALSE)</f>
        <v>0</v>
      </c>
      <c r="J55" s="316" t="str">
        <f>VLOOKUP(B55,'27MY_HR-V_DATA'!B:U,12,FALSE)</f>
        <v>N/A</v>
      </c>
      <c r="K55" s="316">
        <f>VLOOKUP(B55,'27MY_HR-V_DATA'!B:U,13,FALSE)</f>
        <v>0</v>
      </c>
      <c r="L55" s="316" t="str">
        <f>VLOOKUP(B55,'27MY_HR-V_DATA'!B:U,14,FALSE)</f>
        <v>N/A</v>
      </c>
      <c r="M55" s="316">
        <f>VLOOKUP(B55,'27MY_HR-V_DATA'!B:U,15,FALSE)</f>
        <v>0</v>
      </c>
      <c r="N55" s="316" t="str">
        <f>VLOOKUP(B55,'27MY_HR-V_DATA'!B:U,16,FALSE)</f>
        <v>•</v>
      </c>
      <c r="O55" s="316">
        <f>VLOOKUP(B55,'27MY_HR-V_DATA'!B:U,17,FALSE)</f>
        <v>0</v>
      </c>
      <c r="P55" s="316" t="str">
        <f>VLOOKUP(B55,'27MY_HR-V_DATA'!B:U,18,FALSE)</f>
        <v>•</v>
      </c>
      <c r="Q55" s="349" t="str">
        <f>IF(VLOOKUP(B55,'27MY_HR-V_DATA'!B:U,20,FALSE)="","",VLOOKUP(B55,'27MY_HR-V_DATA'!B:U,20,FALSE))</f>
        <v>Ne peut être installé avec le porte-bagages de toit.</v>
      </c>
    </row>
    <row r="56" spans="2:17" s="126" customFormat="1" ht="14.45">
      <c r="B56" s="263" t="s">
        <v>257</v>
      </c>
      <c r="C56" s="201" t="str">
        <f>VLOOKUP(B56,'27MY_HR-V_DATA'!B:U,4,FALSE)</f>
        <v>Déflecteurs de portières</v>
      </c>
      <c r="D56" s="78" t="str">
        <f t="shared" si="15"/>
        <v>08R04-3V0-100A</v>
      </c>
      <c r="E56" s="351">
        <f>VLOOKUP(B56,'27MY_HR-V_DATA'!B:U,8,FALSE)</f>
        <v>255</v>
      </c>
      <c r="F56" s="351">
        <f>VLOOKUP(B56,'27MY_HR-V_DATA'!B:U,9,FALSE)</f>
        <v>425</v>
      </c>
      <c r="G56" s="281">
        <f>VLOOKUP(B56,'27MY_HR-V_DATA'!B:U,7,FALSE)</f>
        <v>0.5</v>
      </c>
      <c r="H56" s="353">
        <f>VLOOKUP(B56,'27MY_HR-V_DATA'!B:U,10,FALSE)</f>
        <v>501</v>
      </c>
      <c r="I56" s="316">
        <f>VLOOKUP(B56,'27MY_HR-V_DATA'!B:U,11,FALSE)</f>
        <v>0</v>
      </c>
      <c r="J56" s="316" t="str">
        <f>VLOOKUP(B56,'27MY_HR-V_DATA'!B:U,12,FALSE)</f>
        <v>•</v>
      </c>
      <c r="K56" s="316">
        <f>VLOOKUP(B56,'27MY_HR-V_DATA'!B:U,13,FALSE)</f>
        <v>0</v>
      </c>
      <c r="L56" s="316" t="str">
        <f>VLOOKUP(B56,'27MY_HR-V_DATA'!B:U,14,FALSE)</f>
        <v>•</v>
      </c>
      <c r="M56" s="316">
        <f>VLOOKUP(B56,'27MY_HR-V_DATA'!B:U,15,FALSE)</f>
        <v>0</v>
      </c>
      <c r="N56" s="316" t="str">
        <f>VLOOKUP(B56,'27MY_HR-V_DATA'!B:U,16,FALSE)</f>
        <v>•</v>
      </c>
      <c r="O56" s="316">
        <f>VLOOKUP(B56,'27MY_HR-V_DATA'!B:U,17,FALSE)</f>
        <v>0</v>
      </c>
      <c r="P56" s="316" t="str">
        <f>VLOOKUP(B56,'27MY_HR-V_DATA'!B:U,18,FALSE)</f>
        <v>N/A</v>
      </c>
      <c r="Q56" s="349" t="str">
        <f>IF(VLOOKUP(B56,'27MY_HR-V_DATA'!B:U,20,FALSE)="","",VLOOKUP(B56,'27MY_HR-V_DATA'!B:U,20,FALSE))</f>
        <v/>
      </c>
    </row>
    <row r="57" spans="2:17" s="126" customFormat="1" ht="14.45">
      <c r="B57" s="263" t="s">
        <v>261</v>
      </c>
      <c r="C57" s="201" t="str">
        <f>VLOOKUP(B57,'27MY_HR-V_DATA'!B:U,4,FALSE)</f>
        <v>Déflecteurs de portières</v>
      </c>
      <c r="D57" s="78" t="str">
        <f t="shared" si="15"/>
        <v>08R04-3V0-100B</v>
      </c>
      <c r="E57" s="351">
        <f>VLOOKUP(B57,'27MY_HR-V_DATA'!B:U,8,FALSE)</f>
        <v>255</v>
      </c>
      <c r="F57" s="351">
        <f>VLOOKUP(B57,'27MY_HR-V_DATA'!B:U,9,FALSE)</f>
        <v>425</v>
      </c>
      <c r="G57" s="281">
        <f>VLOOKUP(B57,'27MY_HR-V_DATA'!B:U,7,FALSE)</f>
        <v>0.5</v>
      </c>
      <c r="H57" s="353">
        <f>VLOOKUP(B57,'27MY_HR-V_DATA'!B:U,10,FALSE)</f>
        <v>501</v>
      </c>
      <c r="I57" s="316">
        <f>VLOOKUP(B57,'27MY_HR-V_DATA'!B:U,11,FALSE)</f>
        <v>0</v>
      </c>
      <c r="J57" s="316" t="str">
        <f>VLOOKUP(B57,'27MY_HR-V_DATA'!B:U,12,FALSE)</f>
        <v>N/A</v>
      </c>
      <c r="K57" s="316">
        <f>VLOOKUP(B57,'27MY_HR-V_DATA'!B:U,13,FALSE)</f>
        <v>0</v>
      </c>
      <c r="L57" s="316" t="str">
        <f>VLOOKUP(B57,'27MY_HR-V_DATA'!B:U,14,FALSE)</f>
        <v>N/A</v>
      </c>
      <c r="M57" s="316">
        <f>VLOOKUP(B57,'27MY_HR-V_DATA'!B:U,15,FALSE)</f>
        <v>0</v>
      </c>
      <c r="N57" s="316" t="str">
        <f>VLOOKUP(B57,'27MY_HR-V_DATA'!B:U,16,FALSE)</f>
        <v>N/A</v>
      </c>
      <c r="O57" s="316">
        <f>VLOOKUP(B57,'27MY_HR-V_DATA'!B:U,17,FALSE)</f>
        <v>0</v>
      </c>
      <c r="P57" s="316" t="str">
        <f>VLOOKUP(B57,'27MY_HR-V_DATA'!B:U,18,FALSE)</f>
        <v>•</v>
      </c>
      <c r="Q57" s="349" t="str">
        <f>IF(VLOOKUP(B57,'27MY_HR-V_DATA'!B:U,20,FALSE)="","",VLOOKUP(B57,'27MY_HR-V_DATA'!B:U,20,FALSE))</f>
        <v/>
      </c>
    </row>
    <row r="58" spans="2:17" s="126" customFormat="1" ht="14.45">
      <c r="B58" s="263" t="s">
        <v>262</v>
      </c>
      <c r="C58" s="201" t="str">
        <f>VLOOKUP(B58,'27MY_HR-V_DATA'!B:U,4,FALSE)</f>
        <v xml:space="preserve">Déflecteur de hayon </v>
      </c>
      <c r="D58" s="78" t="str">
        <f t="shared" si="15"/>
        <v>08F02-3V0-1Q0</v>
      </c>
      <c r="E58" s="351">
        <f>VLOOKUP(B58,'27MY_HR-V_DATA'!B:U,8,FALSE)</f>
        <v>399</v>
      </c>
      <c r="F58" s="351">
        <f>VLOOKUP(B58,'27MY_HR-V_DATA'!B:U,9,FALSE)</f>
        <v>665</v>
      </c>
      <c r="G58" s="281">
        <f>VLOOKUP(B58,'27MY_HR-V_DATA'!B:U,7,FALSE)</f>
        <v>0.3</v>
      </c>
      <c r="H58" s="353">
        <f>VLOOKUP(B58,'27MY_HR-V_DATA'!B:U,10,FALSE)</f>
        <v>710.6</v>
      </c>
      <c r="I58" s="316">
        <f>VLOOKUP(B58,'27MY_HR-V_DATA'!B:U,11,FALSE)</f>
        <v>0</v>
      </c>
      <c r="J58" s="316" t="str">
        <f>VLOOKUP(B58,'27MY_HR-V_DATA'!B:U,12,FALSE)</f>
        <v>•</v>
      </c>
      <c r="K58" s="316">
        <f>VLOOKUP(B58,'27MY_HR-V_DATA'!B:U,13,FALSE)</f>
        <v>0</v>
      </c>
      <c r="L58" s="316" t="str">
        <f>VLOOKUP(B58,'27MY_HR-V_DATA'!B:U,14,FALSE)</f>
        <v>•</v>
      </c>
      <c r="M58" s="316">
        <f>VLOOKUP(B58,'27MY_HR-V_DATA'!B:U,15,FALSE)</f>
        <v>0</v>
      </c>
      <c r="N58" s="316" t="str">
        <f>VLOOKUP(B58,'27MY_HR-V_DATA'!B:U,16,FALSE)</f>
        <v>•</v>
      </c>
      <c r="O58" s="316">
        <f>VLOOKUP(B58,'27MY_HR-V_DATA'!B:U,17,FALSE)</f>
        <v>0</v>
      </c>
      <c r="P58" s="316" t="str">
        <f>VLOOKUP(B58,'27MY_HR-V_DATA'!B:U,18,FALSE)</f>
        <v>•</v>
      </c>
      <c r="Q58" s="349" t="str">
        <f>IF(VLOOKUP(B58,'27MY_HR-V_DATA'!B:U,20,FALSE)="","",VLOOKUP(B58,'27MY_HR-V_DATA'!B:U,20,FALSE))</f>
        <v>Berlina noir</v>
      </c>
    </row>
    <row r="59" spans="2:17" s="126" customFormat="1" ht="14.45">
      <c r="B59" s="263" t="s">
        <v>268</v>
      </c>
      <c r="C59" s="201" t="str">
        <f>VLOOKUP(B59,'27MY_HR-V_DATA'!B:U,4,FALSE)</f>
        <v>Porte-bagages de toit</v>
      </c>
      <c r="D59" s="78" t="str">
        <f t="shared" si="15"/>
        <v>08L02-3V0-301</v>
      </c>
      <c r="E59" s="351">
        <f>VLOOKUP(B59,'27MY_HR-V_DATA'!B:U,8,FALSE)</f>
        <v>531</v>
      </c>
      <c r="F59" s="351">
        <f>VLOOKUP(B59,'27MY_HR-V_DATA'!B:U,9,FALSE)</f>
        <v>885</v>
      </c>
      <c r="G59" s="281">
        <f>VLOOKUP(B59,'27MY_HR-V_DATA'!B:U,7,FALSE)</f>
        <v>0.4</v>
      </c>
      <c r="H59" s="353">
        <f>VLOOKUP(B59,'27MY_HR-V_DATA'!B:U,10,FALSE)</f>
        <v>945.8</v>
      </c>
      <c r="I59" s="316">
        <f>VLOOKUP(B59,'27MY_HR-V_DATA'!B:U,11,FALSE)</f>
        <v>0</v>
      </c>
      <c r="J59" s="316" t="str">
        <f>VLOOKUP(B59,'27MY_HR-V_DATA'!B:U,12,FALSE)</f>
        <v>•</v>
      </c>
      <c r="K59" s="316">
        <f>VLOOKUP(B59,'27MY_HR-V_DATA'!B:U,13,FALSE)</f>
        <v>0</v>
      </c>
      <c r="L59" s="316" t="str">
        <f>VLOOKUP(B59,'27MY_HR-V_DATA'!B:U,14,FALSE)</f>
        <v>•</v>
      </c>
      <c r="M59" s="316">
        <f>VLOOKUP(B59,'27MY_HR-V_DATA'!B:U,15,FALSE)</f>
        <v>0</v>
      </c>
      <c r="N59" s="316" t="str">
        <f>VLOOKUP(B59,'27MY_HR-V_DATA'!B:U,16,FALSE)</f>
        <v>•</v>
      </c>
      <c r="O59" s="316">
        <f>VLOOKUP(B59,'27MY_HR-V_DATA'!B:U,17,FALSE)</f>
        <v>0</v>
      </c>
      <c r="P59" s="316" t="str">
        <f>VLOOKUP(B59,'27MY_HR-V_DATA'!B:U,18,FALSE)</f>
        <v>•</v>
      </c>
      <c r="Q59" s="349" t="str">
        <f>IF(VLOOKUP(B59,'27MY_HR-V_DATA'!B:U,20,FALSE)="","",VLOOKUP(B59,'27MY_HR-V_DATA'!B:U,20,FALSE))</f>
        <v/>
      </c>
    </row>
    <row r="60" spans="2:17" s="126" customFormat="1" ht="15.6" customHeight="1">
      <c r="B60" s="263" t="s">
        <v>274</v>
      </c>
      <c r="C60" s="179" t="str">
        <f>VLOOKUP(B60,'27MY_HR-V_DATA'!B:AR,4,FALSE)</f>
        <v>Accessoires de toit</v>
      </c>
      <c r="D60" s="171"/>
      <c r="E60" s="171"/>
      <c r="F60" s="171"/>
      <c r="G60" s="171"/>
      <c r="H60" s="171"/>
      <c r="I60" s="171"/>
      <c r="J60" s="171"/>
      <c r="K60" s="171"/>
      <c r="L60" s="171"/>
      <c r="M60" s="171"/>
      <c r="N60" s="171"/>
      <c r="O60" s="171"/>
      <c r="P60" s="171"/>
      <c r="Q60" s="162"/>
    </row>
    <row r="61" spans="2:17" s="126" customFormat="1" ht="15" customHeight="1">
      <c r="B61" s="263" t="s">
        <v>280</v>
      </c>
      <c r="C61" s="354" t="str">
        <f>VLOOKUP(B61,'27MY_HR-V_DATA'!B:U,4,FALSE)</f>
        <v>Support à vélo vertical pour porte-bagages de toit</v>
      </c>
      <c r="D61" s="78" t="str">
        <f t="shared" si="12"/>
        <v>08L07-E09-101</v>
      </c>
      <c r="E61" s="351">
        <f>VLOOKUP(B61,'27MY_HR-V_DATA'!B:U,8,FALSE)</f>
        <v>393</v>
      </c>
      <c r="F61" s="351">
        <f>VLOOKUP(B61,'27MY_HR-V_DATA'!B:U,9,FALSE)</f>
        <v>561</v>
      </c>
      <c r="G61" s="281">
        <f>VLOOKUP(B61,'27MY_HR-V_DATA'!B:U,7,FALSE)</f>
        <v>0.6</v>
      </c>
      <c r="H61" s="353">
        <f>VLOOKUP(B61,'27MY_HR-V_DATA'!B:U,10,FALSE)</f>
        <v>652.20000000000005</v>
      </c>
      <c r="I61" s="316">
        <f>VLOOKUP(B61,'27MY_HR-V_DATA'!B:U,11,FALSE)</f>
        <v>0</v>
      </c>
      <c r="J61" s="316" t="str">
        <f>VLOOKUP(B61,'27MY_HR-V_DATA'!B:U,12,FALSE)</f>
        <v>•</v>
      </c>
      <c r="K61" s="316">
        <f>VLOOKUP(B61,'27MY_HR-V_DATA'!B:U,13,FALSE)</f>
        <v>0</v>
      </c>
      <c r="L61" s="316" t="str">
        <f>VLOOKUP(B61,'27MY_HR-V_DATA'!B:U,14,FALSE)</f>
        <v>•</v>
      </c>
      <c r="M61" s="316">
        <f>VLOOKUP(B61,'27MY_HR-V_DATA'!B:U,15,FALSE)</f>
        <v>0</v>
      </c>
      <c r="N61" s="316" t="str">
        <f>VLOOKUP(B61,'27MY_HR-V_DATA'!B:U,16,FALSE)</f>
        <v>•</v>
      </c>
      <c r="O61" s="316">
        <f>VLOOKUP(B61,'27MY_HR-V_DATA'!B:U,17,FALSE)</f>
        <v>0</v>
      </c>
      <c r="P61" s="316" t="str">
        <f>VLOOKUP(B61,'27MY_HR-V_DATA'!B:U,18,FALSE)</f>
        <v>•</v>
      </c>
      <c r="Q61" s="369" t="str">
        <f>IF(VLOOKUP(B62,'27MY_HR-V_DATA'!B:U,20,FALSE)="","",VLOOKUP(B62,'27MY_HR-V_DATA'!B:U,20,FALSE))</f>
        <v>Nécessite le porte-bagages de toit.</v>
      </c>
    </row>
    <row r="62" spans="2:17" s="126" customFormat="1" ht="15" customHeight="1">
      <c r="B62" s="263" t="s">
        <v>292</v>
      </c>
      <c r="C62" s="354" t="str">
        <f>VLOOKUP(B62,'27MY_HR-V_DATA'!B:U,4,FALSE)</f>
        <v>Galerie de toit, fixation pour kayak</v>
      </c>
      <c r="D62" s="78" t="str">
        <f t="shared" si="12"/>
        <v>08L09-E09-101</v>
      </c>
      <c r="E62" s="351">
        <f>VLOOKUP(B62,'27MY_HR-V_DATA'!B:U,8,FALSE)</f>
        <v>442</v>
      </c>
      <c r="F62" s="351">
        <f>VLOOKUP(B62,'27MY_HR-V_DATA'!B:U,9,FALSE)</f>
        <v>737</v>
      </c>
      <c r="G62" s="281">
        <f>VLOOKUP(B62,'27MY_HR-V_DATA'!B:U,7,FALSE)</f>
        <v>0.2</v>
      </c>
      <c r="H62" s="353">
        <f>VLOOKUP(B62,'27MY_HR-V_DATA'!B:U,10,FALSE)</f>
        <v>767.4</v>
      </c>
      <c r="I62" s="316">
        <f>VLOOKUP(B62,'27MY_HR-V_DATA'!B:U,11,FALSE)</f>
        <v>0</v>
      </c>
      <c r="J62" s="316" t="str">
        <f>VLOOKUP(B62,'27MY_HR-V_DATA'!B:U,12,FALSE)</f>
        <v>•</v>
      </c>
      <c r="K62" s="316">
        <f>VLOOKUP(B62,'27MY_HR-V_DATA'!B:U,13,FALSE)</f>
        <v>0</v>
      </c>
      <c r="L62" s="316" t="str">
        <f>VLOOKUP(B62,'27MY_HR-V_DATA'!B:U,14,FALSE)</f>
        <v>•</v>
      </c>
      <c r="M62" s="316">
        <f>VLOOKUP(B62,'27MY_HR-V_DATA'!B:U,15,FALSE)</f>
        <v>0</v>
      </c>
      <c r="N62" s="316" t="str">
        <f>VLOOKUP(B62,'27MY_HR-V_DATA'!B:U,16,FALSE)</f>
        <v>•</v>
      </c>
      <c r="O62" s="316">
        <f>VLOOKUP(B62,'27MY_HR-V_DATA'!B:U,17,FALSE)</f>
        <v>0</v>
      </c>
      <c r="P62" s="316" t="str">
        <f>VLOOKUP(B62,'27MY_HR-V_DATA'!B:U,18,FALSE)</f>
        <v>•</v>
      </c>
      <c r="Q62" s="367"/>
    </row>
    <row r="63" spans="2:17" s="126" customFormat="1" ht="14.45">
      <c r="B63" s="263" t="s">
        <v>296</v>
      </c>
      <c r="C63" s="354" t="str">
        <f>VLOOKUP(B63,'27MY_HR-V_DATA'!B:U,4,FALSE)</f>
        <v>Galerie de toit, Fixation pour skis/planche à neige</v>
      </c>
      <c r="D63" s="78" t="str">
        <f t="shared" ref="D63" si="16">B63</f>
        <v>08L03-E09-300C</v>
      </c>
      <c r="E63" s="351">
        <f>VLOOKUP(B63,'27MY_HR-V_DATA'!B:U,8,FALSE)</f>
        <v>426</v>
      </c>
      <c r="F63" s="351">
        <f>VLOOKUP(B63,'27MY_HR-V_DATA'!B:U,9,FALSE)</f>
        <v>710</v>
      </c>
      <c r="G63" s="281">
        <f>VLOOKUP(B63,'27MY_HR-V_DATA'!B:U,7,FALSE)</f>
        <v>0.2</v>
      </c>
      <c r="H63" s="353">
        <f>VLOOKUP(B63,'27MY_HR-V_DATA'!B:U,10,FALSE)</f>
        <v>740.4</v>
      </c>
      <c r="I63" s="316">
        <f>VLOOKUP(B63,'27MY_HR-V_DATA'!B:U,11,FALSE)</f>
        <v>0</v>
      </c>
      <c r="J63" s="316" t="str">
        <f>VLOOKUP(B63,'27MY_HR-V_DATA'!B:U,12,FALSE)</f>
        <v>•</v>
      </c>
      <c r="K63" s="316">
        <f>VLOOKUP(B63,'27MY_HR-V_DATA'!B:U,13,FALSE)</f>
        <v>0</v>
      </c>
      <c r="L63" s="316" t="str">
        <f>VLOOKUP(B63,'27MY_HR-V_DATA'!B:U,14,FALSE)</f>
        <v>•</v>
      </c>
      <c r="M63" s="316">
        <f>VLOOKUP(B63,'27MY_HR-V_DATA'!B:U,15,FALSE)</f>
        <v>0</v>
      </c>
      <c r="N63" s="316" t="str">
        <f>VLOOKUP(B63,'27MY_HR-V_DATA'!B:U,16,FALSE)</f>
        <v>•</v>
      </c>
      <c r="O63" s="316">
        <f>VLOOKUP(B63,'27MY_HR-V_DATA'!B:U,17,FALSE)</f>
        <v>0</v>
      </c>
      <c r="P63" s="316" t="str">
        <f>VLOOKUP(B63,'27MY_HR-V_DATA'!B:U,18,FALSE)</f>
        <v>•</v>
      </c>
      <c r="Q63" s="367"/>
    </row>
    <row r="64" spans="2:17" s="126" customFormat="1" ht="15" customHeight="1">
      <c r="B64" s="263" t="s">
        <v>300</v>
      </c>
      <c r="C64" s="354" t="str">
        <f>VLOOKUP(B64,'27MY_HR-V_DATA'!B:U,4,FALSE)</f>
        <v>Galerie de toit, Fixation pour planche de surf</v>
      </c>
      <c r="D64" s="78" t="str">
        <f t="shared" ref="D64" si="17">B64</f>
        <v>08L05-E09-100</v>
      </c>
      <c r="E64" s="351">
        <f>VLOOKUP(B64,'27MY_HR-V_DATA'!B:U,8,FALSE)</f>
        <v>213</v>
      </c>
      <c r="F64" s="351">
        <f>VLOOKUP(B64,'27MY_HR-V_DATA'!B:U,9,FALSE)</f>
        <v>355</v>
      </c>
      <c r="G64" s="281">
        <f>VLOOKUP(B64,'27MY_HR-V_DATA'!B:U,7,FALSE)</f>
        <v>0.4</v>
      </c>
      <c r="H64" s="353">
        <f>VLOOKUP(B64,'27MY_HR-V_DATA'!B:U,10,FALSE)</f>
        <v>415.8</v>
      </c>
      <c r="I64" s="316">
        <f>VLOOKUP(B64,'27MY_HR-V_DATA'!B:U,11,FALSE)</f>
        <v>0</v>
      </c>
      <c r="J64" s="316" t="str">
        <f>VLOOKUP(B64,'27MY_HR-V_DATA'!B:U,12,FALSE)</f>
        <v>•</v>
      </c>
      <c r="K64" s="316">
        <f>VLOOKUP(B64,'27MY_HR-V_DATA'!B:U,13,FALSE)</f>
        <v>0</v>
      </c>
      <c r="L64" s="316" t="str">
        <f>VLOOKUP(B64,'27MY_HR-V_DATA'!B:U,14,FALSE)</f>
        <v>•</v>
      </c>
      <c r="M64" s="316">
        <f>VLOOKUP(B64,'27MY_HR-V_DATA'!B:U,15,FALSE)</f>
        <v>0</v>
      </c>
      <c r="N64" s="316" t="str">
        <f>VLOOKUP(B64,'27MY_HR-V_DATA'!B:U,16,FALSE)</f>
        <v>•</v>
      </c>
      <c r="O64" s="316">
        <f>VLOOKUP(B64,'27MY_HR-V_DATA'!B:U,17,FALSE)</f>
        <v>0</v>
      </c>
      <c r="P64" s="316" t="str">
        <f>VLOOKUP(B64,'27MY_HR-V_DATA'!B:U,18,FALSE)</f>
        <v>•</v>
      </c>
      <c r="Q64" s="368"/>
    </row>
    <row r="65" spans="2:17" s="126" customFormat="1" ht="15" customHeight="1">
      <c r="B65" s="263" t="s">
        <v>304</v>
      </c>
      <c r="C65" s="301" t="str">
        <f>VLOOKUP(B65,'27MY_HR-V_DATA'!B:U,4,FALSE)</f>
        <v>Panier de toit</v>
      </c>
      <c r="D65" s="78" t="str">
        <f t="shared" ref="D65:D66" si="18">B65</f>
        <v>08L20-E09-101C</v>
      </c>
      <c r="E65" s="351">
        <f>VLOOKUP(B65,'27MY_HR-V_DATA'!B:U,8,FALSE)</f>
        <v>586</v>
      </c>
      <c r="F65" s="351">
        <f>VLOOKUP(B65,'27MY_HR-V_DATA'!B:U,9,FALSE)</f>
        <v>977</v>
      </c>
      <c r="G65" s="281">
        <f>VLOOKUP(B65,'27MY_HR-V_DATA'!B:U,7,FALSE)</f>
        <v>0.4</v>
      </c>
      <c r="H65" s="353">
        <f>VLOOKUP(B65,'27MY_HR-V_DATA'!B:U,10,FALSE)</f>
        <v>1037.8</v>
      </c>
      <c r="I65" s="316">
        <f>VLOOKUP(B65,'27MY_HR-V_DATA'!B:U,11,FALSE)</f>
        <v>0</v>
      </c>
      <c r="J65" s="316" t="str">
        <f>VLOOKUP(B65,'27MY_HR-V_DATA'!B:U,12,FALSE)</f>
        <v>•</v>
      </c>
      <c r="K65" s="316">
        <f>VLOOKUP(B65,'27MY_HR-V_DATA'!B:U,13,FALSE)</f>
        <v>0</v>
      </c>
      <c r="L65" s="316" t="str">
        <f>VLOOKUP(B65,'27MY_HR-V_DATA'!B:U,14,FALSE)</f>
        <v>•</v>
      </c>
      <c r="M65" s="316">
        <f>VLOOKUP(B65,'27MY_HR-V_DATA'!B:U,15,FALSE)</f>
        <v>0</v>
      </c>
      <c r="N65" s="316" t="str">
        <f>VLOOKUP(B65,'27MY_HR-V_DATA'!B:U,16,FALSE)</f>
        <v>•</v>
      </c>
      <c r="O65" s="316">
        <f>VLOOKUP(B65,'27MY_HR-V_DATA'!B:U,17,FALSE)</f>
        <v>0</v>
      </c>
      <c r="P65" s="316" t="str">
        <f>VLOOKUP(B65,'27MY_HR-V_DATA'!B:U,18,FALSE)</f>
        <v>•</v>
      </c>
      <c r="Q65" s="369" t="str">
        <f>IF(VLOOKUP(B65,'27MY_HR-V_DATA'!B:U,20,FALSE)="","",VLOOKUP(B65,'27MY_HR-V_DATA'!B:U,20,FALSE))</f>
        <v>Nécessite le porte-bagages de toit. Requis pour ensemble de boulons de panier de toit</v>
      </c>
    </row>
    <row r="66" spans="2:17" s="126" customFormat="1" ht="15" customHeight="1">
      <c r="B66" s="263" t="s">
        <v>310</v>
      </c>
      <c r="C66" s="301" t="str">
        <f>VLOOKUP(B66,'27MY_HR-V_DATA'!B:U,4,FALSE)</f>
        <v>Ensemble de boulons de panier de toit</v>
      </c>
      <c r="D66" s="78" t="str">
        <f t="shared" si="18"/>
        <v>08L20-E09-100D</v>
      </c>
      <c r="E66" s="351">
        <f>VLOOKUP(B66,'27MY_HR-V_DATA'!B:U,8,FALSE)</f>
        <v>17</v>
      </c>
      <c r="F66" s="351">
        <f>VLOOKUP(B66,'27MY_HR-V_DATA'!B:U,9,FALSE)</f>
        <v>28</v>
      </c>
      <c r="G66" s="281">
        <f>VLOOKUP(B66,'27MY_HR-V_DATA'!B:U,7,FALSE)</f>
        <v>0</v>
      </c>
      <c r="H66" s="353">
        <f>VLOOKUP(B66,'27MY_HR-V_DATA'!B:U,10,FALSE)</f>
        <v>28</v>
      </c>
      <c r="I66" s="316">
        <f>VLOOKUP(B66,'27MY_HR-V_DATA'!B:U,11,FALSE)</f>
        <v>0</v>
      </c>
      <c r="J66" s="316" t="str">
        <f>VLOOKUP(B66,'27MY_HR-V_DATA'!B:U,12,FALSE)</f>
        <v>•</v>
      </c>
      <c r="K66" s="316">
        <f>VLOOKUP(B66,'27MY_HR-V_DATA'!B:U,13,FALSE)</f>
        <v>0</v>
      </c>
      <c r="L66" s="316" t="str">
        <f>VLOOKUP(B66,'27MY_HR-V_DATA'!B:U,14,FALSE)</f>
        <v>•</v>
      </c>
      <c r="M66" s="316">
        <f>VLOOKUP(B66,'27MY_HR-V_DATA'!B:U,15,FALSE)</f>
        <v>0</v>
      </c>
      <c r="N66" s="316" t="str">
        <f>VLOOKUP(B66,'27MY_HR-V_DATA'!B:U,16,FALSE)</f>
        <v>•</v>
      </c>
      <c r="O66" s="316">
        <f>VLOOKUP(B66,'27MY_HR-V_DATA'!B:U,17,FALSE)</f>
        <v>0</v>
      </c>
      <c r="P66" s="316" t="str">
        <f>VLOOKUP(B66,'27MY_HR-V_DATA'!B:U,18,FALSE)</f>
        <v>•</v>
      </c>
      <c r="Q66" s="368"/>
    </row>
    <row r="67" spans="2:17" s="126" customFormat="1" ht="15" customHeight="1">
      <c r="B67" s="263" t="str">
        <f>'27MY_HR-V_DATA'!B53</f>
        <v>08Z04-SCV-110B</v>
      </c>
      <c r="C67" s="201" t="str">
        <f>VLOOKUP(B67,'27MY_HR-V_DATA'!B:U,4,FALSE)</f>
        <v>Tente</v>
      </c>
      <c r="D67" s="78" t="str">
        <f t="shared" ref="D67" si="19">B67</f>
        <v>08Z04-SCV-110B</v>
      </c>
      <c r="E67" s="351">
        <f>VLOOKUP(B67,'27MY_HR-V_DATA'!B:U,8,FALSE)</f>
        <v>490</v>
      </c>
      <c r="F67" s="351">
        <f>VLOOKUP(B67,'27MY_HR-V_DATA'!B:U,9,FALSE)</f>
        <v>700</v>
      </c>
      <c r="G67" s="281">
        <f>VLOOKUP(B67,'27MY_HR-V_DATA'!B:U,7,FALSE)</f>
        <v>0</v>
      </c>
      <c r="H67" s="353">
        <f>VLOOKUP(B67,'27MY_HR-V_DATA'!B:U,10,FALSE)</f>
        <v>700</v>
      </c>
      <c r="I67" s="316">
        <f>VLOOKUP(B67,'27MY_HR-V_DATA'!B:U,11,FALSE)</f>
        <v>0</v>
      </c>
      <c r="J67" s="316" t="str">
        <f>VLOOKUP(B67,'27MY_HR-V_DATA'!B:U,12,FALSE)</f>
        <v>•</v>
      </c>
      <c r="K67" s="316">
        <f>VLOOKUP(B67,'27MY_HR-V_DATA'!B:U,13,FALSE)</f>
        <v>0</v>
      </c>
      <c r="L67" s="316" t="str">
        <f>VLOOKUP(B67,'27MY_HR-V_DATA'!B:U,14,FALSE)</f>
        <v>•</v>
      </c>
      <c r="M67" s="316">
        <f>VLOOKUP(B67,'27MY_HR-V_DATA'!B:U,15,FALSE)</f>
        <v>0</v>
      </c>
      <c r="N67" s="316" t="str">
        <f>VLOOKUP(B67,'27MY_HR-V_DATA'!B:U,16,FALSE)</f>
        <v>•</v>
      </c>
      <c r="O67" s="316">
        <f>VLOOKUP(B67,'27MY_HR-V_DATA'!B:U,17,FALSE)</f>
        <v>0</v>
      </c>
      <c r="P67" s="316" t="str">
        <f>VLOOKUP(B67,'27MY_HR-V_DATA'!B:U,18,FALSE)</f>
        <v>•</v>
      </c>
      <c r="Q67" s="349" t="str">
        <f>IF(VLOOKUP(B67,'27MY_HR-V_DATA'!B:U,20,FALSE)="","",VLOOKUP(B67,'27MY_HR-V_DATA'!B:U,20,FALSE))</f>
        <v/>
      </c>
    </row>
    <row r="68" spans="2:17" s="126" customFormat="1" ht="15" customHeight="1">
      <c r="B68" s="263" t="str">
        <f>'27MY_HR-V_DATA'!B54</f>
        <v>08P05-3V0-XXXX</v>
      </c>
      <c r="C68" s="179" t="str">
        <f>VLOOKUP(B68,'27MY_HR-V_DATA'!B:U,4,FALSE)</f>
        <v>Moulure latérale</v>
      </c>
      <c r="D68" s="171"/>
      <c r="E68" s="171"/>
      <c r="F68" s="171"/>
      <c r="G68" s="171"/>
      <c r="H68" s="171"/>
      <c r="I68" s="171"/>
      <c r="J68" s="171"/>
      <c r="K68" s="171"/>
      <c r="L68" s="171"/>
      <c r="M68" s="171"/>
      <c r="N68" s="171"/>
      <c r="O68" s="171"/>
      <c r="P68" s="171"/>
      <c r="Q68" s="162"/>
    </row>
    <row r="69" spans="2:17" s="126" customFormat="1" ht="15" customHeight="1">
      <c r="B69" s="263" t="str">
        <f>'27MY_HR-V_DATA'!B55</f>
        <v>08P05-3V0-110</v>
      </c>
      <c r="C69" s="354" t="str">
        <f>VLOOKUP(B69,'27MY_HR-V_DATA'!B:U,4,FALSE)</f>
        <v>Blanc platine nacré (NH-883P)</v>
      </c>
      <c r="D69" s="78" t="str">
        <f t="shared" ref="D69" si="20">B69</f>
        <v>08P05-3V0-110</v>
      </c>
      <c r="E69" s="351">
        <f>VLOOKUP(B69,'27MY_HR-V_DATA'!B:U,8,FALSE)</f>
        <v>220</v>
      </c>
      <c r="F69" s="351">
        <f>VLOOKUP(B69,'27MY_HR-V_DATA'!B:U,9,FALSE)</f>
        <v>367</v>
      </c>
      <c r="G69" s="281">
        <f>VLOOKUP(B69,'27MY_HR-V_DATA'!B:U,7,FALSE)</f>
        <v>0.4</v>
      </c>
      <c r="H69" s="353">
        <f>VLOOKUP(B69,'27MY_HR-V_DATA'!B:U,10,FALSE)</f>
        <v>427.8</v>
      </c>
      <c r="I69" s="316">
        <f>VLOOKUP(B69,'27MY_HR-V_DATA'!B:U,11,FALSE)</f>
        <v>0</v>
      </c>
      <c r="J69" s="316" t="str">
        <f>VLOOKUP(B69,'27MY_HR-V_DATA'!B:U,12,FALSE)</f>
        <v>•</v>
      </c>
      <c r="K69" s="316">
        <f>VLOOKUP(B69,'27MY_HR-V_DATA'!B:U,13,FALSE)</f>
        <v>0</v>
      </c>
      <c r="L69" s="316" t="str">
        <f>VLOOKUP(B69,'27MY_HR-V_DATA'!B:U,14,FALSE)</f>
        <v>•</v>
      </c>
      <c r="M69" s="316">
        <f>VLOOKUP(B69,'27MY_HR-V_DATA'!B:U,15,FALSE)</f>
        <v>0</v>
      </c>
      <c r="N69" s="316" t="str">
        <f>VLOOKUP(B69,'27MY_HR-V_DATA'!B:U,16,FALSE)</f>
        <v>•</v>
      </c>
      <c r="O69" s="316">
        <f>VLOOKUP(B69,'27MY_HR-V_DATA'!B:U,17,FALSE)</f>
        <v>0</v>
      </c>
      <c r="P69" s="316" t="str">
        <f>VLOOKUP(B69,'27MY_HR-V_DATA'!B:U,18,FALSE)</f>
        <v>•</v>
      </c>
      <c r="Q69" s="369" t="str">
        <f>IF(VLOOKUP(B69,'27MY_HR-V_DATA'!B:U,20,FALSE)="","",VLOOKUP(B69,'27MY_HR-V_DATA'!B:U,20,FALSE))</f>
        <v>Ne peut être installée avec la garniture inférieure de portière.</v>
      </c>
    </row>
    <row r="70" spans="2:17" s="126" customFormat="1" ht="15" hidden="1" customHeight="1">
      <c r="B70" s="263" t="str">
        <f>'27MY_HR-V_DATA'!B56</f>
        <v>08P05-3V0-1V0</v>
      </c>
      <c r="C70" s="354" t="str">
        <f>VLOOKUP(B70,'27MY_HR-V_DATA'!B:U,4,FALSE)</f>
        <v>Solaire argent métallisé (NH-932M)</v>
      </c>
      <c r="D70" s="78" t="str">
        <f t="shared" ref="D70:D76" si="21">B70</f>
        <v>08P05-3V0-1V0</v>
      </c>
      <c r="E70" s="351">
        <f>VLOOKUP(B70,'27MY_HR-V_DATA'!B:U,8,FALSE)</f>
        <v>219.56</v>
      </c>
      <c r="F70" s="351">
        <f>VLOOKUP(B70,'27MY_HR-V_DATA'!B:U,9,FALSE)</f>
        <v>366.28</v>
      </c>
      <c r="G70" s="281">
        <f>VLOOKUP(B70,'27MY_HR-V_DATA'!B:U,7,FALSE)</f>
        <v>0.4</v>
      </c>
      <c r="H70" s="353">
        <f>VLOOKUP(B70,'27MY_HR-V_DATA'!B:U,10,FALSE)</f>
        <v>427.08</v>
      </c>
      <c r="I70" s="316">
        <f>VLOOKUP(B70,'27MY_HR-V_DATA'!B:U,11,FALSE)</f>
        <v>0</v>
      </c>
      <c r="J70" s="316" t="str">
        <f>VLOOKUP(B70,'27MY_HR-V_DATA'!B:U,12,FALSE)</f>
        <v>•</v>
      </c>
      <c r="K70" s="316">
        <f>VLOOKUP(B70,'27MY_HR-V_DATA'!B:U,13,FALSE)</f>
        <v>0</v>
      </c>
      <c r="L70" s="316" t="str">
        <f>VLOOKUP(B70,'27MY_HR-V_DATA'!B:U,14,FALSE)</f>
        <v>•</v>
      </c>
      <c r="M70" s="316">
        <f>VLOOKUP(B70,'27MY_HR-V_DATA'!B:U,15,FALSE)</f>
        <v>0</v>
      </c>
      <c r="N70" s="316" t="str">
        <f>VLOOKUP(B70,'27MY_HR-V_DATA'!B:U,16,FALSE)</f>
        <v>•</v>
      </c>
      <c r="O70" s="316">
        <f>VLOOKUP(B70,'27MY_HR-V_DATA'!B:U,17,FALSE)</f>
        <v>0</v>
      </c>
      <c r="P70" s="316" t="str">
        <f>VLOOKUP(B70,'27MY_HR-V_DATA'!B:U,18,FALSE)</f>
        <v>•</v>
      </c>
      <c r="Q70" s="367"/>
    </row>
    <row r="71" spans="2:17" s="126" customFormat="1" ht="15" customHeight="1">
      <c r="B71" s="263" t="str">
        <f>'27MY_HR-V_DATA'!B57</f>
        <v>08P05-3V0-130</v>
      </c>
      <c r="C71" s="354" t="str">
        <f>VLOOKUP(B71,'27MY_HR-V_DATA'!B:U,4,FALSE)</f>
        <v>Acier moderne métallisé (NH-797M)</v>
      </c>
      <c r="D71" s="78" t="str">
        <f t="shared" si="21"/>
        <v>08P05-3V0-130</v>
      </c>
      <c r="E71" s="351">
        <f>VLOOKUP(B71,'27MY_HR-V_DATA'!B:U,8,FALSE)</f>
        <v>220</v>
      </c>
      <c r="F71" s="351">
        <f>VLOOKUP(B71,'27MY_HR-V_DATA'!B:U,9,FALSE)</f>
        <v>367</v>
      </c>
      <c r="G71" s="281">
        <f>VLOOKUP(B71,'27MY_HR-V_DATA'!B:U,7,FALSE)</f>
        <v>0.4</v>
      </c>
      <c r="H71" s="353">
        <f>VLOOKUP(B71,'27MY_HR-V_DATA'!B:U,10,FALSE)</f>
        <v>427.8</v>
      </c>
      <c r="I71" s="316">
        <f>VLOOKUP(B71,'27MY_HR-V_DATA'!B:U,11,FALSE)</f>
        <v>0</v>
      </c>
      <c r="J71" s="316" t="str">
        <f>VLOOKUP(B71,'27MY_HR-V_DATA'!B:U,12,FALSE)</f>
        <v>N/A</v>
      </c>
      <c r="K71" s="316">
        <f>VLOOKUP(B71,'27MY_HR-V_DATA'!B:U,13,FALSE)</f>
        <v>0</v>
      </c>
      <c r="L71" s="316" t="str">
        <f>VLOOKUP(B71,'27MY_HR-V_DATA'!B:U,14,FALSE)</f>
        <v>N/A</v>
      </c>
      <c r="M71" s="316">
        <f>VLOOKUP(B71,'27MY_HR-V_DATA'!B:U,15,FALSE)</f>
        <v>0</v>
      </c>
      <c r="N71" s="316" t="str">
        <f>VLOOKUP(B71,'27MY_HR-V_DATA'!B:U,16,FALSE)</f>
        <v>•</v>
      </c>
      <c r="O71" s="316">
        <f>VLOOKUP(B71,'27MY_HR-V_DATA'!B:U,17,FALSE)</f>
        <v>0</v>
      </c>
      <c r="P71" s="316" t="str">
        <f>VLOOKUP(B71,'27MY_HR-V_DATA'!B:U,18,FALSE)</f>
        <v>N/A</v>
      </c>
      <c r="Q71" s="367"/>
    </row>
    <row r="72" spans="2:17" s="126" customFormat="1" ht="15" customHeight="1">
      <c r="B72" s="263" t="str">
        <f>'27MY_HR-V_DATA'!B58</f>
        <v>08P05-3V0-140</v>
      </c>
      <c r="C72" s="354" t="str">
        <f>VLOOKUP(B72,'27MY_HR-V_DATA'!B:U,4,FALSE)</f>
        <v>Gris urbain nacré (NH-912P)</v>
      </c>
      <c r="D72" s="78" t="str">
        <f t="shared" si="21"/>
        <v>08P05-3V0-140</v>
      </c>
      <c r="E72" s="351">
        <f>VLOOKUP(B72,'27MY_HR-V_DATA'!B:U,8,FALSE)</f>
        <v>220</v>
      </c>
      <c r="F72" s="351">
        <f>VLOOKUP(B72,'27MY_HR-V_DATA'!B:U,9,FALSE)</f>
        <v>367</v>
      </c>
      <c r="G72" s="281">
        <f>VLOOKUP(B72,'27MY_HR-V_DATA'!B:U,7,FALSE)</f>
        <v>0.4</v>
      </c>
      <c r="H72" s="353">
        <f>VLOOKUP(B72,'27MY_HR-V_DATA'!B:U,10,FALSE)</f>
        <v>427.8</v>
      </c>
      <c r="I72" s="316">
        <f>VLOOKUP(B72,'27MY_HR-V_DATA'!B:U,11,FALSE)</f>
        <v>0</v>
      </c>
      <c r="J72" s="316" t="str">
        <f>VLOOKUP(B72,'27MY_HR-V_DATA'!B:U,12,FALSE)</f>
        <v>N/A</v>
      </c>
      <c r="K72" s="316">
        <f>VLOOKUP(B72,'27MY_HR-V_DATA'!B:U,13,FALSE)</f>
        <v>0</v>
      </c>
      <c r="L72" s="316" t="str">
        <f>VLOOKUP(B72,'27MY_HR-V_DATA'!B:U,14,FALSE)</f>
        <v>N/A</v>
      </c>
      <c r="M72" s="316">
        <f>VLOOKUP(B72,'27MY_HR-V_DATA'!B:U,15,FALSE)</f>
        <v>0</v>
      </c>
      <c r="N72" s="316" t="str">
        <f>VLOOKUP(B72,'27MY_HR-V_DATA'!B:U,16,FALSE)</f>
        <v>N/A</v>
      </c>
      <c r="O72" s="316">
        <f>VLOOKUP(B72,'27MY_HR-V_DATA'!B:U,17,FALSE)</f>
        <v>0</v>
      </c>
      <c r="P72" s="316" t="str">
        <f>VLOOKUP(B72,'27MY_HR-V_DATA'!B:U,18,FALSE)</f>
        <v>•</v>
      </c>
      <c r="Q72" s="367"/>
    </row>
    <row r="73" spans="2:17" s="126" customFormat="1" ht="15" customHeight="1">
      <c r="B73" s="263" t="str">
        <f>'27MY_HR-V_DATA'!B59</f>
        <v>08P05-3V0-150</v>
      </c>
      <c r="C73" s="354" t="str">
        <f>VLOOKUP(B73,'27MY_HR-V_DATA'!B:U,4,FALSE)</f>
        <v>Noir cristal nacré (NH-731P)</v>
      </c>
      <c r="D73" s="78" t="str">
        <f t="shared" si="21"/>
        <v>08P05-3V0-150</v>
      </c>
      <c r="E73" s="351">
        <f>VLOOKUP(B73,'27MY_HR-V_DATA'!B:U,8,FALSE)</f>
        <v>220</v>
      </c>
      <c r="F73" s="351">
        <f>VLOOKUP(B73,'27MY_HR-V_DATA'!B:U,9,FALSE)</f>
        <v>367</v>
      </c>
      <c r="G73" s="281">
        <f>VLOOKUP(B73,'27MY_HR-V_DATA'!B:U,7,FALSE)</f>
        <v>0.4</v>
      </c>
      <c r="H73" s="353">
        <f>VLOOKUP(B73,'27MY_HR-V_DATA'!B:U,10,FALSE)</f>
        <v>427.8</v>
      </c>
      <c r="I73" s="316">
        <f>VLOOKUP(B73,'27MY_HR-V_DATA'!B:U,11,FALSE)</f>
        <v>0</v>
      </c>
      <c r="J73" s="316" t="str">
        <f>VLOOKUP(B73,'27MY_HR-V_DATA'!B:U,12,FALSE)</f>
        <v>•</v>
      </c>
      <c r="K73" s="316">
        <f>VLOOKUP(B73,'27MY_HR-V_DATA'!B:U,13,FALSE)</f>
        <v>0</v>
      </c>
      <c r="L73" s="316" t="str">
        <f>VLOOKUP(B73,'27MY_HR-V_DATA'!B:U,14,FALSE)</f>
        <v>•</v>
      </c>
      <c r="M73" s="316">
        <f>VLOOKUP(B73,'27MY_HR-V_DATA'!B:U,15,FALSE)</f>
        <v>0</v>
      </c>
      <c r="N73" s="316" t="str">
        <f>VLOOKUP(B73,'27MY_HR-V_DATA'!B:U,16,FALSE)</f>
        <v>•</v>
      </c>
      <c r="O73" s="316">
        <f>VLOOKUP(B73,'27MY_HR-V_DATA'!B:U,17,FALSE)</f>
        <v>0</v>
      </c>
      <c r="P73" s="316" t="str">
        <f>VLOOKUP(B73,'27MY_HR-V_DATA'!B:U,18,FALSE)</f>
        <v>•</v>
      </c>
      <c r="Q73" s="367"/>
    </row>
    <row r="74" spans="2:17" s="126" customFormat="1" ht="15" customHeight="1">
      <c r="B74" s="263" t="str">
        <f>'27MY_HR-V_DATA'!B60</f>
        <v>08P05-3V0-160</v>
      </c>
      <c r="C74" s="354" t="str">
        <f>VLOOKUP(B74,'27MY_HR-V_DATA'!B:U,4,FALSE)</f>
        <v>Rouge Milano (R-81)</v>
      </c>
      <c r="D74" s="78" t="str">
        <f t="shared" si="21"/>
        <v>08P05-3V0-160</v>
      </c>
      <c r="E74" s="351">
        <f>VLOOKUP(B74,'27MY_HR-V_DATA'!B:U,8,FALSE)</f>
        <v>220</v>
      </c>
      <c r="F74" s="351">
        <f>VLOOKUP(B74,'27MY_HR-V_DATA'!B:U,9,FALSE)</f>
        <v>367</v>
      </c>
      <c r="G74" s="281">
        <f>VLOOKUP(B74,'27MY_HR-V_DATA'!B:U,7,FALSE)</f>
        <v>0.4</v>
      </c>
      <c r="H74" s="353">
        <f>VLOOKUP(B74,'27MY_HR-V_DATA'!B:U,10,FALSE)</f>
        <v>427.8</v>
      </c>
      <c r="I74" s="316">
        <f>VLOOKUP(B74,'27MY_HR-V_DATA'!B:U,11,FALSE)</f>
        <v>0</v>
      </c>
      <c r="J74" s="316" t="str">
        <f>VLOOKUP(B74,'27MY_HR-V_DATA'!B:U,12,FALSE)</f>
        <v>N/A</v>
      </c>
      <c r="K74" s="316">
        <f>VLOOKUP(B74,'27MY_HR-V_DATA'!B:U,13,FALSE)</f>
        <v>0</v>
      </c>
      <c r="L74" s="316" t="str">
        <f>VLOOKUP(B74,'27MY_HR-V_DATA'!B:U,14,FALSE)</f>
        <v>N/A</v>
      </c>
      <c r="M74" s="316">
        <f>VLOOKUP(B74,'27MY_HR-V_DATA'!B:U,15,FALSE)</f>
        <v>0</v>
      </c>
      <c r="N74" s="316" t="str">
        <f>VLOOKUP(B74,'27MY_HR-V_DATA'!B:U,16,FALSE)</f>
        <v>•</v>
      </c>
      <c r="O74" s="316">
        <f>VLOOKUP(B74,'27MY_HR-V_DATA'!B:U,17,FALSE)</f>
        <v>0</v>
      </c>
      <c r="P74" s="316" t="str">
        <f>VLOOKUP(B74,'27MY_HR-V_DATA'!B:U,18,FALSE)</f>
        <v>•</v>
      </c>
      <c r="Q74" s="367"/>
    </row>
    <row r="75" spans="2:17" s="126" customFormat="1" ht="15" customHeight="1">
      <c r="B75" s="263" t="str">
        <f>'27MY_HR-V_DATA'!B61</f>
        <v>08P05-3V0-1A0</v>
      </c>
      <c r="C75" s="354" t="str">
        <f>VLOOKUP(B75,'27MY_HR-V_DATA'!B:U,4,FALSE)</f>
        <v>Forêt nordique nacrée (G-553P)</v>
      </c>
      <c r="D75" s="78" t="str">
        <f t="shared" si="21"/>
        <v>08P05-3V0-1A0</v>
      </c>
      <c r="E75" s="351">
        <f>VLOOKUP(B75,'27MY_HR-V_DATA'!B:U,8,FALSE)</f>
        <v>220</v>
      </c>
      <c r="F75" s="351">
        <f>VLOOKUP(B75,'27MY_HR-V_DATA'!B:U,9,FALSE)</f>
        <v>367</v>
      </c>
      <c r="G75" s="281">
        <f>VLOOKUP(B75,'27MY_HR-V_DATA'!B:U,7,FALSE)</f>
        <v>0.4</v>
      </c>
      <c r="H75" s="353">
        <f>VLOOKUP(B75,'27MY_HR-V_DATA'!B:U,10,FALSE)</f>
        <v>427.8</v>
      </c>
      <c r="I75" s="316">
        <f>VLOOKUP(B75,'27MY_HR-V_DATA'!B:U,11,FALSE)</f>
        <v>0</v>
      </c>
      <c r="J75" s="316" t="str">
        <f>VLOOKUP(B75,'27MY_HR-V_DATA'!B:U,12,FALSE)</f>
        <v>N/A</v>
      </c>
      <c r="K75" s="316">
        <f>VLOOKUP(B75,'27MY_HR-V_DATA'!B:U,13,FALSE)</f>
        <v>0</v>
      </c>
      <c r="L75" s="316" t="str">
        <f>VLOOKUP(B75,'27MY_HR-V_DATA'!B:U,14,FALSE)</f>
        <v>N/A</v>
      </c>
      <c r="M75" s="316">
        <f>VLOOKUP(B75,'27MY_HR-V_DATA'!B:U,15,FALSE)</f>
        <v>0</v>
      </c>
      <c r="N75" s="316" t="str">
        <f>VLOOKUP(B75,'27MY_HR-V_DATA'!B:U,16,FALSE)</f>
        <v>N/A</v>
      </c>
      <c r="O75" s="316">
        <f>VLOOKUP(B75,'27MY_HR-V_DATA'!B:U,17,FALSE)</f>
        <v>0</v>
      </c>
      <c r="P75" s="316" t="str">
        <f>VLOOKUP(B75,'27MY_HR-V_DATA'!B:U,18,FALSE)</f>
        <v>•</v>
      </c>
      <c r="Q75" s="367"/>
    </row>
    <row r="76" spans="2:17" s="126" customFormat="1" ht="15" hidden="1" customHeight="1">
      <c r="B76" s="263" t="str">
        <f>'27MY_HR-V_DATA'!B62</f>
        <v>08P05-3V0-1W0</v>
      </c>
      <c r="C76" s="354" t="str">
        <f>VLOOKUP(B76,'27MY_HR-V_DATA'!B:U,4,FALSE)</f>
        <v>Bleu  turbo nacré (B-637P)</v>
      </c>
      <c r="D76" s="78" t="str">
        <f t="shared" si="21"/>
        <v>08P05-3V0-1W0</v>
      </c>
      <c r="E76" s="351">
        <f>VLOOKUP(B76,'27MY_HR-V_DATA'!B:U,8,FALSE)</f>
        <v>220</v>
      </c>
      <c r="F76" s="351">
        <f>VLOOKUP(B76,'27MY_HR-V_DATA'!B:U,9,FALSE)</f>
        <v>367</v>
      </c>
      <c r="G76" s="352">
        <f>VLOOKUP(B76,'27MY_HR-V_DATA'!B:U,7,FALSE)</f>
        <v>0.4</v>
      </c>
      <c r="H76" s="353">
        <f>VLOOKUP(B76,'27MY_HR-V_DATA'!B:U,10,FALSE)</f>
        <v>427.8</v>
      </c>
      <c r="I76" s="316">
        <f>VLOOKUP(B76,'27MY_HR-V_DATA'!B:U,11,FALSE)</f>
        <v>0</v>
      </c>
      <c r="J76" s="316" t="str">
        <f>VLOOKUP(B76,'27MY_HR-V_DATA'!B:U,12,FALSE)</f>
        <v>N/A</v>
      </c>
      <c r="K76" s="316">
        <f>VLOOKUP(B76,'27MY_HR-V_DATA'!B:U,13,FALSE)</f>
        <v>0</v>
      </c>
      <c r="L76" s="316" t="str">
        <f>VLOOKUP(B76,'27MY_HR-V_DATA'!B:U,14,FALSE)</f>
        <v>N/A</v>
      </c>
      <c r="M76" s="316">
        <f>VLOOKUP(B76,'27MY_HR-V_DATA'!B:U,15,FALSE)</f>
        <v>0</v>
      </c>
      <c r="N76" s="316" t="str">
        <f>VLOOKUP(B76,'27MY_HR-V_DATA'!B:U,16,FALSE)</f>
        <v>•</v>
      </c>
      <c r="O76" s="316">
        <f>VLOOKUP(B76,'27MY_HR-V_DATA'!B:U,17,FALSE)</f>
        <v>0</v>
      </c>
      <c r="P76" s="316" t="str">
        <f>VLOOKUP(B76,'27MY_HR-V_DATA'!B:U,18,FALSE)</f>
        <v>N/A</v>
      </c>
      <c r="Q76" s="368"/>
    </row>
    <row r="77" spans="2:17" s="126" customFormat="1" ht="15" customHeight="1">
      <c r="B77" s="263" t="str">
        <f>'27MY_HR-V_DATA'!B63</f>
        <v>08P20-3V0-XXXX</v>
      </c>
      <c r="C77" s="179" t="str">
        <f>VLOOKUP(B77,'27MY_HR-V_DATA'!B:U,4,FALSE)</f>
        <v>Protecteurs de bordure de porte</v>
      </c>
      <c r="D77" s="171"/>
      <c r="E77" s="171"/>
      <c r="F77" s="171"/>
      <c r="G77" s="171"/>
      <c r="H77" s="171"/>
      <c r="I77" s="171"/>
      <c r="J77" s="171"/>
      <c r="K77" s="171"/>
      <c r="L77" s="171"/>
      <c r="M77" s="171"/>
      <c r="N77" s="171"/>
      <c r="O77" s="171"/>
      <c r="P77" s="171"/>
      <c r="Q77" s="349" t="str">
        <f>IF(VLOOKUP(B77,'27MY_HR-V_DATA'!B:U,20,FALSE)="","",VLOOKUP(B77,'27MY_HR-V_DATA'!B:U,20,FALSE))</f>
        <v/>
      </c>
    </row>
    <row r="78" spans="2:17" s="126" customFormat="1" ht="15" customHeight="1">
      <c r="B78" s="263" t="str">
        <f>'27MY_HR-V_DATA'!B64</f>
        <v>08P20-3V0-110A</v>
      </c>
      <c r="C78" s="354" t="str">
        <f>VLOOKUP(B78,'27MY_HR-V_DATA'!B:U,4,FALSE)</f>
        <v>Blanc platine nacré (NH-883P)</v>
      </c>
      <c r="D78" s="78" t="str">
        <f t="shared" ref="D78" si="22">B78</f>
        <v>08P20-3V0-110A</v>
      </c>
      <c r="E78" s="351">
        <f>VLOOKUP(B78,'27MY_HR-V_DATA'!B:U,8,FALSE)</f>
        <v>151</v>
      </c>
      <c r="F78" s="351">
        <f>VLOOKUP(B78,'27MY_HR-V_DATA'!B:U,9,FALSE)</f>
        <v>252</v>
      </c>
      <c r="G78" s="281">
        <f>VLOOKUP(B78,'27MY_HR-V_DATA'!B:U,7,FALSE)</f>
        <v>0.4</v>
      </c>
      <c r="H78" s="353">
        <f>VLOOKUP(B78,'27MY_HR-V_DATA'!B:U,10,FALSE)</f>
        <v>312.8</v>
      </c>
      <c r="I78" s="316">
        <f>VLOOKUP(B78,'27MY_HR-V_DATA'!B:U,11,FALSE)</f>
        <v>0</v>
      </c>
      <c r="J78" s="316" t="str">
        <f>VLOOKUP(B78,'27MY_HR-V_DATA'!B:U,12,FALSE)</f>
        <v>•</v>
      </c>
      <c r="K78" s="316">
        <f>VLOOKUP(B78,'27MY_HR-V_DATA'!B:U,13,FALSE)</f>
        <v>0</v>
      </c>
      <c r="L78" s="316" t="str">
        <f>VLOOKUP(B78,'27MY_HR-V_DATA'!B:U,14,FALSE)</f>
        <v>•</v>
      </c>
      <c r="M78" s="316">
        <f>VLOOKUP(B78,'27MY_HR-V_DATA'!B:U,15,FALSE)</f>
        <v>0</v>
      </c>
      <c r="N78" s="316" t="str">
        <f>VLOOKUP(B78,'27MY_HR-V_DATA'!B:U,16,FALSE)</f>
        <v>•</v>
      </c>
      <c r="O78" s="316">
        <f>VLOOKUP(B78,'27MY_HR-V_DATA'!B:U,17,FALSE)</f>
        <v>0</v>
      </c>
      <c r="P78" s="316" t="str">
        <f>VLOOKUP(B78,'27MY_HR-V_DATA'!B:U,18,FALSE)</f>
        <v>•</v>
      </c>
      <c r="Q78" s="369" t="str">
        <f>IF(VLOOKUP(B77,'27MY_HR-V_DATA'!B:U,20,FALSE)="","",VLOOKUP(B77,'27MY_HR-V_DATA'!B:U,20,FALSE))</f>
        <v/>
      </c>
    </row>
    <row r="79" spans="2:17" s="126" customFormat="1" ht="15" hidden="1" customHeight="1">
      <c r="B79" s="263" t="str">
        <f>'27MY_HR-V_DATA'!B65</f>
        <v>08P20-3V0-1V0A</v>
      </c>
      <c r="C79" s="354" t="str">
        <f>VLOOKUP(B79,'27MY_HR-V_DATA'!B:U,4,FALSE)</f>
        <v>Solaire argent métallisé (NH-932M)</v>
      </c>
      <c r="D79" s="78" t="str">
        <f t="shared" ref="D79:D84" si="23">B79</f>
        <v>08P20-3V0-1V0A</v>
      </c>
      <c r="E79" s="351">
        <f>VLOOKUP(B79,'27MY_HR-V_DATA'!B:U,8,FALSE)</f>
        <v>151</v>
      </c>
      <c r="F79" s="351">
        <f>VLOOKUP(B79,'27MY_HR-V_DATA'!B:U,9,FALSE)</f>
        <v>252</v>
      </c>
      <c r="G79" s="281">
        <f>VLOOKUP(B79,'27MY_HR-V_DATA'!B:U,7,FALSE)</f>
        <v>0.4</v>
      </c>
      <c r="H79" s="353">
        <f>VLOOKUP(B79,'27MY_HR-V_DATA'!B:U,10,FALSE)</f>
        <v>312.8</v>
      </c>
      <c r="I79" s="316">
        <f>VLOOKUP(B79,'27MY_HR-V_DATA'!B:U,11,FALSE)</f>
        <v>0</v>
      </c>
      <c r="J79" s="316" t="str">
        <f>VLOOKUP(B79,'27MY_HR-V_DATA'!B:U,12,FALSE)</f>
        <v>•</v>
      </c>
      <c r="K79" s="316">
        <f>VLOOKUP(B79,'27MY_HR-V_DATA'!B:U,13,FALSE)</f>
        <v>0</v>
      </c>
      <c r="L79" s="316" t="str">
        <f>VLOOKUP(B79,'27MY_HR-V_DATA'!B:U,14,FALSE)</f>
        <v>•</v>
      </c>
      <c r="M79" s="316">
        <f>VLOOKUP(B79,'27MY_HR-V_DATA'!B:U,15,FALSE)</f>
        <v>0</v>
      </c>
      <c r="N79" s="316" t="str">
        <f>VLOOKUP(B79,'27MY_HR-V_DATA'!B:U,16,FALSE)</f>
        <v>•</v>
      </c>
      <c r="O79" s="316">
        <f>VLOOKUP(B79,'27MY_HR-V_DATA'!B:U,17,FALSE)</f>
        <v>0</v>
      </c>
      <c r="P79" s="316" t="str">
        <f>VLOOKUP(B79,'27MY_HR-V_DATA'!B:U,18,FALSE)</f>
        <v>•</v>
      </c>
      <c r="Q79" s="367"/>
    </row>
    <row r="80" spans="2:17" s="126" customFormat="1" ht="15" customHeight="1">
      <c r="B80" s="263" t="str">
        <f>'27MY_HR-V_DATA'!B66</f>
        <v>08P20-3V0-130A</v>
      </c>
      <c r="C80" s="354" t="str">
        <f>VLOOKUP(B80,'27MY_HR-V_DATA'!B:U,4,FALSE)</f>
        <v>Acier moderne métallisé (NH-797M)</v>
      </c>
      <c r="D80" s="78" t="str">
        <f t="shared" si="23"/>
        <v>08P20-3V0-130A</v>
      </c>
      <c r="E80" s="351">
        <f>VLOOKUP(B80,'27MY_HR-V_DATA'!B:U,8,FALSE)</f>
        <v>151</v>
      </c>
      <c r="F80" s="351">
        <f>VLOOKUP(B80,'27MY_HR-V_DATA'!B:U,9,FALSE)</f>
        <v>252</v>
      </c>
      <c r="G80" s="281">
        <f>VLOOKUP(B80,'27MY_HR-V_DATA'!B:U,7,FALSE)</f>
        <v>0.4</v>
      </c>
      <c r="H80" s="353">
        <f>VLOOKUP(B80,'27MY_HR-V_DATA'!B:U,10,FALSE)</f>
        <v>312.8</v>
      </c>
      <c r="I80" s="316">
        <f>VLOOKUP(B80,'27MY_HR-V_DATA'!B:U,11,FALSE)</f>
        <v>0</v>
      </c>
      <c r="J80" s="316" t="str">
        <f>VLOOKUP(B80,'27MY_HR-V_DATA'!B:U,12,FALSE)</f>
        <v>N/A</v>
      </c>
      <c r="K80" s="316">
        <f>VLOOKUP(B80,'27MY_HR-V_DATA'!B:U,13,FALSE)</f>
        <v>0</v>
      </c>
      <c r="L80" s="316" t="str">
        <f>VLOOKUP(B80,'27MY_HR-V_DATA'!B:U,14,FALSE)</f>
        <v>N/A</v>
      </c>
      <c r="M80" s="316">
        <f>VLOOKUP(B80,'27MY_HR-V_DATA'!B:U,15,FALSE)</f>
        <v>0</v>
      </c>
      <c r="N80" s="316" t="str">
        <f>VLOOKUP(B80,'27MY_HR-V_DATA'!B:U,16,FALSE)</f>
        <v>•</v>
      </c>
      <c r="O80" s="316">
        <f>VLOOKUP(B80,'27MY_HR-V_DATA'!B:U,17,FALSE)</f>
        <v>0</v>
      </c>
      <c r="P80" s="316" t="str">
        <f>VLOOKUP(B80,'27MY_HR-V_DATA'!B:U,18,FALSE)</f>
        <v>N/A</v>
      </c>
      <c r="Q80" s="367"/>
    </row>
    <row r="81" spans="2:17" s="126" customFormat="1" ht="15" customHeight="1">
      <c r="B81" s="263" t="str">
        <f>'27MY_HR-V_DATA'!B67</f>
        <v>08P20-3V0-140A</v>
      </c>
      <c r="C81" s="354" t="str">
        <f>VLOOKUP(B81,'27MY_HR-V_DATA'!B:U,4,FALSE)</f>
        <v>Gris urbain nacré (NH-912P)</v>
      </c>
      <c r="D81" s="78" t="str">
        <f t="shared" si="23"/>
        <v>08P20-3V0-140A</v>
      </c>
      <c r="E81" s="351">
        <f>VLOOKUP(B81,'27MY_HR-V_DATA'!B:U,8,FALSE)</f>
        <v>151</v>
      </c>
      <c r="F81" s="351">
        <f>VLOOKUP(B81,'27MY_HR-V_DATA'!B:U,9,FALSE)</f>
        <v>252</v>
      </c>
      <c r="G81" s="281">
        <f>VLOOKUP(B81,'27MY_HR-V_DATA'!B:U,7,FALSE)</f>
        <v>0.4</v>
      </c>
      <c r="H81" s="353">
        <f>VLOOKUP(B81,'27MY_HR-V_DATA'!B:U,10,FALSE)</f>
        <v>312.8</v>
      </c>
      <c r="I81" s="316">
        <f>VLOOKUP(B81,'27MY_HR-V_DATA'!B:U,11,FALSE)</f>
        <v>0</v>
      </c>
      <c r="J81" s="316" t="str">
        <f>VLOOKUP(B81,'27MY_HR-V_DATA'!B:U,12,FALSE)</f>
        <v>N/A</v>
      </c>
      <c r="K81" s="316">
        <f>VLOOKUP(B81,'27MY_HR-V_DATA'!B:U,13,FALSE)</f>
        <v>0</v>
      </c>
      <c r="L81" s="316" t="str">
        <f>VLOOKUP(B81,'27MY_HR-V_DATA'!B:U,14,FALSE)</f>
        <v>N/A</v>
      </c>
      <c r="M81" s="316">
        <f>VLOOKUP(B81,'27MY_HR-V_DATA'!B:U,15,FALSE)</f>
        <v>0</v>
      </c>
      <c r="N81" s="316" t="str">
        <f>VLOOKUP(B81,'27MY_HR-V_DATA'!B:U,16,FALSE)</f>
        <v>N/A</v>
      </c>
      <c r="O81" s="316">
        <f>VLOOKUP(B81,'27MY_HR-V_DATA'!B:U,17,FALSE)</f>
        <v>0</v>
      </c>
      <c r="P81" s="316" t="str">
        <f>VLOOKUP(B81,'27MY_HR-V_DATA'!B:U,18,FALSE)</f>
        <v>•</v>
      </c>
      <c r="Q81" s="367"/>
    </row>
    <row r="82" spans="2:17" s="126" customFormat="1" ht="15" customHeight="1">
      <c r="B82" s="263" t="str">
        <f>'27MY_HR-V_DATA'!B68</f>
        <v>08P20-3V0-150A</v>
      </c>
      <c r="C82" s="354" t="str">
        <f>VLOOKUP(B82,'27MY_HR-V_DATA'!B:U,4,FALSE)</f>
        <v>Noir cristal nacré (NH-731P)</v>
      </c>
      <c r="D82" s="78" t="str">
        <f t="shared" si="23"/>
        <v>08P20-3V0-150A</v>
      </c>
      <c r="E82" s="351">
        <f>VLOOKUP(B82,'27MY_HR-V_DATA'!B:U,8,FALSE)</f>
        <v>151</v>
      </c>
      <c r="F82" s="351">
        <f>VLOOKUP(B82,'27MY_HR-V_DATA'!B:U,9,FALSE)</f>
        <v>252</v>
      </c>
      <c r="G82" s="281">
        <f>VLOOKUP(B82,'27MY_HR-V_DATA'!B:U,7,FALSE)</f>
        <v>0.4</v>
      </c>
      <c r="H82" s="353">
        <f>VLOOKUP(B82,'27MY_HR-V_DATA'!B:U,10,FALSE)</f>
        <v>312.8</v>
      </c>
      <c r="I82" s="316">
        <f>VLOOKUP(B82,'27MY_HR-V_DATA'!B:U,11,FALSE)</f>
        <v>0</v>
      </c>
      <c r="J82" s="316" t="str">
        <f>VLOOKUP(B82,'27MY_HR-V_DATA'!B:U,12,FALSE)</f>
        <v>•</v>
      </c>
      <c r="K82" s="316">
        <f>VLOOKUP(B82,'27MY_HR-V_DATA'!B:U,13,FALSE)</f>
        <v>0</v>
      </c>
      <c r="L82" s="316" t="str">
        <f>VLOOKUP(B82,'27MY_HR-V_DATA'!B:U,14,FALSE)</f>
        <v>•</v>
      </c>
      <c r="M82" s="316">
        <f>VLOOKUP(B82,'27MY_HR-V_DATA'!B:U,15,FALSE)</f>
        <v>0</v>
      </c>
      <c r="N82" s="316" t="str">
        <f>VLOOKUP(B82,'27MY_HR-V_DATA'!B:U,16,FALSE)</f>
        <v>•</v>
      </c>
      <c r="O82" s="316">
        <f>VLOOKUP(B82,'27MY_HR-V_DATA'!B:U,17,FALSE)</f>
        <v>0</v>
      </c>
      <c r="P82" s="316" t="str">
        <f>VLOOKUP(B82,'27MY_HR-V_DATA'!B:U,18,FALSE)</f>
        <v>•</v>
      </c>
      <c r="Q82" s="367"/>
    </row>
    <row r="83" spans="2:17" s="126" customFormat="1" ht="15" customHeight="1">
      <c r="B83" s="263" t="str">
        <f>'27MY_HR-V_DATA'!B69</f>
        <v>08P20-3V0-160A</v>
      </c>
      <c r="C83" s="354" t="str">
        <f>VLOOKUP(B83,'27MY_HR-V_DATA'!B:U,4,FALSE)</f>
        <v>Rouge Milano (R-81)</v>
      </c>
      <c r="D83" s="78" t="str">
        <f t="shared" si="23"/>
        <v>08P20-3V0-160A</v>
      </c>
      <c r="E83" s="351">
        <f>VLOOKUP(B83,'27MY_HR-V_DATA'!B:U,8,FALSE)</f>
        <v>151</v>
      </c>
      <c r="F83" s="351">
        <f>VLOOKUP(B83,'27MY_HR-V_DATA'!B:U,9,FALSE)</f>
        <v>252</v>
      </c>
      <c r="G83" s="281">
        <f>VLOOKUP(B83,'27MY_HR-V_DATA'!B:U,7,FALSE)</f>
        <v>0.4</v>
      </c>
      <c r="H83" s="353">
        <f>VLOOKUP(B83,'27MY_HR-V_DATA'!B:U,10,FALSE)</f>
        <v>312.8</v>
      </c>
      <c r="I83" s="316">
        <f>VLOOKUP(B83,'27MY_HR-V_DATA'!B:U,11,FALSE)</f>
        <v>0</v>
      </c>
      <c r="J83" s="316" t="str">
        <f>VLOOKUP(B83,'27MY_HR-V_DATA'!B:U,12,FALSE)</f>
        <v>N/A</v>
      </c>
      <c r="K83" s="316">
        <f>VLOOKUP(B83,'27MY_HR-V_DATA'!B:U,13,FALSE)</f>
        <v>0</v>
      </c>
      <c r="L83" s="316" t="str">
        <f>VLOOKUP(B83,'27MY_HR-V_DATA'!B:U,14,FALSE)</f>
        <v>N/A</v>
      </c>
      <c r="M83" s="316">
        <f>VLOOKUP(B83,'27MY_HR-V_DATA'!B:U,15,FALSE)</f>
        <v>0</v>
      </c>
      <c r="N83" s="316" t="str">
        <f>VLOOKUP(B83,'27MY_HR-V_DATA'!B:U,16,FALSE)</f>
        <v>•</v>
      </c>
      <c r="O83" s="316">
        <f>VLOOKUP(B83,'27MY_HR-V_DATA'!B:U,17,FALSE)</f>
        <v>0</v>
      </c>
      <c r="P83" s="316" t="str">
        <f>VLOOKUP(B83,'27MY_HR-V_DATA'!B:U,18,FALSE)</f>
        <v>•</v>
      </c>
      <c r="Q83" s="367"/>
    </row>
    <row r="84" spans="2:17" s="126" customFormat="1" ht="15" hidden="1" customHeight="1">
      <c r="B84" s="263" t="str">
        <f>'27MY_HR-V_DATA'!B71</f>
        <v>08P20-3V0-1W0A</v>
      </c>
      <c r="C84" s="354" t="str">
        <f>VLOOKUP(B84,'27MY_HR-V_DATA'!B:U,4,FALSE)</f>
        <v>Bleu  turbo nacré (B-637P)</v>
      </c>
      <c r="D84" s="78" t="str">
        <f t="shared" si="23"/>
        <v>08P20-3V0-1W0A</v>
      </c>
      <c r="E84" s="351">
        <f>VLOOKUP(B84,'27MY_HR-V_DATA'!B:U,8,FALSE)</f>
        <v>151</v>
      </c>
      <c r="F84" s="351">
        <f>VLOOKUP(B84,'27MY_HR-V_DATA'!B:U,9,FALSE)</f>
        <v>252</v>
      </c>
      <c r="G84" s="352">
        <f>VLOOKUP(B84,'27MY_HR-V_DATA'!B:U,7,FALSE)</f>
        <v>0.4</v>
      </c>
      <c r="H84" s="353">
        <f>VLOOKUP(B84,'27MY_HR-V_DATA'!B:U,10,FALSE)</f>
        <v>312.8</v>
      </c>
      <c r="I84" s="316">
        <f>VLOOKUP(B84,'27MY_HR-V_DATA'!B:U,11,FALSE)</f>
        <v>0</v>
      </c>
      <c r="J84" s="316" t="str">
        <f>VLOOKUP(B84,'27MY_HR-V_DATA'!B:U,12,FALSE)</f>
        <v>N/A</v>
      </c>
      <c r="K84" s="316">
        <f>VLOOKUP(B84,'27MY_HR-V_DATA'!B:U,13,FALSE)</f>
        <v>0</v>
      </c>
      <c r="L84" s="316" t="str">
        <f>VLOOKUP(B84,'27MY_HR-V_DATA'!B:U,14,FALSE)</f>
        <v>N/A</v>
      </c>
      <c r="M84" s="316">
        <f>VLOOKUP(B84,'27MY_HR-V_DATA'!B:U,15,FALSE)</f>
        <v>0</v>
      </c>
      <c r="N84" s="316" t="str">
        <f>VLOOKUP(B84,'27MY_HR-V_DATA'!B:U,16,FALSE)</f>
        <v>•</v>
      </c>
      <c r="O84" s="316">
        <f>VLOOKUP(B84,'27MY_HR-V_DATA'!B:U,17,FALSE)</f>
        <v>0</v>
      </c>
      <c r="P84" s="316" t="str">
        <f>VLOOKUP(B84,'27MY_HR-V_DATA'!B:U,18,FALSE)</f>
        <v>N/A</v>
      </c>
      <c r="Q84" s="368"/>
    </row>
    <row r="85" spans="2:17" s="126" customFormat="1" ht="15.6" customHeight="1">
      <c r="B85" s="263"/>
      <c r="C85" s="444"/>
      <c r="D85" s="444"/>
      <c r="E85" s="437"/>
      <c r="F85" s="437"/>
      <c r="G85" s="174"/>
      <c r="H85" s="437"/>
      <c r="I85" s="437"/>
      <c r="J85" s="437"/>
      <c r="K85" s="437"/>
      <c r="L85" s="437"/>
      <c r="M85" s="437"/>
      <c r="N85" s="437"/>
      <c r="O85" s="437"/>
      <c r="P85" s="437"/>
      <c r="Q85" s="437"/>
    </row>
    <row r="86" spans="2:17" s="124" customFormat="1" ht="18">
      <c r="B86" s="265"/>
      <c r="C86" s="141" t="s">
        <v>513</v>
      </c>
      <c r="D86" s="141"/>
      <c r="E86" s="175"/>
      <c r="F86" s="175"/>
      <c r="G86" s="175"/>
      <c r="H86" s="175"/>
      <c r="I86" s="175"/>
      <c r="J86" s="175"/>
      <c r="K86" s="175"/>
      <c r="L86" s="175"/>
      <c r="M86" s="175"/>
      <c r="N86" s="175"/>
      <c r="O86" s="175"/>
      <c r="P86" s="175"/>
      <c r="Q86" s="175"/>
    </row>
    <row r="87" spans="2:17" s="125" customFormat="1" ht="15" customHeight="1">
      <c r="B87" s="264"/>
      <c r="C87" s="428" t="s">
        <v>504</v>
      </c>
      <c r="D87" s="428" t="s">
        <v>505</v>
      </c>
      <c r="E87" s="428" t="s">
        <v>506</v>
      </c>
      <c r="F87" s="428" t="s">
        <v>507</v>
      </c>
      <c r="G87" s="428" t="s">
        <v>508</v>
      </c>
      <c r="H87" s="365" t="s">
        <v>509</v>
      </c>
      <c r="I87" s="428" t="s">
        <v>482</v>
      </c>
      <c r="J87" s="428"/>
      <c r="K87" s="428"/>
      <c r="L87" s="428"/>
      <c r="M87" s="428"/>
      <c r="N87" s="428"/>
      <c r="O87" s="428"/>
      <c r="P87" s="428"/>
      <c r="Q87" s="428" t="s">
        <v>510</v>
      </c>
    </row>
    <row r="88" spans="2:17" s="125" customFormat="1" ht="14.45">
      <c r="B88" s="264"/>
      <c r="C88" s="428"/>
      <c r="D88" s="428"/>
      <c r="E88" s="428"/>
      <c r="F88" s="428"/>
      <c r="G88" s="428"/>
      <c r="H88" s="365"/>
      <c r="I88" s="157">
        <f>'27MY_HR-V_DATA'!$L$6</f>
        <v>0</v>
      </c>
      <c r="J88" s="157" t="str">
        <f>'27MY_HR-V_DATA'!$M$6</f>
        <v>LX 2WD</v>
      </c>
      <c r="K88" s="157">
        <f>'27MY_HR-V_DATA'!$N$6</f>
        <v>0</v>
      </c>
      <c r="L88" s="157" t="str">
        <f>'27MY_HR-V_DATA'!$O$6</f>
        <v>LX AWD</v>
      </c>
      <c r="M88" s="157">
        <f>'27MY_HR-V_DATA'!$P$6</f>
        <v>0</v>
      </c>
      <c r="N88" s="157" t="str">
        <f>'27MY_HR-V_DATA'!$Q$6</f>
        <v>AWD Sport</v>
      </c>
      <c r="O88" s="157">
        <f>'27MY_HR-V_DATA'!$R$6</f>
        <v>0</v>
      </c>
      <c r="P88" s="157" t="str">
        <f>'27MY_HR-V_DATA'!$S$6</f>
        <v>EX-L Navi</v>
      </c>
      <c r="Q88" s="428"/>
    </row>
    <row r="89" spans="2:17" s="126" customFormat="1" ht="15" customHeight="1">
      <c r="B89" s="263" t="s">
        <v>384</v>
      </c>
      <c r="C89" s="201" t="str">
        <f>VLOOKUP(B89,'27MY_HR-V_DATA'!B:U,4,FALSE)</f>
        <v xml:space="preserve">Protège-tapis toutes saisons </v>
      </c>
      <c r="D89" s="78" t="str">
        <f t="shared" ref="D89" si="24">B89</f>
        <v>08P17-3V0-110</v>
      </c>
      <c r="E89" s="351">
        <f>VLOOKUP(B89,'27MY_HR-V_DATA'!B:U,8,FALSE)</f>
        <v>173</v>
      </c>
      <c r="F89" s="351">
        <f>VLOOKUP(B89,'27MY_HR-V_DATA'!B:U,9,FALSE)</f>
        <v>288</v>
      </c>
      <c r="G89" s="281">
        <f>VLOOKUP(B89,'27MY_HR-V_DATA'!B:U,7,FALSE)</f>
        <v>0.1</v>
      </c>
      <c r="H89" s="353">
        <f>VLOOKUP(B89,'27MY_HR-V_DATA'!B:U,10,FALSE)</f>
        <v>303.2</v>
      </c>
      <c r="I89" s="316">
        <f>VLOOKUP(B89,'27MY_HR-V_DATA'!B:U,11,FALSE)</f>
        <v>0</v>
      </c>
      <c r="J89" s="316" t="str">
        <f>VLOOKUP(B89,'27MY_HR-V_DATA'!B:U,12,FALSE)</f>
        <v>•</v>
      </c>
      <c r="K89" s="316">
        <f>VLOOKUP(B89,'27MY_HR-V_DATA'!B:U,13,FALSE)</f>
        <v>0</v>
      </c>
      <c r="L89" s="316" t="str">
        <f>VLOOKUP(B89,'27MY_HR-V_DATA'!B:U,14,FALSE)</f>
        <v>•</v>
      </c>
      <c r="M89" s="316">
        <f>VLOOKUP(B89,'27MY_HR-V_DATA'!B:U,15,FALSE)</f>
        <v>0</v>
      </c>
      <c r="N89" s="316" t="str">
        <f>VLOOKUP(B89,'27MY_HR-V_DATA'!B:U,16,FALSE)</f>
        <v>•</v>
      </c>
      <c r="O89" s="316">
        <f>VLOOKUP(B89,'27MY_HR-V_DATA'!B:U,17,FALSE)</f>
        <v>0</v>
      </c>
      <c r="P89" s="316" t="str">
        <f>VLOOKUP(B89,'27MY_HR-V_DATA'!B:U,18,FALSE)</f>
        <v>•</v>
      </c>
      <c r="Q89" s="349" t="str">
        <f>IF(VLOOKUP(B89,'27MY_HR-V_DATA'!B:U,20,FALSE)="","",VLOOKUP(B89,'27MY_HR-V_DATA'!B:U,20,FALSE))</f>
        <v>Ne peut être installé avec protège-tapis à parois hautes</v>
      </c>
    </row>
    <row r="90" spans="2:17" s="126" customFormat="1" ht="15" customHeight="1">
      <c r="B90" s="263" t="s">
        <v>391</v>
      </c>
      <c r="C90" s="201" t="str">
        <f>VLOOKUP(B90,'27MY_HR-V_DATA'!B:U,4,FALSE)</f>
        <v>Protège-tapis à parois hautes</v>
      </c>
      <c r="D90" s="78" t="str">
        <f t="shared" ref="D90:D96" si="25">B90</f>
        <v>08P15-3V0-110</v>
      </c>
      <c r="E90" s="351">
        <f>VLOOKUP(B90,'27MY_HR-V_DATA'!B:U,8,FALSE)</f>
        <v>235</v>
      </c>
      <c r="F90" s="351">
        <f>VLOOKUP(B90,'27MY_HR-V_DATA'!B:U,9,FALSE)</f>
        <v>392</v>
      </c>
      <c r="G90" s="281">
        <f>VLOOKUP(B90,'27MY_HR-V_DATA'!B:U,7,FALSE)</f>
        <v>0.1</v>
      </c>
      <c r="H90" s="353">
        <f>VLOOKUP(B90,'27MY_HR-V_DATA'!B:U,10,FALSE)</f>
        <v>407.2</v>
      </c>
      <c r="I90" s="316">
        <f>VLOOKUP(B90,'27MY_HR-V_DATA'!B:U,11,FALSE)</f>
        <v>0</v>
      </c>
      <c r="J90" s="316" t="str">
        <f>VLOOKUP(B90,'27MY_HR-V_DATA'!B:U,12,FALSE)</f>
        <v>•</v>
      </c>
      <c r="K90" s="316">
        <f>VLOOKUP(B90,'27MY_HR-V_DATA'!B:U,13,FALSE)</f>
        <v>0</v>
      </c>
      <c r="L90" s="316" t="str">
        <f>VLOOKUP(B90,'27MY_HR-V_DATA'!B:U,14,FALSE)</f>
        <v>•</v>
      </c>
      <c r="M90" s="316">
        <f>VLOOKUP(B90,'27MY_HR-V_DATA'!B:U,15,FALSE)</f>
        <v>0</v>
      </c>
      <c r="N90" s="316" t="str">
        <f>VLOOKUP(B90,'27MY_HR-V_DATA'!B:U,16,FALSE)</f>
        <v>•</v>
      </c>
      <c r="O90" s="316">
        <f>VLOOKUP(B90,'27MY_HR-V_DATA'!B:U,17,FALSE)</f>
        <v>0</v>
      </c>
      <c r="P90" s="316" t="str">
        <f>VLOOKUP(B90,'27MY_HR-V_DATA'!B:U,18,FALSE)</f>
        <v>•</v>
      </c>
      <c r="Q90" s="349" t="str">
        <f>IF(VLOOKUP(B90,'27MY_HR-V_DATA'!B:U,20,FALSE)="","",VLOOKUP(B90,'27MY_HR-V_DATA'!B:U,20,FALSE))</f>
        <v xml:space="preserve">Ne peut être installé avec protège-tapis toutes saisons </v>
      </c>
    </row>
    <row r="91" spans="2:17" s="126" customFormat="1" ht="14.45">
      <c r="B91" s="263" t="s">
        <v>398</v>
      </c>
      <c r="C91" s="201" t="str">
        <f>VLOOKUP(B91,'27MY_HR-V_DATA'!B:U,4,FALSE)</f>
        <v>Plateau de compartiment à bagages</v>
      </c>
      <c r="D91" s="78" t="str">
        <f t="shared" si="25"/>
        <v>08U45-3V0-100</v>
      </c>
      <c r="E91" s="351">
        <f>VLOOKUP(B91,'27MY_HR-V_DATA'!B:U,8,FALSE)</f>
        <v>116</v>
      </c>
      <c r="F91" s="351">
        <f>VLOOKUP(B91,'27MY_HR-V_DATA'!B:U,9,FALSE)</f>
        <v>193</v>
      </c>
      <c r="G91" s="281">
        <f>VLOOKUP(B91,'27MY_HR-V_DATA'!B:U,7,FALSE)</f>
        <v>0.1</v>
      </c>
      <c r="H91" s="353">
        <f>VLOOKUP(B91,'27MY_HR-V_DATA'!B:U,10,FALSE)</f>
        <v>208.2</v>
      </c>
      <c r="I91" s="316">
        <f>VLOOKUP(B91,'27MY_HR-V_DATA'!B:U,11,FALSE)</f>
        <v>0</v>
      </c>
      <c r="J91" s="316" t="str">
        <f>VLOOKUP(B91,'27MY_HR-V_DATA'!B:U,12,FALSE)</f>
        <v>•</v>
      </c>
      <c r="K91" s="316">
        <f>VLOOKUP(B91,'27MY_HR-V_DATA'!B:U,13,FALSE)</f>
        <v>0</v>
      </c>
      <c r="L91" s="316" t="str">
        <f>VLOOKUP(B91,'27MY_HR-V_DATA'!B:U,14,FALSE)</f>
        <v>•</v>
      </c>
      <c r="M91" s="316">
        <f>VLOOKUP(B91,'27MY_HR-V_DATA'!B:U,15,FALSE)</f>
        <v>0</v>
      </c>
      <c r="N91" s="316" t="str">
        <f>VLOOKUP(B91,'27MY_HR-V_DATA'!B:U,16,FALSE)</f>
        <v>•</v>
      </c>
      <c r="O91" s="316">
        <f>VLOOKUP(B91,'27MY_HR-V_DATA'!B:U,17,FALSE)</f>
        <v>0</v>
      </c>
      <c r="P91" s="316" t="str">
        <f>VLOOKUP(B91,'27MY_HR-V_DATA'!B:U,18,FALSE)</f>
        <v>•</v>
      </c>
      <c r="Q91" s="349" t="str">
        <f>IF(VLOOKUP(B91,'27MY_HR-V_DATA'!B:U,20,FALSE)="","",VLOOKUP(B91,'27MY_HR-V_DATA'!B:U,20,FALSE))</f>
        <v/>
      </c>
    </row>
    <row r="92" spans="2:17" s="126" customFormat="1" ht="15" customHeight="1">
      <c r="B92" s="263" t="s">
        <v>403</v>
      </c>
      <c r="C92" s="201" t="str">
        <f>VLOOKUP(B92,'27MY_HR-V_DATA'!B:U,4,FALSE)</f>
        <v>Cache-bagages</v>
      </c>
      <c r="D92" s="78" t="str">
        <f t="shared" si="25"/>
        <v>08U35-3V0-310</v>
      </c>
      <c r="E92" s="351">
        <f>VLOOKUP(B92,'27MY_HR-V_DATA'!B:U,8,FALSE)</f>
        <v>144</v>
      </c>
      <c r="F92" s="351">
        <f>VLOOKUP(B92,'27MY_HR-V_DATA'!B:U,9,FALSE)</f>
        <v>240</v>
      </c>
      <c r="G92" s="281">
        <f>VLOOKUP(B92,'27MY_HR-V_DATA'!B:U,7,FALSE)</f>
        <v>0.2</v>
      </c>
      <c r="H92" s="353">
        <f>VLOOKUP(B92,'27MY_HR-V_DATA'!B:U,10,FALSE)</f>
        <v>270.39999999999998</v>
      </c>
      <c r="I92" s="316">
        <f>VLOOKUP(B92,'27MY_HR-V_DATA'!B:U,11,FALSE)</f>
        <v>0</v>
      </c>
      <c r="J92" s="316" t="str">
        <f>VLOOKUP(B92,'27MY_HR-V_DATA'!B:U,12,FALSE)</f>
        <v>•</v>
      </c>
      <c r="K92" s="316">
        <f>VLOOKUP(B92,'27MY_HR-V_DATA'!B:U,13,FALSE)</f>
        <v>0</v>
      </c>
      <c r="L92" s="316" t="str">
        <f>VLOOKUP(B92,'27MY_HR-V_DATA'!B:U,14,FALSE)</f>
        <v>•</v>
      </c>
      <c r="M92" s="316">
        <f>VLOOKUP(B92,'27MY_HR-V_DATA'!B:U,15,FALSE)</f>
        <v>0</v>
      </c>
      <c r="N92" s="316" t="str">
        <f>VLOOKUP(B92,'27MY_HR-V_DATA'!B:U,16,FALSE)</f>
        <v>•</v>
      </c>
      <c r="O92" s="316">
        <f>VLOOKUP(B92,'27MY_HR-V_DATA'!B:U,17,FALSE)</f>
        <v>0</v>
      </c>
      <c r="P92" s="316" t="str">
        <f>VLOOKUP(B92,'27MY_HR-V_DATA'!B:U,18,FALSE)</f>
        <v>•</v>
      </c>
      <c r="Q92" s="349" t="str">
        <f>IF(VLOOKUP(B92,'27MY_HR-V_DATA'!B:U,20,FALSE)="","",VLOOKUP(B92,'27MY_HR-V_DATA'!B:U,20,FALSE))</f>
        <v/>
      </c>
    </row>
    <row r="93" spans="2:17" s="126" customFormat="1" ht="15" customHeight="1">
      <c r="B93" s="263" t="s">
        <v>408</v>
      </c>
      <c r="C93" s="201" t="str">
        <f>VLOOKUP(B93,'27MY_HR-V_DATA'!B:U,4,FALSE)</f>
        <v>Protection de dossierdu siège</v>
      </c>
      <c r="D93" s="78" t="str">
        <f t="shared" si="25"/>
        <v>08P30-3V0-100</v>
      </c>
      <c r="E93" s="351">
        <f>VLOOKUP(B93,'27MY_HR-V_DATA'!B:U,8,FALSE)</f>
        <v>142</v>
      </c>
      <c r="F93" s="351">
        <f>VLOOKUP(B93,'27MY_HR-V_DATA'!B:U,9,FALSE)</f>
        <v>203</v>
      </c>
      <c r="G93" s="281">
        <f>VLOOKUP(B93,'27MY_HR-V_DATA'!B:U,7,FALSE)</f>
        <v>0.2</v>
      </c>
      <c r="H93" s="353">
        <f>VLOOKUP(B93,'27MY_HR-V_DATA'!B:U,10,FALSE)</f>
        <v>233.4</v>
      </c>
      <c r="I93" s="316">
        <f>VLOOKUP(B93,'27MY_HR-V_DATA'!B:U,11,FALSE)</f>
        <v>0</v>
      </c>
      <c r="J93" s="316" t="str">
        <f>VLOOKUP(B93,'27MY_HR-V_DATA'!B:U,12,FALSE)</f>
        <v>•</v>
      </c>
      <c r="K93" s="316">
        <f>VLOOKUP(B93,'27MY_HR-V_DATA'!B:U,13,FALSE)</f>
        <v>0</v>
      </c>
      <c r="L93" s="316" t="str">
        <f>VLOOKUP(B93,'27MY_HR-V_DATA'!B:U,14,FALSE)</f>
        <v>•</v>
      </c>
      <c r="M93" s="316">
        <f>VLOOKUP(B93,'27MY_HR-V_DATA'!B:U,15,FALSE)</f>
        <v>0</v>
      </c>
      <c r="N93" s="316" t="str">
        <f>VLOOKUP(B93,'27MY_HR-V_DATA'!B:U,16,FALSE)</f>
        <v>•</v>
      </c>
      <c r="O93" s="316">
        <f>VLOOKUP(B93,'27MY_HR-V_DATA'!B:U,17,FALSE)</f>
        <v>0</v>
      </c>
      <c r="P93" s="316" t="str">
        <f>VLOOKUP(B93,'27MY_HR-V_DATA'!B:U,18,FALSE)</f>
        <v>•</v>
      </c>
      <c r="Q93" s="349" t="str">
        <f>IF(VLOOKUP(B93,'27MY_HR-V_DATA'!B:U,20,FALSE)="","",VLOOKUP(B93,'27MY_HR-V_DATA'!B:U,20,FALSE))</f>
        <v/>
      </c>
    </row>
    <row r="94" spans="2:17" s="126" customFormat="1" ht="15" customHeight="1">
      <c r="B94" s="263" t="s">
        <v>412</v>
      </c>
      <c r="C94" s="201" t="str">
        <f>VLOOKUP(B94,'27MY_HR-V_DATA'!B:U,4,FALSE)</f>
        <v>Pellicule de protection de seuil de portière</v>
      </c>
      <c r="D94" s="78" t="str">
        <f t="shared" si="25"/>
        <v>08P04-3V0-100</v>
      </c>
      <c r="E94" s="351">
        <f>VLOOKUP(B94,'27MY_HR-V_DATA'!B:U,8,FALSE)</f>
        <v>105</v>
      </c>
      <c r="F94" s="351">
        <f>VLOOKUP(B94,'27MY_HR-V_DATA'!B:U,9,FALSE)</f>
        <v>175</v>
      </c>
      <c r="G94" s="281">
        <f>VLOOKUP(B94,'27MY_HR-V_DATA'!B:U,7,FALSE)</f>
        <v>0.4</v>
      </c>
      <c r="H94" s="353">
        <f>VLOOKUP(B94,'27MY_HR-V_DATA'!B:U,10,FALSE)</f>
        <v>235.8</v>
      </c>
      <c r="I94" s="316">
        <f>VLOOKUP(B94,'27MY_HR-V_DATA'!B:U,11,FALSE)</f>
        <v>0</v>
      </c>
      <c r="J94" s="316" t="str">
        <f>VLOOKUP(B94,'27MY_HR-V_DATA'!B:U,12,FALSE)</f>
        <v>•</v>
      </c>
      <c r="K94" s="316">
        <f>VLOOKUP(B94,'27MY_HR-V_DATA'!B:U,13,FALSE)</f>
        <v>0</v>
      </c>
      <c r="L94" s="316" t="str">
        <f>VLOOKUP(B94,'27MY_HR-V_DATA'!B:U,14,FALSE)</f>
        <v>•</v>
      </c>
      <c r="M94" s="316">
        <f>VLOOKUP(B94,'27MY_HR-V_DATA'!B:U,15,FALSE)</f>
        <v>0</v>
      </c>
      <c r="N94" s="316" t="str">
        <f>VLOOKUP(B94,'27MY_HR-V_DATA'!B:U,16,FALSE)</f>
        <v>•</v>
      </c>
      <c r="O94" s="316">
        <f>VLOOKUP(B94,'27MY_HR-V_DATA'!B:U,17,FALSE)</f>
        <v>0</v>
      </c>
      <c r="P94" s="316" t="str">
        <f>VLOOKUP(B94,'27MY_HR-V_DATA'!B:U,18,FALSE)</f>
        <v>•</v>
      </c>
      <c r="Q94" s="349" t="str">
        <f>IF(VLOOKUP(B94,'27MY_HR-V_DATA'!B:U,20,FALSE)="","",VLOOKUP(B94,'27MY_HR-V_DATA'!B:U,20,FALSE))</f>
        <v/>
      </c>
    </row>
    <row r="95" spans="2:17" s="126" customFormat="1" ht="15" customHeight="1">
      <c r="B95" s="263" t="s">
        <v>416</v>
      </c>
      <c r="C95" s="201" t="str">
        <f>VLOOKUP(B95,'27MY_HR-V_DATA'!B:U,4,FALSE)</f>
        <v>Filet de cargaison</v>
      </c>
      <c r="D95" s="78" t="str">
        <f t="shared" si="25"/>
        <v>08L96-3V0-300</v>
      </c>
      <c r="E95" s="351">
        <f>VLOOKUP(B95,'27MY_HR-V_DATA'!B:U,8,FALSE)</f>
        <v>60</v>
      </c>
      <c r="F95" s="351">
        <f>VLOOKUP(B95,'27MY_HR-V_DATA'!B:U,9,FALSE)</f>
        <v>100</v>
      </c>
      <c r="G95" s="281">
        <f>VLOOKUP(B95,'27MY_HR-V_DATA'!B:U,7,FALSE)</f>
        <v>0.1</v>
      </c>
      <c r="H95" s="353">
        <f>VLOOKUP(B95,'27MY_HR-V_DATA'!B:U,10,FALSE)</f>
        <v>115.2</v>
      </c>
      <c r="I95" s="316">
        <f>VLOOKUP(B95,'27MY_HR-V_DATA'!B:U,11,FALSE)</f>
        <v>0</v>
      </c>
      <c r="J95" s="316" t="str">
        <f>VLOOKUP(B95,'27MY_HR-V_DATA'!B:U,12,FALSE)</f>
        <v>•</v>
      </c>
      <c r="K95" s="316">
        <f>VLOOKUP(B95,'27MY_HR-V_DATA'!B:U,13,FALSE)</f>
        <v>0</v>
      </c>
      <c r="L95" s="316" t="str">
        <f>VLOOKUP(B95,'27MY_HR-V_DATA'!B:U,14,FALSE)</f>
        <v>•</v>
      </c>
      <c r="M95" s="316">
        <f>VLOOKUP(B95,'27MY_HR-V_DATA'!B:U,15,FALSE)</f>
        <v>0</v>
      </c>
      <c r="N95" s="316" t="str">
        <f>VLOOKUP(B95,'27MY_HR-V_DATA'!B:U,16,FALSE)</f>
        <v>•</v>
      </c>
      <c r="O95" s="316">
        <f>VLOOKUP(B95,'27MY_HR-V_DATA'!B:U,17,FALSE)</f>
        <v>0</v>
      </c>
      <c r="P95" s="316" t="str">
        <f>VLOOKUP(B95,'27MY_HR-V_DATA'!B:U,18,FALSE)</f>
        <v>•</v>
      </c>
      <c r="Q95" s="349" t="str">
        <f>IF(VLOOKUP(B95,'27MY_HR-V_DATA'!B:U,20,FALSE)="","",VLOOKUP(B95,'27MY_HR-V_DATA'!B:U,20,FALSE))</f>
        <v/>
      </c>
    </row>
    <row r="96" spans="2:17" s="126" customFormat="1" ht="15" customHeight="1">
      <c r="B96" s="263" t="s">
        <v>420</v>
      </c>
      <c r="C96" s="201" t="str">
        <f>VLOOKUP(B96,'27MY_HR-V_DATA'!B:U,4,FALSE)</f>
        <v>Cendrier de type porte-gobelet</v>
      </c>
      <c r="D96" s="78" t="str">
        <f t="shared" si="25"/>
        <v>08U25-STK-413</v>
      </c>
      <c r="E96" s="351">
        <f>VLOOKUP(B96,'27MY_HR-V_DATA'!B:U,8,FALSE)</f>
        <v>41</v>
      </c>
      <c r="F96" s="351">
        <f>VLOOKUP(B96,'27MY_HR-V_DATA'!B:U,9,FALSE)</f>
        <v>68</v>
      </c>
      <c r="G96" s="281">
        <f>VLOOKUP(B96,'27MY_HR-V_DATA'!B:U,7,FALSE)</f>
        <v>0</v>
      </c>
      <c r="H96" s="353">
        <f>VLOOKUP(B96,'27MY_HR-V_DATA'!B:U,10,FALSE)</f>
        <v>68</v>
      </c>
      <c r="I96" s="316">
        <f>VLOOKUP(B96,'27MY_HR-V_DATA'!B:U,11,FALSE)</f>
        <v>0</v>
      </c>
      <c r="J96" s="316" t="str">
        <f>VLOOKUP(B96,'27MY_HR-V_DATA'!B:U,12,FALSE)</f>
        <v>•</v>
      </c>
      <c r="K96" s="316">
        <f>VLOOKUP(B96,'27MY_HR-V_DATA'!B:U,13,FALSE)</f>
        <v>0</v>
      </c>
      <c r="L96" s="316" t="str">
        <f>VLOOKUP(B96,'27MY_HR-V_DATA'!B:U,14,FALSE)</f>
        <v>•</v>
      </c>
      <c r="M96" s="316">
        <f>VLOOKUP(B96,'27MY_HR-V_DATA'!B:U,15,FALSE)</f>
        <v>0</v>
      </c>
      <c r="N96" s="316" t="str">
        <f>VLOOKUP(B96,'27MY_HR-V_DATA'!B:U,16,FALSE)</f>
        <v>•</v>
      </c>
      <c r="O96" s="316">
        <f>VLOOKUP(B96,'27MY_HR-V_DATA'!B:U,17,FALSE)</f>
        <v>0</v>
      </c>
      <c r="P96" s="316" t="str">
        <f>VLOOKUP(B96,'27MY_HR-V_DATA'!B:U,18,FALSE)</f>
        <v>•</v>
      </c>
      <c r="Q96" s="349" t="str">
        <f>IF(VLOOKUP(B96,'27MY_HR-V_DATA'!B:U,20,FALSE)="","",VLOOKUP(B96,'27MY_HR-V_DATA'!B:U,20,FALSE))</f>
        <v/>
      </c>
    </row>
    <row r="97" spans="2:17" s="126" customFormat="1" ht="12" customHeight="1">
      <c r="B97" s="263"/>
      <c r="C97" s="19"/>
      <c r="D97" s="27"/>
      <c r="E97" s="21"/>
      <c r="F97" s="21"/>
      <c r="G97" s="22"/>
      <c r="H97" s="23"/>
      <c r="I97" s="24"/>
      <c r="J97" s="24"/>
      <c r="K97" s="24"/>
      <c r="L97" s="24"/>
      <c r="M97" s="24"/>
      <c r="N97" s="24"/>
      <c r="O97" s="24"/>
      <c r="P97" s="24"/>
      <c r="Q97" s="25"/>
    </row>
    <row r="98" spans="2:17" s="124" customFormat="1" ht="18">
      <c r="B98" s="265"/>
      <c r="C98" s="141" t="s">
        <v>514</v>
      </c>
      <c r="D98" s="141"/>
      <c r="E98" s="48"/>
      <c r="F98" s="49"/>
      <c r="G98" s="49"/>
      <c r="H98" s="49"/>
      <c r="I98" s="49"/>
      <c r="J98" s="49"/>
      <c r="K98" s="49"/>
      <c r="L98" s="49"/>
      <c r="M98" s="49"/>
      <c r="N98" s="49"/>
      <c r="O98" s="49"/>
      <c r="P98" s="49"/>
      <c r="Q98" s="49"/>
    </row>
    <row r="99" spans="2:17" s="125" customFormat="1" ht="15" customHeight="1">
      <c r="B99" s="264"/>
      <c r="C99" s="428" t="s">
        <v>504</v>
      </c>
      <c r="D99" s="428" t="s">
        <v>505</v>
      </c>
      <c r="E99" s="428" t="s">
        <v>506</v>
      </c>
      <c r="F99" s="428" t="s">
        <v>507</v>
      </c>
      <c r="G99" s="428" t="s">
        <v>508</v>
      </c>
      <c r="H99" s="365" t="s">
        <v>509</v>
      </c>
      <c r="I99" s="428" t="s">
        <v>482</v>
      </c>
      <c r="J99" s="428"/>
      <c r="K99" s="428"/>
      <c r="L99" s="428"/>
      <c r="M99" s="428"/>
      <c r="N99" s="428"/>
      <c r="O99" s="428"/>
      <c r="P99" s="428"/>
      <c r="Q99" s="428" t="s">
        <v>510</v>
      </c>
    </row>
    <row r="100" spans="2:17" s="125" customFormat="1" ht="14.45">
      <c r="B100" s="264"/>
      <c r="C100" s="428"/>
      <c r="D100" s="428"/>
      <c r="E100" s="428"/>
      <c r="F100" s="428"/>
      <c r="G100" s="428"/>
      <c r="H100" s="365"/>
      <c r="I100" s="157">
        <f>'27MY_HR-V_DATA'!$L$6</f>
        <v>0</v>
      </c>
      <c r="J100" s="157" t="str">
        <f>'27MY_HR-V_DATA'!$M$6</f>
        <v>LX 2WD</v>
      </c>
      <c r="K100" s="157">
        <f>'27MY_HR-V_DATA'!$N$6</f>
        <v>0</v>
      </c>
      <c r="L100" s="157" t="str">
        <f>'27MY_HR-V_DATA'!$O$6</f>
        <v>LX AWD</v>
      </c>
      <c r="M100" s="157">
        <f>'27MY_HR-V_DATA'!$P$6</f>
        <v>0</v>
      </c>
      <c r="N100" s="157" t="str">
        <f>'27MY_HR-V_DATA'!$Q$6</f>
        <v>AWD Sport</v>
      </c>
      <c r="O100" s="157">
        <f>'27MY_HR-V_DATA'!$R$6</f>
        <v>0</v>
      </c>
      <c r="P100" s="157" t="str">
        <f>'27MY_HR-V_DATA'!$S$6</f>
        <v>EX-L Navi</v>
      </c>
      <c r="Q100" s="428"/>
    </row>
    <row r="101" spans="2:17" s="126" customFormat="1" ht="15" customHeight="1">
      <c r="B101" s="263" t="s">
        <v>363</v>
      </c>
      <c r="C101" s="201" t="str">
        <f>VLOOKUP(B101,'27MY_HR-V_DATA'!B:U,4,FALSE)</f>
        <v xml:space="preserve">Chauffe-moteur   </v>
      </c>
      <c r="D101" s="78" t="str">
        <f t="shared" ref="D101" si="26">B101</f>
        <v>08T44-SNA-302</v>
      </c>
      <c r="E101" s="351">
        <f>VLOOKUP(B101,'27MY_HR-V_DATA'!B:U,8,FALSE)</f>
        <v>149</v>
      </c>
      <c r="F101" s="351">
        <f>VLOOKUP(B101,'27MY_HR-V_DATA'!B:U,9,FALSE)</f>
        <v>248</v>
      </c>
      <c r="G101" s="281">
        <f>VLOOKUP(B101,'27MY_HR-V_DATA'!B:U,7,FALSE)</f>
        <v>1.4</v>
      </c>
      <c r="H101" s="353">
        <f>VLOOKUP(B101,'27MY_HR-V_DATA'!B:U,10,FALSE)</f>
        <v>460.79999999999995</v>
      </c>
      <c r="I101" s="316">
        <f>VLOOKUP(B101,'27MY_HR-V_DATA'!B:U,11,FALSE)</f>
        <v>0</v>
      </c>
      <c r="J101" s="316" t="str">
        <f>VLOOKUP(B101,'27MY_HR-V_DATA'!B:U,12,FALSE)</f>
        <v>•</v>
      </c>
      <c r="K101" s="316">
        <f>VLOOKUP(B101,'27MY_HR-V_DATA'!B:U,13,FALSE)</f>
        <v>0</v>
      </c>
      <c r="L101" s="316" t="str">
        <f>VLOOKUP(B101,'27MY_HR-V_DATA'!B:U,14,FALSE)</f>
        <v>•</v>
      </c>
      <c r="M101" s="316">
        <f>VLOOKUP(B101,'27MY_HR-V_DATA'!B:U,15,FALSE)</f>
        <v>0</v>
      </c>
      <c r="N101" s="316" t="str">
        <f>VLOOKUP(B101,'27MY_HR-V_DATA'!B:U,16,FALSE)</f>
        <v>•</v>
      </c>
      <c r="O101" s="316">
        <f>VLOOKUP(B101,'27MY_HR-V_DATA'!B:U,17,FALSE)</f>
        <v>0</v>
      </c>
      <c r="P101" s="316" t="str">
        <f>VLOOKUP(B101,'27MY_HR-V_DATA'!B:U,18,FALSE)</f>
        <v>•</v>
      </c>
      <c r="Q101" s="349" t="str">
        <f>IF(VLOOKUP(B101,'27MY_HR-V_DATA'!B:U,20,FALSE)="","",VLOOKUP(B101,'27MY_HR-V_DATA'!B:U,20,FALSE))</f>
        <v/>
      </c>
    </row>
    <row r="102" spans="2:17" s="126" customFormat="1" ht="15" customHeight="1">
      <c r="B102" s="263" t="s">
        <v>368</v>
      </c>
      <c r="C102" s="201" t="str">
        <f>VLOOKUP(B102,'27MY_HR-V_DATA'!B:U,4,FALSE)</f>
        <v>Chargeur/mainteneur de batterie automobile 12 V Optimate</v>
      </c>
      <c r="D102" s="78" t="str">
        <f t="shared" ref="D102:D103" si="27">B102</f>
        <v>31670-BMS-004H</v>
      </c>
      <c r="E102" s="351">
        <f>VLOOKUP(B102,'27MY_HR-V_DATA'!B:U,8,FALSE)</f>
        <v>94</v>
      </c>
      <c r="F102" s="351">
        <f>VLOOKUP(B102,'27MY_HR-V_DATA'!B:U,9,FALSE)</f>
        <v>157</v>
      </c>
      <c r="G102" s="281">
        <f>VLOOKUP(B102,'27MY_HR-V_DATA'!B:U,7,FALSE)</f>
        <v>0</v>
      </c>
      <c r="H102" s="353">
        <f>VLOOKUP(B102,'27MY_HR-V_DATA'!B:U,10,FALSE)</f>
        <v>157</v>
      </c>
      <c r="I102" s="316">
        <f>VLOOKUP(B102,'27MY_HR-V_DATA'!B:U,11,FALSE)</f>
        <v>0</v>
      </c>
      <c r="J102" s="316" t="str">
        <f>VLOOKUP(B102,'27MY_HR-V_DATA'!B:U,12,FALSE)</f>
        <v>•</v>
      </c>
      <c r="K102" s="316">
        <f>VLOOKUP(B102,'27MY_HR-V_DATA'!B:U,13,FALSE)</f>
        <v>0</v>
      </c>
      <c r="L102" s="316" t="str">
        <f>VLOOKUP(B102,'27MY_HR-V_DATA'!B:U,14,FALSE)</f>
        <v>•</v>
      </c>
      <c r="M102" s="316">
        <f>VLOOKUP(B102,'27MY_HR-V_DATA'!B:U,15,FALSE)</f>
        <v>0</v>
      </c>
      <c r="N102" s="316" t="str">
        <f>VLOOKUP(B102,'27MY_HR-V_DATA'!B:U,16,FALSE)</f>
        <v>•</v>
      </c>
      <c r="O102" s="316">
        <f>VLOOKUP(B102,'27MY_HR-V_DATA'!B:U,17,FALSE)</f>
        <v>0</v>
      </c>
      <c r="P102" s="316" t="str">
        <f>VLOOKUP(B102,'27MY_HR-V_DATA'!B:U,18,FALSE)</f>
        <v>•</v>
      </c>
      <c r="Q102" s="349" t="str">
        <f>IF(VLOOKUP(B102,'27MY_HR-V_DATA'!B:U,20,FALSE)="","",VLOOKUP(B102,'27MY_HR-V_DATA'!B:U,20,FALSE))</f>
        <v/>
      </c>
    </row>
    <row r="103" spans="2:17" s="126" customFormat="1" ht="15" customHeight="1">
      <c r="B103" s="263" t="s">
        <v>372</v>
      </c>
      <c r="C103" s="201" t="str">
        <f>VLOOKUP(B103,'27MY_HR-V_DATA'!B:U,4,FALSE)</f>
        <v>Câble de batterie</v>
      </c>
      <c r="D103" s="78" t="str">
        <f t="shared" si="27"/>
        <v>31670-BMS-LEAD</v>
      </c>
      <c r="E103" s="351">
        <f>VLOOKUP(B103,'27MY_HR-V_DATA'!B:U,8,FALSE)</f>
        <v>20</v>
      </c>
      <c r="F103" s="351">
        <f>VLOOKUP(B103,'27MY_HR-V_DATA'!B:U,9,FALSE)</f>
        <v>28</v>
      </c>
      <c r="G103" s="281">
        <f>VLOOKUP(B103,'27MY_HR-V_DATA'!B:U,7,FALSE)</f>
        <v>0</v>
      </c>
      <c r="H103" s="353">
        <f>VLOOKUP(B103,'27MY_HR-V_DATA'!B:U,10,FALSE)</f>
        <v>28</v>
      </c>
      <c r="I103" s="316">
        <f>VLOOKUP(B103,'27MY_HR-V_DATA'!B:U,11,FALSE)</f>
        <v>0</v>
      </c>
      <c r="J103" s="316" t="str">
        <f>VLOOKUP(B103,'27MY_HR-V_DATA'!B:U,12,FALSE)</f>
        <v>•</v>
      </c>
      <c r="K103" s="316">
        <f>VLOOKUP(B103,'27MY_HR-V_DATA'!B:U,13,FALSE)</f>
        <v>0</v>
      </c>
      <c r="L103" s="316" t="str">
        <f>VLOOKUP(B103,'27MY_HR-V_DATA'!B:U,14,FALSE)</f>
        <v>•</v>
      </c>
      <c r="M103" s="316">
        <f>VLOOKUP(B103,'27MY_HR-V_DATA'!B:U,15,FALSE)</f>
        <v>0</v>
      </c>
      <c r="N103" s="316" t="str">
        <f>VLOOKUP(B103,'27MY_HR-V_DATA'!B:U,16,FALSE)</f>
        <v>•</v>
      </c>
      <c r="O103" s="316">
        <f>VLOOKUP(B103,'27MY_HR-V_DATA'!B:U,17,FALSE)</f>
        <v>0</v>
      </c>
      <c r="P103" s="316" t="str">
        <f>VLOOKUP(B103,'27MY_HR-V_DATA'!B:U,18,FALSE)</f>
        <v>•</v>
      </c>
      <c r="Q103" s="349" t="str">
        <f>IF(VLOOKUP(B103,'27MY_HR-V_DATA'!B:U,20,FALSE)="","",VLOOKUP(B103,'27MY_HR-V_DATA'!B:U,20,FALSE))</f>
        <v/>
      </c>
    </row>
    <row r="104" spans="2:17" s="126" customFormat="1" ht="15" customHeight="1">
      <c r="B104" s="263"/>
      <c r="C104" s="438"/>
      <c r="D104" s="439"/>
      <c r="E104" s="420"/>
      <c r="F104" s="420"/>
      <c r="G104" s="180"/>
      <c r="H104" s="420"/>
      <c r="I104" s="420"/>
      <c r="J104" s="420"/>
      <c r="K104" s="420"/>
      <c r="L104" s="420"/>
      <c r="M104" s="420"/>
      <c r="N104" s="420"/>
      <c r="O104" s="420"/>
      <c r="P104" s="420"/>
      <c r="Q104" s="420"/>
    </row>
    <row r="105" spans="2:17" s="124" customFormat="1" ht="18">
      <c r="B105" s="263"/>
      <c r="C105" s="141" t="s">
        <v>515</v>
      </c>
      <c r="D105" s="141"/>
      <c r="E105" s="132"/>
      <c r="F105" s="132"/>
      <c r="G105" s="132"/>
      <c r="H105" s="132"/>
      <c r="I105" s="132"/>
      <c r="J105" s="132"/>
      <c r="K105" s="132"/>
      <c r="L105" s="132"/>
      <c r="M105" s="132"/>
      <c r="N105" s="132"/>
      <c r="O105" s="132"/>
      <c r="P105" s="132"/>
      <c r="Q105" s="132"/>
    </row>
    <row r="106" spans="2:17" s="125" customFormat="1" ht="15" customHeight="1">
      <c r="B106" s="264"/>
      <c r="C106" s="428" t="s">
        <v>504</v>
      </c>
      <c r="D106" s="428" t="s">
        <v>505</v>
      </c>
      <c r="E106" s="428" t="s">
        <v>506</v>
      </c>
      <c r="F106" s="428" t="s">
        <v>507</v>
      </c>
      <c r="G106" s="428" t="s">
        <v>508</v>
      </c>
      <c r="H106" s="365" t="s">
        <v>509</v>
      </c>
      <c r="I106" s="428" t="s">
        <v>482</v>
      </c>
      <c r="J106" s="428"/>
      <c r="K106" s="428"/>
      <c r="L106" s="428"/>
      <c r="M106" s="428"/>
      <c r="N106" s="428"/>
      <c r="O106" s="428"/>
      <c r="P106" s="428"/>
      <c r="Q106" s="428" t="s">
        <v>510</v>
      </c>
    </row>
    <row r="107" spans="2:17" s="125" customFormat="1" ht="14.45">
      <c r="B107" s="264"/>
      <c r="C107" s="428"/>
      <c r="D107" s="428"/>
      <c r="E107" s="428"/>
      <c r="F107" s="428"/>
      <c r="G107" s="428"/>
      <c r="H107" s="365"/>
      <c r="I107" s="157">
        <f>'27MY_HR-V_DATA'!$L$6</f>
        <v>0</v>
      </c>
      <c r="J107" s="157" t="str">
        <f>'27MY_HR-V_DATA'!$M$6</f>
        <v>LX 2WD</v>
      </c>
      <c r="K107" s="157">
        <f>'27MY_HR-V_DATA'!$N$6</f>
        <v>0</v>
      </c>
      <c r="L107" s="157" t="str">
        <f>'27MY_HR-V_DATA'!$O$6</f>
        <v>LX AWD</v>
      </c>
      <c r="M107" s="157">
        <f>'27MY_HR-V_DATA'!$P$6</f>
        <v>0</v>
      </c>
      <c r="N107" s="157" t="str">
        <f>'27MY_HR-V_DATA'!$Q$6</f>
        <v>AWD Sport</v>
      </c>
      <c r="O107" s="157">
        <f>'27MY_HR-V_DATA'!$R$6</f>
        <v>0</v>
      </c>
      <c r="P107" s="157" t="str">
        <f>'27MY_HR-V_DATA'!$S$6</f>
        <v>EX-L Navi</v>
      </c>
      <c r="Q107" s="428"/>
    </row>
    <row r="108" spans="2:17" s="126" customFormat="1" ht="15" customHeight="1">
      <c r="B108" s="290" t="s">
        <v>425</v>
      </c>
      <c r="C108" s="201" t="str">
        <f>VLOOKUP(B108,'27MY_HR-V_DATA'!B:U,4,FALSE)</f>
        <v>Blanc platine nacré (NH-883P)</v>
      </c>
      <c r="D108" s="78" t="str">
        <f t="shared" ref="D108" si="28">B108</f>
        <v>TUCH-NH883P-A1</v>
      </c>
      <c r="E108" s="402">
        <f>VLOOKUP(B108,'27MY_HR-V_DATA'!B:U,8,FALSE)</f>
        <v>13.25</v>
      </c>
      <c r="F108" s="402">
        <f>VLOOKUP(B108,'27MY_HR-V_DATA'!B:U,9,FALSE)</f>
        <v>22</v>
      </c>
      <c r="G108" s="440">
        <f>VLOOKUP(B108,'27MY_HR-V_DATA'!B:U,7,FALSE)</f>
        <v>0</v>
      </c>
      <c r="H108" s="405">
        <f>VLOOKUP(B108,'27MY_HR-V_DATA'!B:U,10,FALSE)</f>
        <v>22</v>
      </c>
      <c r="I108" s="316">
        <f>VLOOKUP(B108,'27MY_HR-V_DATA'!B:U,11,FALSE)</f>
        <v>0</v>
      </c>
      <c r="J108" s="316" t="str">
        <f>VLOOKUP(B108,'27MY_HR-V_DATA'!B:U,12,FALSE)</f>
        <v>•</v>
      </c>
      <c r="K108" s="316">
        <f>VLOOKUP(B108,'27MY_HR-V_DATA'!B:U,13,FALSE)</f>
        <v>0</v>
      </c>
      <c r="L108" s="316" t="str">
        <f>VLOOKUP(B108,'27MY_HR-V_DATA'!B:U,14,FALSE)</f>
        <v>•</v>
      </c>
      <c r="M108" s="316">
        <f>VLOOKUP(B108,'27MY_HR-V_DATA'!B:U,15,FALSE)</f>
        <v>0</v>
      </c>
      <c r="N108" s="316" t="str">
        <f>VLOOKUP(B108,'27MY_HR-V_DATA'!B:U,16,FALSE)</f>
        <v>•</v>
      </c>
      <c r="O108" s="316">
        <f>VLOOKUP(B108,'27MY_HR-V_DATA'!B:U,17,FALSE)</f>
        <v>0</v>
      </c>
      <c r="P108" s="316" t="str">
        <f>VLOOKUP(B108,'27MY_HR-V_DATA'!B:U,18,FALSE)</f>
        <v>•</v>
      </c>
      <c r="Q108" s="417" t="str">
        <f>IF(VLOOKUP(B108,'27MY_HR-V_DATA'!B:U,20,FALSE)="","",VLOOKUP(B108,'27MY_HR-V_DATA'!B:U,20,FALSE))</f>
        <v/>
      </c>
    </row>
    <row r="109" spans="2:17" s="126" customFormat="1" ht="15" customHeight="1">
      <c r="B109" s="290" t="str">
        <f>'27MY_HR-V_DATA'!B89</f>
        <v>TUCH-NH932M-A1</v>
      </c>
      <c r="C109" s="201" t="str">
        <f>VLOOKUP(B109,'27MY_HR-V_DATA'!B:U,4,FALSE)</f>
        <v>Solaire argent métallisé (NH-932M)</v>
      </c>
      <c r="D109" s="78" t="str">
        <f t="shared" ref="D109:D115" si="29">B109</f>
        <v>TUCH-NH932M-A1</v>
      </c>
      <c r="E109" s="403"/>
      <c r="F109" s="403"/>
      <c r="G109" s="441"/>
      <c r="H109" s="406"/>
      <c r="I109" s="316">
        <f>VLOOKUP(B109,'27MY_HR-V_DATA'!B:U,11,FALSE)</f>
        <v>0</v>
      </c>
      <c r="J109" s="316" t="str">
        <f>VLOOKUP(B109,'27MY_HR-V_DATA'!B:U,12,FALSE)</f>
        <v>•</v>
      </c>
      <c r="K109" s="316">
        <f>VLOOKUP(B109,'27MY_HR-V_DATA'!B:U,13,FALSE)</f>
        <v>0</v>
      </c>
      <c r="L109" s="316" t="str">
        <f>VLOOKUP(B109,'27MY_HR-V_DATA'!B:U,14,FALSE)</f>
        <v>•</v>
      </c>
      <c r="M109" s="316">
        <f>VLOOKUP(B109,'27MY_HR-V_DATA'!B:U,15,FALSE)</f>
        <v>0</v>
      </c>
      <c r="N109" s="316" t="str">
        <f>VLOOKUP(B109,'27MY_HR-V_DATA'!B:U,16,FALSE)</f>
        <v>•</v>
      </c>
      <c r="O109" s="316">
        <f>VLOOKUP(B109,'27MY_HR-V_DATA'!B:U,17,FALSE)</f>
        <v>0</v>
      </c>
      <c r="P109" s="316" t="str">
        <f>VLOOKUP(B109,'27MY_HR-V_DATA'!B:U,18,FALSE)</f>
        <v>•</v>
      </c>
      <c r="Q109" s="418"/>
    </row>
    <row r="110" spans="2:17" s="126" customFormat="1" ht="15" customHeight="1">
      <c r="B110" s="290" t="s">
        <v>431</v>
      </c>
      <c r="C110" s="201" t="str">
        <f>VLOOKUP(B110,'27MY_HR-V_DATA'!B:U,4,FALSE)</f>
        <v>Noir cristal nacré  (NH-731P)</v>
      </c>
      <c r="D110" s="78" t="str">
        <f t="shared" si="29"/>
        <v>TUCH-NH797M-A1</v>
      </c>
      <c r="E110" s="403"/>
      <c r="F110" s="403"/>
      <c r="G110" s="441"/>
      <c r="H110" s="406"/>
      <c r="I110" s="316">
        <f>VLOOKUP(B110,'27MY_HR-V_DATA'!B:U,11,FALSE)</f>
        <v>0</v>
      </c>
      <c r="J110" s="316" t="str">
        <f>VLOOKUP(B110,'27MY_HR-V_DATA'!B:U,12,FALSE)</f>
        <v>N/A</v>
      </c>
      <c r="K110" s="316">
        <f>VLOOKUP(B110,'27MY_HR-V_DATA'!B:U,13,FALSE)</f>
        <v>0</v>
      </c>
      <c r="L110" s="316" t="str">
        <f>VLOOKUP(B110,'27MY_HR-V_DATA'!B:U,14,FALSE)</f>
        <v>N/A</v>
      </c>
      <c r="M110" s="316">
        <f>VLOOKUP(B110,'27MY_HR-V_DATA'!B:U,15,FALSE)</f>
        <v>0</v>
      </c>
      <c r="N110" s="316" t="str">
        <f>VLOOKUP(B110,'27MY_HR-V_DATA'!B:U,16,FALSE)</f>
        <v>•</v>
      </c>
      <c r="O110" s="316">
        <f>VLOOKUP(B110,'27MY_HR-V_DATA'!B:U,17,FALSE)</f>
        <v>0</v>
      </c>
      <c r="P110" s="316" t="str">
        <f>VLOOKUP(B110,'27MY_HR-V_DATA'!B:U,18,FALSE)</f>
        <v>N/A</v>
      </c>
      <c r="Q110" s="418"/>
    </row>
    <row r="111" spans="2:17" s="126" customFormat="1" ht="15" customHeight="1">
      <c r="B111" s="290" t="s">
        <v>433</v>
      </c>
      <c r="C111" s="201" t="str">
        <f>VLOOKUP(B111,'27MY_HR-V_DATA'!B:U,4,FALSE)</f>
        <v>Radiant rouge métallisé II (R-580M)</v>
      </c>
      <c r="D111" s="78" t="str">
        <f t="shared" si="29"/>
        <v>TUCH-NH912P-A1</v>
      </c>
      <c r="E111" s="403"/>
      <c r="F111" s="403"/>
      <c r="G111" s="441"/>
      <c r="H111" s="406"/>
      <c r="I111" s="316">
        <f>VLOOKUP(B111,'27MY_HR-V_DATA'!B:U,11,FALSE)</f>
        <v>0</v>
      </c>
      <c r="J111" s="316" t="str">
        <f>VLOOKUP(B111,'27MY_HR-V_DATA'!B:U,12,FALSE)</f>
        <v>N/A</v>
      </c>
      <c r="K111" s="316">
        <f>VLOOKUP(B111,'27MY_HR-V_DATA'!B:U,13,FALSE)</f>
        <v>0</v>
      </c>
      <c r="L111" s="316" t="str">
        <f>VLOOKUP(B111,'27MY_HR-V_DATA'!B:U,14,FALSE)</f>
        <v>N/A</v>
      </c>
      <c r="M111" s="316">
        <f>VLOOKUP(B111,'27MY_HR-V_DATA'!B:U,15,FALSE)</f>
        <v>0</v>
      </c>
      <c r="N111" s="316" t="str">
        <f>VLOOKUP(B111,'27MY_HR-V_DATA'!B:U,16,FALSE)</f>
        <v>N/A</v>
      </c>
      <c r="O111" s="316">
        <f>VLOOKUP(B111,'27MY_HR-V_DATA'!B:U,17,FALSE)</f>
        <v>0</v>
      </c>
      <c r="P111" s="316" t="str">
        <f>VLOOKUP(B111,'27MY_HR-V_DATA'!B:U,18,FALSE)</f>
        <v>•</v>
      </c>
      <c r="Q111" s="418"/>
    </row>
    <row r="112" spans="2:17" s="126" customFormat="1" ht="15" customHeight="1">
      <c r="B112" s="290" t="s">
        <v>435</v>
      </c>
      <c r="C112" s="201" t="str">
        <f>VLOOKUP(B112,'27MY_HR-V_DATA'!B:U,4,FALSE)</f>
        <v>Noir cristal nacré  (NH-731P)</v>
      </c>
      <c r="D112" s="78" t="str">
        <f t="shared" si="29"/>
        <v>TUCH-NH731P-A1</v>
      </c>
      <c r="E112" s="403"/>
      <c r="F112" s="403"/>
      <c r="G112" s="441"/>
      <c r="H112" s="406"/>
      <c r="I112" s="316">
        <f>VLOOKUP(B112,'27MY_HR-V_DATA'!B:U,11,FALSE)</f>
        <v>0</v>
      </c>
      <c r="J112" s="316" t="str">
        <f>VLOOKUP(B112,'27MY_HR-V_DATA'!B:U,12,FALSE)</f>
        <v>•</v>
      </c>
      <c r="K112" s="316">
        <f>VLOOKUP(B112,'27MY_HR-V_DATA'!B:U,13,FALSE)</f>
        <v>0</v>
      </c>
      <c r="L112" s="316" t="str">
        <f>VLOOKUP(B112,'27MY_HR-V_DATA'!B:U,14,FALSE)</f>
        <v>•</v>
      </c>
      <c r="M112" s="316">
        <f>VLOOKUP(B112,'27MY_HR-V_DATA'!B:U,15,FALSE)</f>
        <v>0</v>
      </c>
      <c r="N112" s="316" t="str">
        <f>VLOOKUP(B112,'27MY_HR-V_DATA'!B:U,16,FALSE)</f>
        <v>•</v>
      </c>
      <c r="O112" s="316">
        <f>VLOOKUP(B112,'27MY_HR-V_DATA'!B:U,17,FALSE)</f>
        <v>0</v>
      </c>
      <c r="P112" s="316" t="str">
        <f>VLOOKUP(B112,'27MY_HR-V_DATA'!B:U,18,FALSE)</f>
        <v>•</v>
      </c>
      <c r="Q112" s="418"/>
    </row>
    <row r="113" spans="2:17" s="126" customFormat="1" ht="15" customHeight="1">
      <c r="B113" s="290" t="s">
        <v>436</v>
      </c>
      <c r="C113" s="201" t="str">
        <f>VLOOKUP(B113,'27MY_HR-V_DATA'!B:U,4,FALSE)</f>
        <v>Rouge milano (R-81)</v>
      </c>
      <c r="D113" s="78" t="str">
        <f t="shared" si="29"/>
        <v>TUCH-R81-A1</v>
      </c>
      <c r="E113" s="403"/>
      <c r="F113" s="403"/>
      <c r="G113" s="441"/>
      <c r="H113" s="406"/>
      <c r="I113" s="316">
        <f>VLOOKUP(B113,'27MY_HR-V_DATA'!B:U,11,FALSE)</f>
        <v>0</v>
      </c>
      <c r="J113" s="316" t="str">
        <f>VLOOKUP(B113,'27MY_HR-V_DATA'!B:U,12,FALSE)</f>
        <v>N/A</v>
      </c>
      <c r="K113" s="316">
        <f>VLOOKUP(B113,'27MY_HR-V_DATA'!B:U,13,FALSE)</f>
        <v>0</v>
      </c>
      <c r="L113" s="316" t="str">
        <f>VLOOKUP(B113,'27MY_HR-V_DATA'!B:U,14,FALSE)</f>
        <v>N/A</v>
      </c>
      <c r="M113" s="316">
        <f>VLOOKUP(B113,'27MY_HR-V_DATA'!B:U,15,FALSE)</f>
        <v>0</v>
      </c>
      <c r="N113" s="316" t="str">
        <f>VLOOKUP(B113,'27MY_HR-V_DATA'!B:U,16,FALSE)</f>
        <v>•</v>
      </c>
      <c r="O113" s="316">
        <f>VLOOKUP(B113,'27MY_HR-V_DATA'!B:U,17,FALSE)</f>
        <v>0</v>
      </c>
      <c r="P113" s="316" t="str">
        <f>VLOOKUP(B113,'27MY_HR-V_DATA'!B:U,18,FALSE)</f>
        <v>•</v>
      </c>
      <c r="Q113" s="418"/>
    </row>
    <row r="114" spans="2:17" s="126" customFormat="1" ht="15" customHeight="1">
      <c r="B114" s="290" t="s">
        <v>438</v>
      </c>
      <c r="C114" s="201" t="str">
        <f>VLOOKUP(B114,'27MY_HR-V_DATA'!B:U,4,FALSE)</f>
        <v>Forêt nordique nacrée (G-553P)</v>
      </c>
      <c r="D114" s="78" t="str">
        <f t="shared" si="29"/>
        <v>TUCH-G553P-A1</v>
      </c>
      <c r="E114" s="403"/>
      <c r="F114" s="403"/>
      <c r="G114" s="441"/>
      <c r="H114" s="406"/>
      <c r="I114" s="316">
        <f>VLOOKUP(B114,'27MY_HR-V_DATA'!B:U,11,FALSE)</f>
        <v>0</v>
      </c>
      <c r="J114" s="316" t="str">
        <f>VLOOKUP(B114,'27MY_HR-V_DATA'!B:U,12,FALSE)</f>
        <v>N/A</v>
      </c>
      <c r="K114" s="316">
        <f>VLOOKUP(B114,'27MY_HR-V_DATA'!B:U,13,FALSE)</f>
        <v>0</v>
      </c>
      <c r="L114" s="316" t="str">
        <f>VLOOKUP(B114,'27MY_HR-V_DATA'!B:U,14,FALSE)</f>
        <v>N/A</v>
      </c>
      <c r="M114" s="316">
        <f>VLOOKUP(B114,'27MY_HR-V_DATA'!B:U,15,FALSE)</f>
        <v>0</v>
      </c>
      <c r="N114" s="316" t="str">
        <f>VLOOKUP(B114,'27MY_HR-V_DATA'!B:U,16,FALSE)</f>
        <v>N/A</v>
      </c>
      <c r="O114" s="316">
        <f>VLOOKUP(B114,'27MY_HR-V_DATA'!B:U,17,FALSE)</f>
        <v>0</v>
      </c>
      <c r="P114" s="316" t="str">
        <f>VLOOKUP(B114,'27MY_HR-V_DATA'!B:U,18,FALSE)</f>
        <v>•</v>
      </c>
      <c r="Q114" s="418"/>
    </row>
    <row r="115" spans="2:17" s="126" customFormat="1" ht="15" hidden="1" customHeight="1">
      <c r="B115" s="290" t="s">
        <v>439</v>
      </c>
      <c r="C115" s="201" t="str">
        <f>VLOOKUP(B115,'27MY_HR-V_DATA'!B:U,4,FALSE)</f>
        <v>Bleu turbo nacré (B-637P)</v>
      </c>
      <c r="D115" s="78" t="str">
        <f t="shared" si="29"/>
        <v>TUCH-B637P-A1</v>
      </c>
      <c r="E115" s="404"/>
      <c r="F115" s="404"/>
      <c r="G115" s="442"/>
      <c r="H115" s="407"/>
      <c r="I115" s="316">
        <f>VLOOKUP(B115,'27MY_HR-V_DATA'!B:U,11,FALSE)</f>
        <v>0</v>
      </c>
      <c r="J115" s="316" t="str">
        <f>VLOOKUP(B115,'27MY_HR-V_DATA'!B:U,12,FALSE)</f>
        <v>N/A</v>
      </c>
      <c r="K115" s="316">
        <f>VLOOKUP(B115,'27MY_HR-V_DATA'!B:U,13,FALSE)</f>
        <v>0</v>
      </c>
      <c r="L115" s="316" t="str">
        <f>VLOOKUP(B115,'27MY_HR-V_DATA'!B:U,14,FALSE)</f>
        <v>N/A</v>
      </c>
      <c r="M115" s="316">
        <f>VLOOKUP(B115,'27MY_HR-V_DATA'!B:U,15,FALSE)</f>
        <v>0</v>
      </c>
      <c r="N115" s="316" t="str">
        <f>VLOOKUP(B115,'27MY_HR-V_DATA'!B:U,16,FALSE)</f>
        <v>•</v>
      </c>
      <c r="O115" s="316">
        <f>VLOOKUP(B115,'27MY_HR-V_DATA'!B:U,17,FALSE)</f>
        <v>0</v>
      </c>
      <c r="P115" s="316" t="str">
        <f>VLOOKUP(B115,'27MY_HR-V_DATA'!B:U,18,FALSE)</f>
        <v>N/A</v>
      </c>
      <c r="Q115" s="419"/>
    </row>
    <row r="116" spans="2:17" s="125" customFormat="1" ht="6.95" customHeight="1">
      <c r="B116" s="263"/>
      <c r="C116" s="179"/>
      <c r="D116" s="171"/>
      <c r="E116" s="171"/>
      <c r="F116" s="171"/>
      <c r="G116" s="171"/>
      <c r="H116" s="171"/>
      <c r="I116" s="171"/>
      <c r="J116" s="171"/>
      <c r="K116" s="171"/>
      <c r="L116" s="171"/>
      <c r="M116" s="171"/>
      <c r="N116" s="171"/>
      <c r="O116" s="171"/>
      <c r="P116" s="171"/>
      <c r="Q116" s="171"/>
    </row>
    <row r="117" spans="2:17" s="126" customFormat="1" ht="15" customHeight="1">
      <c r="B117" s="263" t="s">
        <v>441</v>
      </c>
      <c r="C117" s="201" t="str">
        <f>VLOOKUP(B117,'27MY_HR-V_DATA'!B:AR,4,FALSE)</f>
        <v>Aiguilles abrasives fines</v>
      </c>
      <c r="D117" s="78" t="str">
        <f t="shared" ref="D117:D119" si="30">B117</f>
        <v>TUCH-NEEDLES</v>
      </c>
      <c r="E117" s="351">
        <f>VLOOKUP(B117,'27MY_HR-V_DATA'!B:U,8,FALSE)</f>
        <v>9.5</v>
      </c>
      <c r="F117" s="351">
        <f>VLOOKUP(B117,'27MY_HR-V_DATA'!B:U,9,FALSE)</f>
        <v>15.75</v>
      </c>
      <c r="G117" s="281">
        <f>VLOOKUP(B117,'27MY_HR-V_DATA'!B:U,7,FALSE)</f>
        <v>0</v>
      </c>
      <c r="H117" s="353">
        <f>VLOOKUP(B117,'27MY_HR-V_DATA'!B:U,10,FALSE)</f>
        <v>15.75</v>
      </c>
      <c r="I117" s="316">
        <f>VLOOKUP(B117,'27MY_HR-V_DATA'!B:U,11,FALSE)</f>
        <v>0</v>
      </c>
      <c r="J117" s="316" t="str">
        <f>VLOOKUP(B117,'27MY_HR-V_DATA'!B:U,12,FALSE)</f>
        <v>•</v>
      </c>
      <c r="K117" s="316">
        <f>VLOOKUP(B117,'27MY_HR-V_DATA'!B:U,13,FALSE)</f>
        <v>0</v>
      </c>
      <c r="L117" s="316" t="str">
        <f>VLOOKUP(B117,'27MY_HR-V_DATA'!B:U,14,FALSE)</f>
        <v>•</v>
      </c>
      <c r="M117" s="316">
        <f>VLOOKUP(B117,'27MY_HR-V_DATA'!B:U,15,FALSE)</f>
        <v>0</v>
      </c>
      <c r="N117" s="316" t="str">
        <f>VLOOKUP(B117,'27MY_HR-V_DATA'!B:U,16,FALSE)</f>
        <v>•</v>
      </c>
      <c r="O117" s="316">
        <f>VLOOKUP(B117,'27MY_HR-V_DATA'!B:U,17,FALSE)</f>
        <v>0</v>
      </c>
      <c r="P117" s="316" t="str">
        <f>VLOOKUP(B117,'27MY_HR-V_DATA'!B:U,18,FALSE)</f>
        <v>•</v>
      </c>
      <c r="Q117" s="349" t="str">
        <f>IF(VLOOKUP(B117,'27MY_HR-V_DATA'!B:U,20,FALSE)="","",VLOOKUP(B117,'27MY_HR-V_DATA'!B:U,20,FALSE))</f>
        <v>Quantité de 5</v>
      </c>
    </row>
    <row r="118" spans="2:17" s="126" customFormat="1" ht="15" customHeight="1">
      <c r="B118" s="263" t="s">
        <v>446</v>
      </c>
      <c r="C118" s="201" t="str">
        <f>VLOOKUP(B118,'27MY_HR-V_DATA'!B:AR,4,FALSE)</f>
        <v>Bâtons abrasifs fins</v>
      </c>
      <c r="D118" s="78" t="str">
        <f t="shared" si="30"/>
        <v>TUCH-STICKS</v>
      </c>
      <c r="E118" s="351">
        <f>VLOOKUP(B118,'27MY_HR-V_DATA'!B:U,8,FALSE)</f>
        <v>2.4500000000000002</v>
      </c>
      <c r="F118" s="351">
        <f>VLOOKUP(B118,'27MY_HR-V_DATA'!B:U,9,FALSE)</f>
        <v>4</v>
      </c>
      <c r="G118" s="281">
        <f>VLOOKUP(B118,'27MY_HR-V_DATA'!B:U,7,FALSE)</f>
        <v>0</v>
      </c>
      <c r="H118" s="353">
        <f>VLOOKUP(B118,'27MY_HR-V_DATA'!B:U,10,FALSE)</f>
        <v>4</v>
      </c>
      <c r="I118" s="316">
        <f>VLOOKUP(B118,'27MY_HR-V_DATA'!B:U,11,FALSE)</f>
        <v>0</v>
      </c>
      <c r="J118" s="316" t="str">
        <f>VLOOKUP(B118,'27MY_HR-V_DATA'!B:U,12,FALSE)</f>
        <v>•</v>
      </c>
      <c r="K118" s="316">
        <f>VLOOKUP(B118,'27MY_HR-V_DATA'!B:U,13,FALSE)</f>
        <v>0</v>
      </c>
      <c r="L118" s="316" t="str">
        <f>VLOOKUP(B118,'27MY_HR-V_DATA'!B:U,14,FALSE)</f>
        <v>•</v>
      </c>
      <c r="M118" s="316">
        <f>VLOOKUP(B118,'27MY_HR-V_DATA'!B:U,15,FALSE)</f>
        <v>0</v>
      </c>
      <c r="N118" s="316" t="str">
        <f>VLOOKUP(B118,'27MY_HR-V_DATA'!B:U,16,FALSE)</f>
        <v>•</v>
      </c>
      <c r="O118" s="316">
        <f>VLOOKUP(B118,'27MY_HR-V_DATA'!B:U,17,FALSE)</f>
        <v>0</v>
      </c>
      <c r="P118" s="316" t="str">
        <f>VLOOKUP(B118,'27MY_HR-V_DATA'!B:U,18,FALSE)</f>
        <v>•</v>
      </c>
      <c r="Q118" s="349" t="str">
        <f>IF(VLOOKUP(B118,'27MY_HR-V_DATA'!B:U,20,FALSE)="","",VLOOKUP(B118,'27MY_HR-V_DATA'!B:U,20,FALSE))</f>
        <v>Quantité de 5</v>
      </c>
    </row>
    <row r="119" spans="2:17" s="126" customFormat="1" ht="15" customHeight="1">
      <c r="B119" s="264" t="s">
        <v>449</v>
      </c>
      <c r="C119" s="201" t="str">
        <f>VLOOKUP(B119,'27MY_HR-V_DATA'!B:AR,4,FALSE)</f>
        <v>Pointes de remplacement pour stylos de peinture</v>
      </c>
      <c r="D119" s="78" t="str">
        <f t="shared" si="30"/>
        <v>TUCH-TIPS</v>
      </c>
      <c r="E119" s="351">
        <f>VLOOKUP(B119,'27MY_HR-V_DATA'!B:U,8,FALSE)</f>
        <v>12.75</v>
      </c>
      <c r="F119" s="351">
        <f>VLOOKUP(B119,'27MY_HR-V_DATA'!B:U,9,FALSE)</f>
        <v>21</v>
      </c>
      <c r="G119" s="281">
        <f>VLOOKUP(B119,'27MY_HR-V_DATA'!B:U,7,FALSE)</f>
        <v>0</v>
      </c>
      <c r="H119" s="353">
        <f>VLOOKUP(B119,'27MY_HR-V_DATA'!B:U,10,FALSE)</f>
        <v>21</v>
      </c>
      <c r="I119" s="316">
        <f>VLOOKUP(B119,'27MY_HR-V_DATA'!B:U,11,FALSE)</f>
        <v>0</v>
      </c>
      <c r="J119" s="316" t="str">
        <f>VLOOKUP(B119,'27MY_HR-V_DATA'!B:U,12,FALSE)</f>
        <v>•</v>
      </c>
      <c r="K119" s="316">
        <f>VLOOKUP(B119,'27MY_HR-V_DATA'!B:U,13,FALSE)</f>
        <v>0</v>
      </c>
      <c r="L119" s="316" t="str">
        <f>VLOOKUP(B119,'27MY_HR-V_DATA'!B:U,14,FALSE)</f>
        <v>•</v>
      </c>
      <c r="M119" s="316">
        <f>VLOOKUP(B119,'27MY_HR-V_DATA'!B:U,15,FALSE)</f>
        <v>0</v>
      </c>
      <c r="N119" s="316" t="str">
        <f>VLOOKUP(B119,'27MY_HR-V_DATA'!B:U,16,FALSE)</f>
        <v>•</v>
      </c>
      <c r="O119" s="316">
        <f>VLOOKUP(B119,'27MY_HR-V_DATA'!B:U,17,FALSE)</f>
        <v>0</v>
      </c>
      <c r="P119" s="316" t="str">
        <f>VLOOKUP(B119,'27MY_HR-V_DATA'!B:U,18,FALSE)</f>
        <v>•</v>
      </c>
      <c r="Q119" s="349" t="str">
        <f>IF(VLOOKUP(B119,'27MY_HR-V_DATA'!B:U,20,FALSE)="","",VLOOKUP(B119,'27MY_HR-V_DATA'!B:U,20,FALSE))</f>
        <v>Quantité de 25</v>
      </c>
    </row>
    <row r="120" spans="2:17" s="126" customFormat="1" ht="15" customHeight="1">
      <c r="B120" s="264"/>
      <c r="C120" s="20"/>
      <c r="D120" s="26"/>
      <c r="E120" s="18"/>
      <c r="F120" s="18"/>
      <c r="G120" s="16"/>
      <c r="H120" s="17"/>
      <c r="I120" s="16"/>
      <c r="J120" s="16"/>
      <c r="K120" s="16"/>
      <c r="L120" s="16"/>
      <c r="M120" s="16"/>
      <c r="N120" s="16"/>
      <c r="O120" s="16"/>
      <c r="P120" s="16"/>
      <c r="Q120" s="16"/>
    </row>
    <row r="121" spans="2:17" s="126" customFormat="1" ht="15" customHeight="1">
      <c r="B121" s="266"/>
      <c r="C121" s="44" t="s">
        <v>516</v>
      </c>
      <c r="D121" s="43" t="s">
        <v>470</v>
      </c>
      <c r="E121" s="427"/>
      <c r="F121" s="427"/>
      <c r="G121" s="427"/>
      <c r="H121" s="427"/>
      <c r="I121" s="427"/>
      <c r="J121" s="427"/>
      <c r="K121" s="427"/>
      <c r="L121" s="427"/>
      <c r="M121" s="427"/>
      <c r="N121" s="427"/>
      <c r="O121" s="427"/>
      <c r="P121" s="427"/>
      <c r="Q121" s="427"/>
    </row>
    <row r="122" spans="2:17" ht="14.25" customHeight="1">
      <c r="C122" s="127">
        <f>'27MY_HR-V_DATA'!$C$4</f>
        <v>46219</v>
      </c>
      <c r="D122" s="43" t="s">
        <v>517</v>
      </c>
      <c r="E122" s="51"/>
      <c r="F122" s="51"/>
      <c r="G122" s="51"/>
      <c r="H122" s="51"/>
      <c r="I122" s="51"/>
      <c r="J122" s="51"/>
      <c r="K122" s="51"/>
      <c r="L122" s="51"/>
      <c r="M122" s="51"/>
      <c r="N122" s="51"/>
      <c r="O122" s="51"/>
      <c r="P122" s="51"/>
      <c r="Q122" s="51"/>
    </row>
    <row r="123" spans="2:17" ht="14.25" customHeight="1"/>
    <row r="124" spans="2:17" ht="14.25" customHeight="1"/>
    <row r="125" spans="2:17" ht="14.25" customHeight="1"/>
    <row r="126" spans="2:17" ht="14.25" customHeight="1"/>
    <row r="127" spans="2:17" ht="14.25" customHeight="1"/>
    <row r="128" spans="2:17"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sheetData>
  <mergeCells count="113">
    <mergeCell ref="Q78:Q84"/>
    <mergeCell ref="Q69:Q76"/>
    <mergeCell ref="H108:H115"/>
    <mergeCell ref="I99:P99"/>
    <mergeCell ref="Q99:Q100"/>
    <mergeCell ref="I87:P87"/>
    <mergeCell ref="Q108:Q115"/>
    <mergeCell ref="E108:E115"/>
    <mergeCell ref="F108:F115"/>
    <mergeCell ref="G108:G115"/>
    <mergeCell ref="Q106:Q107"/>
    <mergeCell ref="Q87:Q88"/>
    <mergeCell ref="E87:E88"/>
    <mergeCell ref="F87:F88"/>
    <mergeCell ref="G87:G88"/>
    <mergeCell ref="H87:H88"/>
    <mergeCell ref="F99:F100"/>
    <mergeCell ref="G99:G100"/>
    <mergeCell ref="H99:H100"/>
    <mergeCell ref="H106:H107"/>
    <mergeCell ref="I106:P106"/>
    <mergeCell ref="C5:N5"/>
    <mergeCell ref="C6:N6"/>
    <mergeCell ref="C7:N7"/>
    <mergeCell ref="C8:N8"/>
    <mergeCell ref="I34:P34"/>
    <mergeCell ref="E24:E26"/>
    <mergeCell ref="C34:C35"/>
    <mergeCell ref="D34:D35"/>
    <mergeCell ref="E34:E35"/>
    <mergeCell ref="F34:F35"/>
    <mergeCell ref="G34:G35"/>
    <mergeCell ref="H34:H35"/>
    <mergeCell ref="L24:L26"/>
    <mergeCell ref="N24:N26"/>
    <mergeCell ref="P24:P26"/>
    <mergeCell ref="C12:C13"/>
    <mergeCell ref="D12:D13"/>
    <mergeCell ref="E18:E22"/>
    <mergeCell ref="F18:F22"/>
    <mergeCell ref="G18:G22"/>
    <mergeCell ref="P18:P22"/>
    <mergeCell ref="O18:O22"/>
    <mergeCell ref="O24:O26"/>
    <mergeCell ref="E12:E13"/>
    <mergeCell ref="C106:C107"/>
    <mergeCell ref="D106:D107"/>
    <mergeCell ref="E106:E107"/>
    <mergeCell ref="F106:F107"/>
    <mergeCell ref="G106:G107"/>
    <mergeCell ref="F24:F26"/>
    <mergeCell ref="G24:G26"/>
    <mergeCell ref="C44:C45"/>
    <mergeCell ref="D44:D45"/>
    <mergeCell ref="E44:E45"/>
    <mergeCell ref="F44:F45"/>
    <mergeCell ref="G44:G45"/>
    <mergeCell ref="E28:E31"/>
    <mergeCell ref="F28:F31"/>
    <mergeCell ref="G28:G31"/>
    <mergeCell ref="H44:H45"/>
    <mergeCell ref="C99:C100"/>
    <mergeCell ref="D99:D100"/>
    <mergeCell ref="E99:E100"/>
    <mergeCell ref="C87:C88"/>
    <mergeCell ref="D87:D88"/>
    <mergeCell ref="H24:H26"/>
    <mergeCell ref="L18:L22"/>
    <mergeCell ref="N18:N22"/>
    <mergeCell ref="K18:K22"/>
    <mergeCell ref="K24:K26"/>
    <mergeCell ref="H18:H22"/>
    <mergeCell ref="I18:I22"/>
    <mergeCell ref="J18:J22"/>
    <mergeCell ref="M18:M22"/>
    <mergeCell ref="M24:M26"/>
    <mergeCell ref="J28:J31"/>
    <mergeCell ref="K28:K31"/>
    <mergeCell ref="L28:L31"/>
    <mergeCell ref="M28:M31"/>
    <mergeCell ref="N28:N31"/>
    <mergeCell ref="H28:H31"/>
    <mergeCell ref="I28:I31"/>
    <mergeCell ref="F12:F13"/>
    <mergeCell ref="G12:G13"/>
    <mergeCell ref="H12:H13"/>
    <mergeCell ref="Q18:Q22"/>
    <mergeCell ref="E14:E16"/>
    <mergeCell ref="F14:F16"/>
    <mergeCell ref="G14:G16"/>
    <mergeCell ref="H14:H16"/>
    <mergeCell ref="I14:I16"/>
    <mergeCell ref="M14:M16"/>
    <mergeCell ref="O14:O16"/>
    <mergeCell ref="Q65:Q66"/>
    <mergeCell ref="Q24:Q26"/>
    <mergeCell ref="I12:P12"/>
    <mergeCell ref="Q34:Q35"/>
    <mergeCell ref="I44:P44"/>
    <mergeCell ref="Q44:Q45"/>
    <mergeCell ref="Q61:Q64"/>
    <mergeCell ref="Q12:Q13"/>
    <mergeCell ref="J14:J16"/>
    <mergeCell ref="K14:K16"/>
    <mergeCell ref="L14:L16"/>
    <mergeCell ref="N14:N16"/>
    <mergeCell ref="P14:P16"/>
    <mergeCell ref="Q14:Q16"/>
    <mergeCell ref="I24:I26"/>
    <mergeCell ref="J24:J26"/>
    <mergeCell ref="O28:O31"/>
    <mergeCell ref="P28:P31"/>
    <mergeCell ref="Q28:Q31"/>
  </mergeCells>
  <conditionalFormatting sqref="E23:F24 E17:F18 E1:F14 E116:F1048576 E32:F108">
    <cfRule type="containsText" dxfId="1" priority="2" operator="containsText" text=".99">
      <formula>NOT(ISERROR(SEARCH(".99",E1)))</formula>
    </cfRule>
  </conditionalFormatting>
  <conditionalFormatting sqref="E27:F28">
    <cfRule type="containsText" dxfId="0" priority="1" operator="containsText" text=".99">
      <formula>NOT(ISERROR(SEARCH(".99",E27)))</formula>
    </cfRule>
  </conditionalFormatting>
  <printOptions horizontalCentered="1"/>
  <pageMargins left="0.23622047244094499" right="0.23622047244094499" top="0.39370078740157499" bottom="0.39370078740157499" header="0.31496062992126" footer="0.31496062992126"/>
  <pageSetup scale="48" fitToHeight="0" orientation="portrait" horizontalDpi="1200" verticalDpi="1200" r:id="rId1"/>
  <headerFooter>
    <oddFooter>&amp;CPage &amp;P of &amp;N</oddFooter>
  </headerFooter>
  <rowBreaks count="1" manualBreakCount="1">
    <brk id="85" min="2" max="16"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F832-C8E7-4D59-ACCC-2542427F5143}">
  <sheetPr codeName="Sheet27">
    <tabColor theme="3" tint="-0.249977111117893"/>
    <pageSetUpPr fitToPage="1"/>
  </sheetPr>
  <dimension ref="A2:V33"/>
  <sheetViews>
    <sheetView showGridLines="0" view="pageBreakPreview" zoomScale="90" zoomScaleNormal="100" zoomScaleSheetLayoutView="90" workbookViewId="0">
      <selection activeCell="X4" sqref="X4"/>
    </sheetView>
  </sheetViews>
  <sheetFormatPr defaultColWidth="8.85546875" defaultRowHeight="13.9"/>
  <cols>
    <col min="1" max="1" width="8.85546875" style="46"/>
    <col min="2" max="2" width="9.140625" style="70" customWidth="1"/>
    <col min="3" max="3" width="12.5703125" style="46" customWidth="1"/>
    <col min="4" max="5" width="8.5703125" style="46" customWidth="1"/>
    <col min="6" max="6" width="10.5703125" style="46" customWidth="1"/>
    <col min="7" max="7" width="9.42578125" style="46" customWidth="1"/>
    <col min="8" max="8" width="12.5703125" style="46" customWidth="1"/>
    <col min="9" max="10" width="8.5703125" style="46" customWidth="1"/>
    <col min="11" max="11" width="10.5703125" style="46" customWidth="1"/>
    <col min="12" max="12" width="9.42578125" style="46" customWidth="1"/>
    <col min="13" max="13" width="12.5703125" style="46" customWidth="1"/>
    <col min="14" max="15" width="8.5703125" style="46" customWidth="1"/>
    <col min="16" max="16" width="10.5703125" style="46" customWidth="1"/>
    <col min="17" max="17" width="9.42578125" style="46" customWidth="1"/>
    <col min="18" max="16384" width="8.85546875" style="46"/>
  </cols>
  <sheetData>
    <row r="2" spans="2:22" ht="8.1" customHeight="1">
      <c r="B2" s="50"/>
      <c r="C2" s="51"/>
      <c r="D2" s="51"/>
      <c r="E2" s="51"/>
      <c r="F2" s="51"/>
      <c r="G2" s="51"/>
      <c r="H2" s="51"/>
      <c r="I2" s="51"/>
      <c r="J2" s="51"/>
      <c r="K2" s="51"/>
      <c r="L2" s="51"/>
      <c r="M2" s="51"/>
      <c r="N2" s="51"/>
      <c r="O2" s="51"/>
      <c r="R2" s="47"/>
    </row>
    <row r="3" spans="2:22" ht="24.95" customHeight="1">
      <c r="B3" s="393" t="str">
        <f>CONCATENATE('27MY_HR-V_DATA'!C3," Honda ",'27MY_HR-V_DATA'!C2)</f>
        <v>2027 Honda HR-V</v>
      </c>
      <c r="C3" s="393"/>
      <c r="D3" s="393"/>
      <c r="E3" s="393"/>
      <c r="F3" s="393"/>
      <c r="G3" s="393"/>
      <c r="H3" s="393"/>
      <c r="I3" s="393"/>
      <c r="J3" s="393"/>
      <c r="K3" s="393"/>
      <c r="L3" s="393"/>
      <c r="M3" s="393"/>
      <c r="N3" s="393"/>
      <c r="O3" s="393"/>
      <c r="P3" s="393"/>
      <c r="Q3" s="393"/>
      <c r="R3" s="47"/>
    </row>
    <row r="4" spans="2:22" ht="156" customHeight="1">
      <c r="B4" s="52">
        <v>200</v>
      </c>
      <c r="C4" s="51"/>
      <c r="D4" s="51"/>
      <c r="E4" s="51"/>
      <c r="F4" s="51"/>
      <c r="G4" s="51"/>
      <c r="H4" s="51"/>
      <c r="I4" s="51"/>
      <c r="J4" s="51"/>
      <c r="K4" s="51"/>
      <c r="L4" s="51"/>
      <c r="M4" s="51"/>
      <c r="N4" s="51"/>
      <c r="O4" s="51"/>
      <c r="P4" s="51"/>
      <c r="Q4" s="51"/>
      <c r="R4" s="47"/>
    </row>
    <row r="5" spans="2:22" ht="33" customHeight="1">
      <c r="B5" s="52"/>
      <c r="C5" s="51"/>
      <c r="D5" s="51"/>
      <c r="E5" s="51"/>
      <c r="F5" s="51"/>
      <c r="G5" s="51"/>
      <c r="H5" s="51"/>
      <c r="I5" s="51"/>
      <c r="J5" s="51"/>
      <c r="K5" s="51"/>
      <c r="L5" s="51"/>
      <c r="M5" s="51"/>
      <c r="N5" s="51"/>
      <c r="O5" s="51"/>
      <c r="P5" s="51"/>
      <c r="Q5" s="51"/>
      <c r="R5" s="47"/>
    </row>
    <row r="6" spans="2:22" ht="30" customHeight="1">
      <c r="B6" s="394" t="s">
        <v>518</v>
      </c>
      <c r="C6" s="394"/>
      <c r="D6" s="394"/>
      <c r="E6" s="394"/>
      <c r="F6" s="394"/>
      <c r="G6" s="394"/>
      <c r="H6" s="394"/>
      <c r="I6" s="394"/>
      <c r="J6" s="394"/>
      <c r="K6" s="394"/>
      <c r="L6" s="394"/>
      <c r="M6" s="394"/>
      <c r="N6" s="394"/>
      <c r="O6" s="394"/>
      <c r="P6" s="394"/>
      <c r="Q6" s="394"/>
      <c r="R6" s="47"/>
    </row>
    <row r="7" spans="2:22" ht="12.75" customHeight="1">
      <c r="B7" s="53">
        <v>20</v>
      </c>
      <c r="C7" s="51"/>
      <c r="D7" s="51"/>
      <c r="E7" s="51"/>
      <c r="F7" s="51"/>
      <c r="G7" s="51"/>
      <c r="H7" s="51"/>
      <c r="I7" s="51"/>
      <c r="J7" s="51"/>
      <c r="K7" s="51"/>
      <c r="L7" s="51"/>
      <c r="M7" s="51"/>
      <c r="N7" s="51"/>
      <c r="O7" s="51"/>
      <c r="P7" s="51"/>
      <c r="Q7" s="51"/>
      <c r="R7" s="47"/>
    </row>
    <row r="8" spans="2:22" ht="150" customHeight="1">
      <c r="B8" s="52">
        <v>150</v>
      </c>
      <c r="C8" s="395"/>
      <c r="D8" s="395"/>
      <c r="E8" s="395"/>
      <c r="F8" s="395"/>
      <c r="G8" s="51"/>
      <c r="H8" s="395"/>
      <c r="I8" s="395"/>
      <c r="J8" s="395"/>
      <c r="K8" s="395"/>
      <c r="L8" s="51"/>
      <c r="M8" s="395"/>
      <c r="N8" s="395"/>
      <c r="O8" s="395"/>
      <c r="P8" s="395"/>
      <c r="Q8" s="51"/>
      <c r="R8" s="47"/>
      <c r="V8" s="54"/>
    </row>
    <row r="9" spans="2:22" ht="8.25" customHeight="1">
      <c r="B9" s="52"/>
      <c r="C9" s="79"/>
      <c r="D9" s="79"/>
      <c r="E9" s="79"/>
      <c r="F9" s="79"/>
      <c r="G9" s="51"/>
      <c r="H9" s="79"/>
      <c r="I9" s="79"/>
      <c r="J9" s="79"/>
      <c r="K9" s="79"/>
      <c r="L9" s="51"/>
      <c r="M9" s="79"/>
      <c r="N9" s="79"/>
      <c r="O9" s="79"/>
      <c r="P9" s="79"/>
      <c r="Q9" s="51"/>
      <c r="R9" s="47"/>
      <c r="V9" s="54"/>
    </row>
    <row r="10" spans="2:22" ht="20.25" customHeight="1">
      <c r="B10" s="52">
        <v>20</v>
      </c>
      <c r="C10" s="390" t="str">
        <f>'27MY_HR-V_APP_FR'!$C$89</f>
        <v xml:space="preserve">Protège-tapis toutes saisons </v>
      </c>
      <c r="D10" s="391"/>
      <c r="E10" s="391"/>
      <c r="F10" s="392"/>
      <c r="G10" s="55"/>
      <c r="H10" s="399" t="str">
        <f>'27MY_HR-V_APP_FR'!$C$91</f>
        <v>Plateau de compartiment à bagages</v>
      </c>
      <c r="I10" s="400"/>
      <c r="J10" s="400"/>
      <c r="K10" s="401"/>
      <c r="L10" s="55"/>
      <c r="M10" s="390" t="str">
        <f>'27MY_HR-V_APP_FR'!$C$92</f>
        <v>Cache-bagages</v>
      </c>
      <c r="N10" s="391"/>
      <c r="O10" s="391"/>
      <c r="P10" s="392"/>
      <c r="Q10" s="51"/>
      <c r="R10" s="47"/>
    </row>
    <row r="11" spans="2:22" ht="15" customHeight="1">
      <c r="B11" s="53">
        <v>20</v>
      </c>
      <c r="C11" s="73">
        <f>'27MY_HR-V_APP_FR'!$H$89</f>
        <v>303.2</v>
      </c>
      <c r="D11" s="71">
        <f>-PMT($D$29/52,5*52,C11)</f>
        <v>1.3825613247612936</v>
      </c>
      <c r="E11" s="58" t="s">
        <v>492</v>
      </c>
      <c r="F11" s="74" t="str">
        <f>$C$29</f>
        <v>(6.99%)</v>
      </c>
      <c r="G11" s="51"/>
      <c r="H11" s="73">
        <f>'27MY_HR-V_APP_FR'!$H$91</f>
        <v>208.2</v>
      </c>
      <c r="I11" s="71">
        <f>-PMT($D$29/52,5*52,H11)</f>
        <v>0.9493709360662973</v>
      </c>
      <c r="J11" s="58" t="s">
        <v>492</v>
      </c>
      <c r="K11" s="74" t="str">
        <f>$C$29</f>
        <v>(6.99%)</v>
      </c>
      <c r="L11" s="51"/>
      <c r="M11" s="73">
        <f>'27MY_HR-V_APP_FR'!$H$92</f>
        <v>270.39999999999998</v>
      </c>
      <c r="N11" s="71">
        <f>-PMT($D$29/52,5*52,M11)</f>
        <v>1.2329966431908106</v>
      </c>
      <c r="O11" s="58" t="s">
        <v>492</v>
      </c>
      <c r="P11" s="74" t="str">
        <f>$C$29</f>
        <v>(6.99%)</v>
      </c>
      <c r="Q11" s="51"/>
      <c r="R11" s="47"/>
    </row>
    <row r="12" spans="2:22" ht="15" customHeight="1">
      <c r="B12" s="53"/>
      <c r="C12" s="72"/>
      <c r="D12" s="57"/>
      <c r="E12" s="58"/>
      <c r="F12" s="74"/>
      <c r="G12" s="51"/>
      <c r="H12" s="51"/>
      <c r="I12" s="51"/>
      <c r="J12" s="51"/>
      <c r="K12" s="51"/>
      <c r="L12" s="51"/>
      <c r="M12" s="51"/>
      <c r="N12" s="51"/>
      <c r="O12" s="51"/>
      <c r="P12" s="51"/>
      <c r="Q12" s="51"/>
      <c r="R12" s="47"/>
    </row>
    <row r="13" spans="2:22" ht="150" customHeight="1">
      <c r="B13" s="52">
        <v>150</v>
      </c>
      <c r="C13" s="395"/>
      <c r="D13" s="395"/>
      <c r="E13" s="395"/>
      <c r="F13" s="395"/>
      <c r="G13" s="51"/>
      <c r="H13" s="395"/>
      <c r="I13" s="395"/>
      <c r="J13" s="395"/>
      <c r="K13" s="395"/>
      <c r="L13" s="51"/>
      <c r="M13" s="395"/>
      <c r="N13" s="395"/>
      <c r="O13" s="395"/>
      <c r="P13" s="395"/>
      <c r="Q13" s="51"/>
      <c r="R13" s="47"/>
    </row>
    <row r="14" spans="2:22" ht="9" customHeight="1">
      <c r="B14" s="52"/>
      <c r="C14" s="79"/>
      <c r="D14" s="79"/>
      <c r="E14" s="79"/>
      <c r="F14" s="79"/>
      <c r="G14" s="51"/>
      <c r="H14" s="79"/>
      <c r="I14" s="79"/>
      <c r="J14" s="79"/>
      <c r="K14" s="79"/>
      <c r="L14" s="51"/>
      <c r="M14" s="79"/>
      <c r="N14" s="79"/>
      <c r="O14" s="79"/>
      <c r="P14" s="79"/>
      <c r="Q14" s="51"/>
      <c r="R14" s="47"/>
    </row>
    <row r="15" spans="2:22" ht="21.95" customHeight="1">
      <c r="B15" s="52">
        <v>20</v>
      </c>
      <c r="C15" s="390" t="str">
        <f>'27MY_HR-V_APP_FR'!$C$59</f>
        <v>Porte-bagages de toit</v>
      </c>
      <c r="D15" s="391"/>
      <c r="E15" s="391"/>
      <c r="F15" s="392"/>
      <c r="G15" s="64"/>
      <c r="H15" s="390" t="str">
        <f>'27MY_HR-V_APP_FR'!$C$56</f>
        <v>Déflecteurs de portières</v>
      </c>
      <c r="I15" s="391"/>
      <c r="J15" s="391"/>
      <c r="K15" s="392"/>
      <c r="L15" s="64"/>
      <c r="M15" s="390" t="str">
        <f>'27MY_HR-V_APP_FR'!$C$51</f>
        <v>Emblèmes noirs – « HR-V » et « H »</v>
      </c>
      <c r="N15" s="391"/>
      <c r="O15" s="391"/>
      <c r="P15" s="392"/>
      <c r="Q15" s="51"/>
      <c r="R15" s="47"/>
    </row>
    <row r="16" spans="2:22" s="63" customFormat="1" ht="15.6">
      <c r="B16" s="56">
        <v>50</v>
      </c>
      <c r="C16" s="73">
        <f>'27MY_HR-V_APP_FR'!$H$59</f>
        <v>945.8</v>
      </c>
      <c r="D16" s="71">
        <f>-PMT($D$29/52,5*52,C16)</f>
        <v>4.312752311870816</v>
      </c>
      <c r="E16" s="58" t="s">
        <v>492</v>
      </c>
      <c r="F16" s="74" t="str">
        <f>$C$29</f>
        <v>(6.99%)</v>
      </c>
      <c r="G16" s="60"/>
      <c r="H16" s="73">
        <f>'27MY_HR-V_APP_FR'!$H$56</f>
        <v>501</v>
      </c>
      <c r="I16" s="260">
        <f>-PMT($D$29/52,5*52,H16)</f>
        <v>2.2845093130125598</v>
      </c>
      <c r="J16" s="58" t="s">
        <v>492</v>
      </c>
      <c r="K16" s="74" t="str">
        <f>$C$29</f>
        <v>(6.99%)</v>
      </c>
      <c r="L16" s="60"/>
      <c r="M16" s="73">
        <f>'27MY_HR-V_APP_FR'!$H$51</f>
        <v>481</v>
      </c>
      <c r="N16" s="71">
        <f>-PMT($D$29/52,5*52,M16)</f>
        <v>2.1933113364451922</v>
      </c>
      <c r="O16" s="58" t="s">
        <v>492</v>
      </c>
      <c r="P16" s="74" t="str">
        <f>$C$29</f>
        <v>(6.99%)</v>
      </c>
      <c r="Q16" s="61"/>
      <c r="R16" s="62"/>
    </row>
    <row r="17" spans="1:20" s="63" customFormat="1" ht="15" customHeight="1">
      <c r="B17" s="56"/>
      <c r="C17" s="72"/>
      <c r="D17" s="57"/>
      <c r="E17" s="58"/>
      <c r="F17" s="59"/>
      <c r="G17" s="60"/>
      <c r="H17" s="72"/>
      <c r="I17" s="57"/>
      <c r="J17" s="58"/>
      <c r="K17" s="59"/>
      <c r="L17" s="60"/>
      <c r="M17" s="72"/>
      <c r="N17" s="57"/>
      <c r="O17" s="58"/>
      <c r="P17" s="59"/>
      <c r="Q17" s="61"/>
      <c r="R17" s="62"/>
    </row>
    <row r="18" spans="1:20" ht="150" customHeight="1">
      <c r="B18" s="52">
        <v>150</v>
      </c>
      <c r="C18" s="395"/>
      <c r="D18" s="395"/>
      <c r="E18" s="395"/>
      <c r="F18" s="395"/>
      <c r="G18" s="51"/>
      <c r="H18" s="395"/>
      <c r="I18" s="395"/>
      <c r="J18" s="395"/>
      <c r="K18" s="395"/>
      <c r="L18" s="51"/>
      <c r="M18" s="395"/>
      <c r="N18" s="395"/>
      <c r="O18" s="395"/>
      <c r="P18" s="395"/>
      <c r="Q18" s="51"/>
    </row>
    <row r="19" spans="1:20" ht="9.75" customHeight="1">
      <c r="B19" s="52"/>
      <c r="C19" s="79"/>
      <c r="D19" s="79"/>
      <c r="E19" s="79"/>
      <c r="F19" s="79"/>
      <c r="G19" s="51"/>
      <c r="H19" s="79"/>
      <c r="I19" s="79"/>
      <c r="J19" s="79"/>
      <c r="K19" s="79"/>
      <c r="L19" s="51"/>
      <c r="M19" s="79"/>
      <c r="N19" s="79"/>
      <c r="O19" s="79"/>
      <c r="P19" s="79"/>
      <c r="Q19" s="51"/>
    </row>
    <row r="20" spans="1:20" ht="21.95" customHeight="1">
      <c r="B20" s="52">
        <v>20</v>
      </c>
      <c r="C20" s="390" t="str">
        <f>'27MY_HR-V_APP_FR'!$C$58</f>
        <v xml:space="preserve">Déflecteur de hayon </v>
      </c>
      <c r="D20" s="391"/>
      <c r="E20" s="391"/>
      <c r="F20" s="392"/>
      <c r="G20" s="64"/>
      <c r="H20" s="390" t="str">
        <f>'27MY_HR-V_APP_FR'!$C$36</f>
        <v>EKM3 - Jantes en alliage de 17 po</v>
      </c>
      <c r="I20" s="391"/>
      <c r="J20" s="391"/>
      <c r="K20" s="392"/>
      <c r="L20" s="64"/>
      <c r="M20" s="390" t="str">
        <f>'27MY_HR-V_APP_FR'!$C$93</f>
        <v>Protection de dossierdu siège</v>
      </c>
      <c r="N20" s="391"/>
      <c r="O20" s="391"/>
      <c r="P20" s="392"/>
      <c r="Q20" s="51"/>
    </row>
    <row r="21" spans="1:20" ht="15.6">
      <c r="B21" s="52">
        <v>50</v>
      </c>
      <c r="C21" s="73">
        <f>'27MY_HR-V_APP_FR'!$H$58</f>
        <v>710.6</v>
      </c>
      <c r="D21" s="71">
        <f>-PMT($D$29/52,5*52,C21)</f>
        <v>3.240264107438573</v>
      </c>
      <c r="E21" s="58" t="s">
        <v>492</v>
      </c>
      <c r="F21" s="75" t="str">
        <f>$C$29</f>
        <v>(6.99%)</v>
      </c>
      <c r="G21" s="60"/>
      <c r="H21" s="73">
        <f>'27MY_HR-V_APP_FR'!$H$36</f>
        <v>1151.2</v>
      </c>
      <c r="I21" s="71">
        <f>-PMT($D$29/52,5*52,H21)</f>
        <v>5.2493555312176827</v>
      </c>
      <c r="J21" s="58" t="s">
        <v>492</v>
      </c>
      <c r="K21" s="75" t="str">
        <f>$C$29</f>
        <v>(6.99%)</v>
      </c>
      <c r="L21" s="60"/>
      <c r="M21" s="73">
        <f>'27MY_HR-V_APP_FR'!$H$93</f>
        <v>233.4</v>
      </c>
      <c r="N21" s="71">
        <f>-PMT($D$29/52,5*52,M21)</f>
        <v>1.0642803865411805</v>
      </c>
      <c r="O21" s="58" t="s">
        <v>492</v>
      </c>
      <c r="P21" s="75" t="str">
        <f>$C$29</f>
        <v>(6.99%)</v>
      </c>
      <c r="Q21" s="51"/>
    </row>
    <row r="22" spans="1:20" ht="15" customHeight="1">
      <c r="B22" s="52"/>
      <c r="C22" s="72"/>
      <c r="D22" s="57"/>
      <c r="E22" s="58"/>
      <c r="F22" s="75"/>
      <c r="G22" s="60"/>
      <c r="H22" s="72"/>
      <c r="I22" s="57"/>
      <c r="J22" s="58"/>
      <c r="K22" s="75"/>
      <c r="L22" s="60"/>
      <c r="M22" s="72"/>
      <c r="N22" s="57"/>
      <c r="O22" s="58"/>
      <c r="P22" s="75"/>
      <c r="Q22" s="51"/>
    </row>
    <row r="23" spans="1:20" ht="15" customHeight="1">
      <c r="B23" s="65"/>
      <c r="C23" s="66" t="s">
        <v>21</v>
      </c>
      <c r="D23" s="51"/>
      <c r="E23" s="51"/>
      <c r="F23" s="51"/>
      <c r="G23" s="51"/>
      <c r="H23" s="51"/>
      <c r="I23" s="51"/>
      <c r="J23" s="51"/>
      <c r="K23" s="51"/>
      <c r="L23" s="51"/>
      <c r="M23" s="51"/>
      <c r="N23" s="51"/>
      <c r="O23" s="51"/>
      <c r="P23" s="51"/>
      <c r="Q23" s="51"/>
    </row>
    <row r="24" spans="1:20" ht="15" customHeight="1">
      <c r="B24" s="65"/>
      <c r="C24" s="66" t="s">
        <v>22</v>
      </c>
      <c r="D24" s="51"/>
      <c r="E24" s="51"/>
      <c r="F24" s="51"/>
      <c r="G24" s="67"/>
      <c r="H24" s="67"/>
      <c r="I24" s="67"/>
      <c r="J24" s="67"/>
      <c r="K24" s="67"/>
      <c r="L24" s="67"/>
      <c r="M24" s="67"/>
      <c r="N24" s="67"/>
      <c r="O24" s="67"/>
      <c r="P24" s="67"/>
      <c r="Q24" s="51"/>
    </row>
    <row r="25" spans="1:20" ht="15" customHeight="1">
      <c r="B25" s="65">
        <v>20</v>
      </c>
      <c r="C25" s="66" t="s">
        <v>519</v>
      </c>
      <c r="D25" s="51"/>
      <c r="E25" s="51"/>
      <c r="F25" s="51"/>
      <c r="G25" s="67"/>
      <c r="H25" s="67"/>
      <c r="I25" s="67"/>
      <c r="J25" s="67"/>
      <c r="K25" s="67"/>
      <c r="L25" s="67"/>
      <c r="M25" s="67"/>
      <c r="N25" s="67"/>
      <c r="O25" s="67"/>
      <c r="P25" s="67"/>
      <c r="Q25" s="51"/>
    </row>
    <row r="26" spans="1:20" ht="85.5" customHeight="1">
      <c r="B26" s="52">
        <v>60</v>
      </c>
      <c r="C26" s="396" t="s">
        <v>520</v>
      </c>
      <c r="D26" s="396"/>
      <c r="E26" s="396"/>
      <c r="F26" s="396"/>
      <c r="G26" s="396"/>
      <c r="H26" s="396"/>
      <c r="I26" s="396"/>
      <c r="J26" s="396"/>
      <c r="K26" s="396"/>
      <c r="L26" s="396"/>
      <c r="M26" s="396"/>
      <c r="N26" s="396"/>
      <c r="O26" s="396"/>
      <c r="P26" s="396"/>
      <c r="Q26" s="51"/>
    </row>
    <row r="27" spans="1:20" ht="20.25" customHeight="1" thickBot="1">
      <c r="B27" s="213"/>
      <c r="C27" s="214" t="s">
        <v>521</v>
      </c>
      <c r="D27" s="215"/>
      <c r="E27" s="216"/>
      <c r="F27" s="215"/>
      <c r="G27" s="217"/>
      <c r="H27" s="217"/>
      <c r="I27" s="217"/>
      <c r="J27" s="217"/>
      <c r="K27" s="218"/>
      <c r="L27" s="218"/>
      <c r="M27" s="218"/>
      <c r="N27" s="219"/>
      <c r="O27" s="397"/>
      <c r="P27" s="397"/>
      <c r="Q27" s="220"/>
    </row>
    <row r="28" spans="1:20" ht="20.25" customHeight="1">
      <c r="A28" s="68"/>
      <c r="B28" s="208">
        <v>20</v>
      </c>
      <c r="C28" s="210"/>
      <c r="D28" s="208"/>
      <c r="E28" s="207"/>
      <c r="F28" s="208"/>
      <c r="G28" s="209"/>
      <c r="H28" s="209"/>
      <c r="I28" s="209"/>
      <c r="J28" s="209"/>
      <c r="K28" s="210"/>
      <c r="L28" s="210"/>
      <c r="M28" s="210"/>
      <c r="N28" s="210"/>
      <c r="O28" s="210"/>
      <c r="P28" s="76"/>
      <c r="Q28" s="51"/>
    </row>
    <row r="29" spans="1:20" ht="18" customHeight="1">
      <c r="A29" s="68"/>
      <c r="B29" s="208">
        <v>18</v>
      </c>
      <c r="C29" s="206" t="s">
        <v>494</v>
      </c>
      <c r="D29" s="207">
        <v>6.9900000000000004E-2</v>
      </c>
      <c r="E29" s="207"/>
      <c r="F29" s="208"/>
      <c r="G29" s="209"/>
      <c r="H29" s="209"/>
      <c r="I29" s="209"/>
      <c r="J29" s="209"/>
      <c r="K29" s="210"/>
      <c r="L29" s="210"/>
      <c r="M29" s="210"/>
      <c r="N29" s="210"/>
      <c r="O29" s="210"/>
      <c r="P29" s="76"/>
      <c r="Q29" s="51"/>
    </row>
    <row r="30" spans="1:20" s="51" customFormat="1" ht="15" customHeight="1">
      <c r="A30" s="69"/>
      <c r="B30" s="211">
        <v>7.5</v>
      </c>
      <c r="C30" s="211">
        <v>12</v>
      </c>
      <c r="D30" s="211">
        <v>8</v>
      </c>
      <c r="E30" s="211">
        <v>8</v>
      </c>
      <c r="F30" s="211">
        <v>10</v>
      </c>
      <c r="G30" s="211">
        <v>8.5</v>
      </c>
      <c r="H30" s="211">
        <v>12</v>
      </c>
      <c r="I30" s="211">
        <v>8</v>
      </c>
      <c r="J30" s="211">
        <v>8</v>
      </c>
      <c r="K30" s="211">
        <v>10</v>
      </c>
      <c r="L30" s="211">
        <v>8.5</v>
      </c>
      <c r="M30" s="211">
        <v>12</v>
      </c>
      <c r="N30" s="211">
        <v>8</v>
      </c>
      <c r="O30" s="211">
        <v>8</v>
      </c>
      <c r="P30" s="52">
        <v>10</v>
      </c>
      <c r="Q30" s="52">
        <v>7.5</v>
      </c>
    </row>
    <row r="31" spans="1:20" s="51" customFormat="1" ht="23.1" customHeight="1">
      <c r="A31" s="69"/>
      <c r="B31" s="212" t="s">
        <v>516</v>
      </c>
      <c r="C31" s="205">
        <f>'27MY_HR-V_DATA'!$C$4</f>
        <v>46219</v>
      </c>
      <c r="D31" s="67" t="s">
        <v>470</v>
      </c>
      <c r="E31" s="202"/>
      <c r="F31" s="202"/>
      <c r="G31" s="202"/>
      <c r="H31" s="202"/>
      <c r="I31" s="202"/>
      <c r="J31" s="202"/>
      <c r="K31" s="202"/>
      <c r="L31" s="202"/>
      <c r="M31" s="202"/>
      <c r="N31" s="202"/>
      <c r="O31" s="65"/>
      <c r="P31" s="204" t="s">
        <v>477</v>
      </c>
      <c r="Q31" s="203" t="str">
        <f>'27MY_HR-V_DATA'!K6</f>
        <v>QC</v>
      </c>
    </row>
    <row r="32" spans="1:20" ht="15.6">
      <c r="D32" s="80"/>
      <c r="P32" s="81"/>
      <c r="Q32" s="82"/>
      <c r="T32" s="443"/>
    </row>
    <row r="33" spans="2:2">
      <c r="B33" s="85"/>
    </row>
  </sheetData>
  <sheetProtection algorithmName="SHA-512" hashValue="93HSEezTTQXNXvKgZhZwf1eQmMRNHaRNBjXlcGPlJHmpV43a+Ro1deFGreTZfy6kUx840/eEdzG55fhNrmLGkw==" saltValue="w0T7H/IauczLgckIxh13yQ==" spinCount="100000" sheet="1" objects="1" scenarios="1"/>
  <mergeCells count="22">
    <mergeCell ref="C26:P26"/>
    <mergeCell ref="O27:P27"/>
    <mergeCell ref="C18:F18"/>
    <mergeCell ref="H18:K18"/>
    <mergeCell ref="M18:P18"/>
    <mergeCell ref="C20:F20"/>
    <mergeCell ref="H20:K20"/>
    <mergeCell ref="M20:P20"/>
    <mergeCell ref="C13:F13"/>
    <mergeCell ref="H13:K13"/>
    <mergeCell ref="M13:P13"/>
    <mergeCell ref="C15:F15"/>
    <mergeCell ref="H15:K15"/>
    <mergeCell ref="M15:P15"/>
    <mergeCell ref="C10:F10"/>
    <mergeCell ref="H10:K10"/>
    <mergeCell ref="M10:P10"/>
    <mergeCell ref="B3:Q3"/>
    <mergeCell ref="B6:Q6"/>
    <mergeCell ref="C8:F8"/>
    <mergeCell ref="H8:K8"/>
    <mergeCell ref="M8:P8"/>
  </mergeCells>
  <printOptions horizontalCentered="1"/>
  <pageMargins left="0.19685039370078741" right="0.19685039370078741" top="0.39370078740157483" bottom="0.39370078740157483" header="0" footer="0"/>
  <pageSetup scale="65" fitToHeight="0" orientation="portrait" r:id="rId1"/>
  <headerFooter scaleWithDoc="0" alignWithMargins="0"/>
  <drawing r:id="rId2"/>
</worksheet>
</file>

<file path=docProps/app.xml><?xml version="1.0" encoding="utf-8"?>
<Properties xmlns="http://schemas.openxmlformats.org/officeDocument/2006/extended-properties" xmlns:vt="http://schemas.openxmlformats.org/officeDocument/2006/docPropsVTypes">
  <Application>Microsoft Excel Online</Application>
  <Manager/>
  <Company>Honda Canada Inc.</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vbc00908</dc:creator>
  <cp:keywords/>
  <dc:description/>
  <cp:lastModifiedBy>Jason Baldwin</cp:lastModifiedBy>
  <cp:revision/>
  <dcterms:created xsi:type="dcterms:W3CDTF">2013-01-30T20:30:05Z</dcterms:created>
  <dcterms:modified xsi:type="dcterms:W3CDTF">2026-08-19T17:49:14Z</dcterms:modified>
  <cp:category/>
  <cp:contentStatus/>
</cp:coreProperties>
</file>