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_stipaljka_/Downloads/"/>
    </mc:Choice>
  </mc:AlternateContent>
  <xr:revisionPtr revIDLastSave="0" documentId="13_ncr:1_{4FEAE199-DCE6-B84B-A2DD-AB7799AB46A6}" xr6:coauthVersionLast="47" xr6:coauthVersionMax="47" xr10:uidLastSave="{00000000-0000-0000-0000-000000000000}"/>
  <bookViews>
    <workbookView xWindow="0" yWindow="780" windowWidth="30240" windowHeight="17760" activeTab="5" xr2:uid="{00000000-000D-0000-FFFF-FFFF00000000}"/>
  </bookViews>
  <sheets>
    <sheet name="Crowdfunding" sheetId="1" r:id="rId1"/>
    <sheet name="Exercise 1 " sheetId="2" r:id="rId2"/>
    <sheet name="Exercise 2" sheetId="7" r:id="rId3"/>
    <sheet name="Exercise 3" sheetId="11" r:id="rId4"/>
    <sheet name="Exercise 4" sheetId="13" r:id="rId5"/>
    <sheet name="Exercise 5" sheetId="14" r:id="rId6"/>
  </sheets>
  <definedNames>
    <definedName name="_xlnm._FilterDatabase" localSheetId="0" hidden="1">Crowdfunding!$A$1:$T$1001</definedName>
  </definedNames>
  <calcPr calcId="191029"/>
  <pivotCaches>
    <pivotCache cacheId="68" r:id="rId7"/>
    <pivotCache cacheId="69" r:id="rId8"/>
    <pivotCache cacheId="7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4" l="1"/>
  <c r="L8" i="14"/>
  <c r="L22" i="14"/>
  <c r="L20" i="14"/>
  <c r="L19" i="14"/>
  <c r="L18" i="14"/>
  <c r="L17" i="14"/>
  <c r="L4" i="14"/>
  <c r="L5" i="14"/>
  <c r="L9" i="14"/>
  <c r="L7" i="14"/>
  <c r="L6" i="14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D12" i="13"/>
  <c r="D11" i="13"/>
  <c r="D10" i="13"/>
  <c r="D9" i="13"/>
  <c r="D8" i="13"/>
  <c r="D7" i="13"/>
  <c r="D6" i="13"/>
  <c r="D5" i="13"/>
  <c r="D4" i="13"/>
  <c r="D3" i="13"/>
  <c r="D2" i="13"/>
  <c r="D13" i="13"/>
  <c r="C13" i="13"/>
  <c r="C12" i="13"/>
  <c r="C11" i="13"/>
  <c r="C10" i="13"/>
  <c r="C9" i="13"/>
  <c r="C8" i="13"/>
  <c r="C7" i="13"/>
  <c r="C6" i="13"/>
  <c r="C5" i="13"/>
  <c r="C4" i="13"/>
  <c r="C3" i="13"/>
  <c r="C2" i="13"/>
  <c r="B12" i="13"/>
  <c r="B11" i="13"/>
  <c r="B10" i="13"/>
  <c r="B9" i="13"/>
  <c r="B8" i="13"/>
  <c r="B7" i="13"/>
  <c r="B6" i="13"/>
  <c r="B5" i="13"/>
  <c r="B4" i="13"/>
  <c r="B3" i="13"/>
  <c r="B13" i="13"/>
  <c r="B2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7" i="13" l="1"/>
  <c r="E3" i="13"/>
  <c r="G3" i="13" s="1"/>
  <c r="H3" i="13"/>
  <c r="G7" i="13"/>
  <c r="H7" i="13"/>
  <c r="E2" i="13"/>
  <c r="G2" i="13" s="1"/>
  <c r="F7" i="13"/>
  <c r="E11" i="13"/>
  <c r="H11" i="13" s="1"/>
  <c r="F3" i="13"/>
  <c r="E10" i="13"/>
  <c r="G10" i="13" s="1"/>
  <c r="E4" i="13"/>
  <c r="H4" i="13" s="1"/>
  <c r="E8" i="13"/>
  <c r="F8" i="13" s="1"/>
  <c r="E12" i="13"/>
  <c r="F12" i="13" s="1"/>
  <c r="E5" i="13"/>
  <c r="H5" i="13" s="1"/>
  <c r="E9" i="13"/>
  <c r="F9" i="13" s="1"/>
  <c r="E13" i="13"/>
  <c r="F13" i="13" s="1"/>
  <c r="E6" i="13"/>
  <c r="H6" i="13" s="1"/>
  <c r="G12" i="13" l="1"/>
  <c r="F6" i="13"/>
  <c r="G5" i="13"/>
  <c r="F5" i="13"/>
  <c r="H9" i="13"/>
  <c r="H12" i="13"/>
  <c r="G11" i="13"/>
  <c r="H8" i="13"/>
  <c r="G9" i="13"/>
  <c r="G8" i="13"/>
  <c r="H2" i="13"/>
  <c r="F2" i="13"/>
  <c r="F11" i="13"/>
  <c r="G6" i="13"/>
  <c r="F10" i="13"/>
  <c r="G4" i="13"/>
  <c r="F4" i="13"/>
  <c r="H10" i="13"/>
  <c r="H13" i="13"/>
  <c r="G13" i="13"/>
</calcChain>
</file>

<file path=xl/sharedStrings.xml><?xml version="1.0" encoding="utf-8"?>
<sst xmlns="http://schemas.openxmlformats.org/spreadsheetml/2006/main" count="7067" uniqueCount="2114">
  <si>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</si>
  <si>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</si>
  <si>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</si>
  <si>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</si>
  <si>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</si>
  <si>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</si>
  <si>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</si>
  <si>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</si>
  <si>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</si>
  <si>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</si>
  <si>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</si>
  <si>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</si>
  <si>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</si>
  <si>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</si>
  <si>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</si>
  <si>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</si>
  <si>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</si>
  <si>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</si>
  <si>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</si>
  <si>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</si>
  <si>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</si>
  <si>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</si>
  <si>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</si>
  <si>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</si>
  <si>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</si>
  <si>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</si>
  <si>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</si>
  <si>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</si>
  <si>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</si>
  <si>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</si>
  <si>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</si>
  <si>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</si>
  <si>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</si>
  <si>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</si>
  <si>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</si>
  <si>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</si>
  <si>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</si>
  <si>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</si>
  <si>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</si>
  <si>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</si>
  <si>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</si>
  <si>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</si>
  <si>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</si>
  <si>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</si>
  <si>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</si>
  <si>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</si>
  <si>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</si>
  <si>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</si>
  <si>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</si>
  <si>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</si>
  <si>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</si>
  <si>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</si>
  <si>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</si>
  <si>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</si>
  <si>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</si>
  <si>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</si>
  <si>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</si>
  <si>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</si>
  <si>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</si>
  <si>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</si>
  <si>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</si>
  <si>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</si>
  <si>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</si>
  <si>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</si>
  <si>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</si>
  <si>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</si>
  <si>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</si>
  <si>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</si>
  <si>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</si>
  <si>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</si>
  <si>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</si>
  <si>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</si>
  <si>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</si>
  <si>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</si>
  <si>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</si>
  <si>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</si>
  <si>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</si>
  <si>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</si>
  <si>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</si>
  <si>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</si>
  <si>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</si>
  <si>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</si>
  <si>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</si>
  <si>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</si>
  <si>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</si>
  <si>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</si>
  <si>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</si>
  <si>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</si>
  <si>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</si>
  <si>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</si>
  <si>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</si>
  <si>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</si>
  <si>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</si>
  <si>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</si>
  <si>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</si>
  <si>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</si>
  <si>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</si>
  <si>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</si>
  <si>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</si>
  <si>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</si>
  <si>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</si>
  <si>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</si>
  <si>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</si>
  <si>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</si>
  <si>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</si>
  <si>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</si>
  <si>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</si>
  <si>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</si>
  <si>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</si>
  <si>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</si>
  <si>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</si>
  <si>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</si>
  <si>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</si>
  <si>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</si>
  <si>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</si>
  <si>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</si>
  <si>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</si>
  <si>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</si>
  <si>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</si>
  <si>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</si>
  <si>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</si>
  <si>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</si>
  <si>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</si>
  <si>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</si>
  <si>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</si>
  <si>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</si>
  <si>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</si>
  <si>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</si>
  <si>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</si>
  <si>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</si>
  <si>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</si>
  <si>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</si>
  <si>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</si>
  <si>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</si>
  <si>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</si>
  <si>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</si>
  <si>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</si>
  <si>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</si>
  <si>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</si>
  <si>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</si>
  <si>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</si>
  <si>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</si>
  <si>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</si>
  <si>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</si>
  <si>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</si>
  <si>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</si>
  <si>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</si>
  <si>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</si>
  <si>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</si>
  <si>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</si>
  <si>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</si>
  <si>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</si>
  <si>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</si>
  <si>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</si>
  <si>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</si>
  <si>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</si>
  <si>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</si>
  <si>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</si>
  <si>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</si>
  <si>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</si>
  <si>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</si>
  <si>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</si>
  <si>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</si>
  <si>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</si>
  <si>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</si>
  <si>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</si>
  <si>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</si>
  <si>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</si>
  <si>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</si>
  <si>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</si>
  <si>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</si>
  <si>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</si>
  <si>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</si>
  <si>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</si>
  <si>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</si>
  <si>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</si>
  <si>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</si>
  <si>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</si>
  <si>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</si>
  <si>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</si>
  <si>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</si>
  <si>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</si>
  <si>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</si>
  <si>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</si>
  <si>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</si>
  <si>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</si>
  <si>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</si>
  <si>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</si>
  <si>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</si>
  <si>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</si>
  <si>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</si>
  <si>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</si>
  <si>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</si>
  <si>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</si>
  <si>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</si>
  <si>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</si>
  <si>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</si>
  <si>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</si>
  <si>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</si>
  <si>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</si>
  <si>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</si>
  <si>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</si>
  <si>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</si>
  <si>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</si>
  <si>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</si>
  <si>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</si>
  <si>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</si>
  <si>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</si>
  <si>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</si>
  <si>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</si>
  <si>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</si>
  <si>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</si>
  <si>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</si>
  <si>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</si>
  <si>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</si>
  <si>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</si>
  <si>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</si>
  <si>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</si>
  <si>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</si>
  <si>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</si>
  <si>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</si>
  <si>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</si>
  <si>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</si>
  <si>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</si>
  <si>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</si>
  <si>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</si>
  <si>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</si>
  <si>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</si>
  <si>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</si>
  <si>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</si>
  <si>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</si>
  <si>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</si>
  <si>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</si>
  <si>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</si>
  <si>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</si>
  <si>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</si>
  <si>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</si>
  <si>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</si>
  <si>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</si>
  <si>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</si>
  <si>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</si>
  <si>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</si>
  <si>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</si>
  <si>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</si>
  <si>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</si>
  <si>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</si>
  <si>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</si>
  <si>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</si>
  <si>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</si>
  <si>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</si>
  <si>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</si>
  <si>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</si>
  <si>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</si>
  <si>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</si>
  <si>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</si>
  <si>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</si>
  <si>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</si>
  <si>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</si>
  <si>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</si>
  <si>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</si>
  <si>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</si>
  <si>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</si>
  <si>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</si>
  <si>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</si>
  <si>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</si>
  <si>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</si>
  <si>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</si>
  <si>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</si>
  <si>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</si>
  <si>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</si>
  <si>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</si>
  <si>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</si>
  <si>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</si>
  <si>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</si>
  <si>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</si>
  <si>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</si>
  <si>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</si>
  <si>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</si>
  <si>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</si>
  <si>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</si>
  <si>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</si>
  <si>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</si>
  <si>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</si>
  <si>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</si>
  <si>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</si>
  <si>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</si>
  <si>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</si>
  <si>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</si>
  <si>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</si>
  <si>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</si>
  <si>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</si>
  <si>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</si>
  <si>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</si>
  <si>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</si>
  <si>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</si>
  <si>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</si>
  <si>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</si>
  <si>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</si>
  <si>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</si>
  <si>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</si>
  <si>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</si>
  <si>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</si>
  <si>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</si>
  <si>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</si>
  <si>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</si>
  <si>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</si>
  <si>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</si>
  <si>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</si>
  <si>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</si>
  <si>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</si>
  <si>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</si>
  <si>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</si>
  <si>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</si>
  <si>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</si>
  <si>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</si>
  <si>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</si>
  <si>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</si>
  <si>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</si>
  <si>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</si>
  <si>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</si>
  <si>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</si>
  <si>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</si>
  <si>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</si>
  <si>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</si>
  <si>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</si>
  <si>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</si>
  <si>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</si>
  <si>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</si>
  <si>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</si>
  <si>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</si>
  <si>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</si>
  <si>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</si>
  <si>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</si>
  <si>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</si>
  <si>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</si>
  <si>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</si>
  <si>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</si>
  <si>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</si>
  <si>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</si>
  <si>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</si>
  <si>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</si>
  <si>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</si>
  <si>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</si>
  <si>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</si>
  <si>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</si>
  <si>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</si>
  <si>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</si>
  <si>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</si>
  <si>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</si>
  <si>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</si>
  <si>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</si>
  <si>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</si>
  <si>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</si>
  <si>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</si>
  <si>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</si>
  <si>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</si>
  <si>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</si>
  <si>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</si>
  <si>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</si>
  <si>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</si>
  <si>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</si>
  <si>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</si>
  <si>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</si>
  <si>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</si>
  <si>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</si>
  <si>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</si>
  <si>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</si>
  <si>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</si>
  <si>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</si>
  <si>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</si>
  <si>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</si>
  <si>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</si>
  <si>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</si>
  <si>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</si>
  <si>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</si>
  <si>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</si>
  <si>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</si>
  <si>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</si>
  <si>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</si>
  <si>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</si>
  <si>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</si>
  <si>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</si>
  <si>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</si>
  <si>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</si>
  <si>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</si>
  <si>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</si>
  <si>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</si>
  <si>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</si>
  <si>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</si>
  <si>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</si>
  <si>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</si>
  <si>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</si>
  <si>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</si>
  <si>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</si>
  <si>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</si>
  <si>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</si>
  <si>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</si>
  <si>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</si>
  <si>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</si>
  <si>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</si>
  <si>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</si>
  <si>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</si>
  <si>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</si>
  <si>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</si>
  <si>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</si>
  <si>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</si>
  <si>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</si>
  <si>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</si>
  <si>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</si>
  <si>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</si>
  <si>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</si>
  <si>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</si>
  <si>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</si>
  <si>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</si>
  <si>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</si>
  <si>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</si>
  <si>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</si>
  <si>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</si>
  <si>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</si>
  <si>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</si>
  <si>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</si>
  <si>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</si>
  <si>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</si>
  <si>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</si>
  <si>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</si>
  <si>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</si>
  <si>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</si>
  <si>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</si>
  <si>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</si>
  <si>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</si>
  <si>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</si>
  <si>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</si>
  <si>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</si>
  <si>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</si>
  <si>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</si>
  <si>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</si>
  <si>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</si>
  <si>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</si>
  <si>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</si>
  <si>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</si>
  <si>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</si>
  <si>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</si>
  <si>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</si>
  <si>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</si>
  <si>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</si>
  <si>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</si>
  <si>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</si>
  <si>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</si>
  <si>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</si>
  <si>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</si>
  <si>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</si>
  <si>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</si>
  <si>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</si>
  <si>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</si>
  <si>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</si>
  <si>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</si>
  <si>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</si>
  <si>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</si>
  <si>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</si>
  <si>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</si>
  <si>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</si>
  <si>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</si>
  <si>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</si>
  <si>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</si>
  <si>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</si>
  <si>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</si>
  <si>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</si>
  <si>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</si>
  <si>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</si>
  <si>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</si>
  <si>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</si>
  <si>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</si>
  <si>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</si>
  <si>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</si>
  <si>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</si>
  <si>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</si>
  <si>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</si>
  <si>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</si>
  <si>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</si>
  <si>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</si>
  <si>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</si>
  <si>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</si>
  <si>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</si>
  <si>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</si>
  <si>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</si>
  <si>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</si>
  <si>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</si>
  <si>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</si>
  <si>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</si>
  <si>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</si>
  <si>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</si>
  <si>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</si>
  <si>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</si>
  <si>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</si>
  <si>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</si>
  <si>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</si>
  <si>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</si>
  <si>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</si>
  <si>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</si>
  <si>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</si>
  <si>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</si>
  <si>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</si>
  <si>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</si>
  <si>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</si>
  <si>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</si>
  <si>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</si>
  <si>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</si>
  <si>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</si>
  <si>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</si>
  <si>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</si>
  <si>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</si>
  <si>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</si>
  <si>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</si>
  <si>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</si>
  <si>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</si>
  <si>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</si>
  <si>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</si>
  <si>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</si>
  <si>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</si>
  <si>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</si>
  <si>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</si>
  <si>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</si>
  <si>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</si>
  <si>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</si>
  <si>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</si>
  <si>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</si>
  <si>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</si>
  <si>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</si>
  <si>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</si>
  <si>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</si>
  <si>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</si>
  <si>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</si>
  <si>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</si>
  <si>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</si>
  <si>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</si>
  <si>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</si>
  <si>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</si>
  <si>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</si>
  <si>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</si>
  <si>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</si>
  <si>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</si>
  <si>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</si>
  <si>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</si>
  <si>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</si>
  <si>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</si>
  <si>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</si>
  <si>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</si>
  <si>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</si>
  <si>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</si>
  <si>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</si>
  <si>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</si>
  <si>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</si>
  <si>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</si>
  <si>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</si>
  <si>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</si>
  <si>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</si>
  <si>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</si>
  <si>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</si>
  <si>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</si>
  <si>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</si>
  <si>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</si>
  <si>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</si>
  <si>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</si>
  <si>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</si>
  <si>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</si>
  <si>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</si>
  <si>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</si>
  <si>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</si>
  <si>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</si>
  <si>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</si>
  <si>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</si>
  <si>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</si>
  <si>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</si>
  <si>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</si>
  <si>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</si>
  <si>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</si>
  <si>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</si>
  <si>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</si>
  <si>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</si>
  <si>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</si>
  <si>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</si>
  <si>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</si>
  <si>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</si>
  <si>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</si>
  <si>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</si>
  <si>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</si>
  <si>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</si>
  <si>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</si>
  <si>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</si>
  <si>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</si>
  <si>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</si>
  <si>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</si>
  <si>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</si>
  <si>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</si>
  <si>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</si>
  <si>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</si>
  <si>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</si>
  <si>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</si>
  <si>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</si>
  <si>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</si>
  <si>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</si>
  <si>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</si>
  <si>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</si>
  <si>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</si>
  <si>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</si>
  <si>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</si>
  <si>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</si>
  <si>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</si>
  <si>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</si>
  <si>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</si>
  <si>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</si>
  <si>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</si>
  <si>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</si>
  <si>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</si>
  <si>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</si>
  <si>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</si>
  <si>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</si>
  <si>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</si>
  <si>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</si>
  <si>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</si>
  <si>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</si>
  <si>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</si>
  <si>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</si>
  <si>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</si>
  <si>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</si>
  <si>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</si>
  <si>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</si>
  <si>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</si>
  <si>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</si>
  <si>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</si>
  <si>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</si>
  <si>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</si>
  <si>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</si>
  <si>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</si>
  <si>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</si>
  <si>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</si>
  <si>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</si>
  <si>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</si>
  <si>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</si>
  <si>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</si>
  <si>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</si>
  <si>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</si>
  <si>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</si>
  <si>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</si>
  <si>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</si>
  <si>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</si>
  <si>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</si>
  <si>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</si>
  <si>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</si>
  <si>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</si>
  <si>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</si>
  <si>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</si>
  <si>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</si>
  <si>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</si>
  <si>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</si>
  <si>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</si>
  <si>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</si>
  <si>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</si>
  <si>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</si>
  <si>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</si>
  <si>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</si>
  <si>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</si>
  <si>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</si>
  <si>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</si>
  <si>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</si>
  <si>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</si>
  <si>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</si>
  <si>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</si>
  <si>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</si>
  <si>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</si>
  <si>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</si>
  <si>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</si>
  <si>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</si>
  <si>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</si>
  <si>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</si>
  <si>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</si>
  <si>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</si>
  <si>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</si>
  <si>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</si>
  <si>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</si>
  <si>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</si>
  <si>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</si>
  <si>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</si>
  <si>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</si>
  <si>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</si>
  <si>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</si>
  <si>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</si>
  <si>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</si>
  <si>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</si>
  <si>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</si>
  <si>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</si>
  <si>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</si>
  <si>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</si>
  <si>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</si>
  <si>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</si>
  <si>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</si>
  <si>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</si>
  <si>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</si>
  <si>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</si>
  <si>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</si>
  <si>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</si>
  <si>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</si>
  <si>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</si>
  <si>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</si>
  <si>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</si>
  <si>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</si>
  <si>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</si>
  <si>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</si>
  <si>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</si>
  <si>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</si>
  <si>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</si>
  <si>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</si>
  <si>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</si>
  <si>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</si>
  <si>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</si>
  <si>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</si>
  <si>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</si>
  <si>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</si>
  <si>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</si>
  <si>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</si>
  <si>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</si>
  <si>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</si>
  <si>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</si>
  <si>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</si>
  <si>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</si>
  <si>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</si>
  <si>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</si>
  <si>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</si>
  <si>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</si>
  <si>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</si>
  <si>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</si>
  <si>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</si>
  <si>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</si>
  <si>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</si>
  <si>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</si>
  <si>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</si>
  <si>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</si>
  <si>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</si>
  <si>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</si>
  <si>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</si>
  <si>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</si>
  <si>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</si>
  <si>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</si>
  <si>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</si>
  <si>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</si>
  <si>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</si>
  <si>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</si>
  <si>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</si>
  <si>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</si>
  <si>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</si>
  <si>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</si>
  <si>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</si>
  <si>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</si>
  <si>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</si>
  <si>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</si>
  <si>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</si>
  <si>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</si>
  <si>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</si>
  <si>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</si>
  <si>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</si>
  <si>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</si>
  <si>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</si>
  <si>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</si>
  <si>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</si>
  <si>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</si>
  <si>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</si>
  <si>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</si>
  <si>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</si>
  <si>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</si>
  <si>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</si>
  <si>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</si>
  <si>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</si>
  <si>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</si>
  <si>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</si>
  <si>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</si>
  <si>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</si>
  <si>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</si>
  <si>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</si>
  <si>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</si>
  <si>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</si>
  <si>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</si>
  <si>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</si>
  <si>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</si>
  <si>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</si>
  <si>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</si>
  <si>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</si>
  <si>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</si>
  <si>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</si>
  <si>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</si>
  <si>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</si>
  <si>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</si>
  <si>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</si>
  <si>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</si>
  <si>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</si>
  <si>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</si>
  <si>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</si>
  <si>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</si>
  <si>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</si>
  <si>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</si>
  <si>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</si>
  <si>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</si>
  <si>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</si>
  <si>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</si>
  <si>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</si>
  <si>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</si>
  <si>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</si>
  <si>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</si>
  <si>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</si>
  <si>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</si>
  <si>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</si>
  <si>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</si>
  <si>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</si>
  <si>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</si>
  <si>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</si>
  <si>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</si>
  <si>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</si>
  <si>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</si>
  <si>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</si>
  <si>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</si>
  <si>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</si>
  <si>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</si>
  <si>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</si>
  <si>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</si>
  <si>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</si>
  <si>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</si>
  <si>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</si>
  <si>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</si>
  <si>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</si>
  <si>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</si>
  <si>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</si>
  <si>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</si>
  <si>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</si>
  <si>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</si>
  <si>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</si>
  <si>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</si>
  <si>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</si>
  <si>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</si>
  <si>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</si>
  <si>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</si>
  <si>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</si>
  <si>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</si>
  <si>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</si>
  <si>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</si>
  <si>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</si>
  <si>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</si>
  <si>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</si>
  <si>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</si>
  <si>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</si>
  <si>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</si>
  <si>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</si>
  <si>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</si>
  <si>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</si>
  <si>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</si>
  <si>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</si>
  <si>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</si>
  <si>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</si>
  <si>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</si>
  <si>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</si>
  <si>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</si>
  <si>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</si>
  <si>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</si>
  <si>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</si>
  <si>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</si>
  <si>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</si>
  <si>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</si>
  <si>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</si>
  <si>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</si>
  <si>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</si>
  <si>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</si>
  <si>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</si>
  <si>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</si>
  <si>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</si>
  <si>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</si>
  <si>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</si>
  <si>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</si>
  <si>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</si>
  <si>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</si>
  <si>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</si>
  <si>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</si>
  <si>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</si>
  <si>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</si>
  <si>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</si>
  <si>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</si>
  <si>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</si>
  <si>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</si>
  <si>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</si>
  <si>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</si>
  <si>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</si>
  <si>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</si>
  <si>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</si>
  <si>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</si>
  <si>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</si>
  <si>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</si>
  <si>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</si>
  <si>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</si>
  <si>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</si>
  <si>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</si>
  <si>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</si>
  <si>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</si>
  <si>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</si>
  <si>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</si>
  <si>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</si>
  <si>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</si>
  <si>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</si>
  <si>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</si>
  <si>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</si>
  <si>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</si>
  <si>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</si>
  <si>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</si>
  <si>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</si>
  <si>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</si>
  <si>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</si>
  <si>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</si>
  <si>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</si>
  <si>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</si>
  <si>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</si>
  <si>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</si>
  <si>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</si>
  <si>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</si>
  <si>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</si>
  <si>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</si>
  <si>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</si>
  <si>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</si>
  <si>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</si>
  <si>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</si>
  <si>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</si>
  <si>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</si>
  <si>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</si>
  <si>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</si>
  <si>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</si>
  <si>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</si>
  <si>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</si>
  <si>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</si>
  <si>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</si>
  <si>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</si>
  <si>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</si>
  <si>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</si>
  <si>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</si>
  <si>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</si>
  <si>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</si>
  <si>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</si>
  <si>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</si>
  <si>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</si>
  <si>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</si>
  <si>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</si>
  <si>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</si>
  <si>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</si>
  <si>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</si>
  <si>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</si>
  <si>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</si>
  <si>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</si>
  <si>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</si>
  <si>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</si>
  <si>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</si>
  <si>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</si>
  <si>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</si>
  <si>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</si>
  <si>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</si>
  <si>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</si>
  <si>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</si>
  <si>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</si>
  <si>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</si>
  <si>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</si>
  <si>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</si>
  <si>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</si>
  <si>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</si>
  <si>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</si>
  <si>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</si>
  <si>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</si>
  <si>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</si>
  <si>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</si>
  <si>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</si>
  <si>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</si>
  <si>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</si>
  <si>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</si>
  <si>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</si>
  <si>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</si>
  <si>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</si>
  <si>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</si>
  <si>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</si>
  <si>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</si>
  <si>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</si>
  <si>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</si>
  <si>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</si>
  <si>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</si>
  <si>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</si>
  <si>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</si>
  <si>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</si>
  <si>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</si>
  <si>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</si>
  <si>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</si>
  <si>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</si>
  <si>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</si>
  <si>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</si>
  <si>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</si>
  <si>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</si>
  <si>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</si>
  <si>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</si>
  <si>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</si>
  <si>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</si>
  <si>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</si>
  <si>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</si>
  <si>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</si>
  <si>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</si>
  <si>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</si>
  <si>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</si>
  <si>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</si>
  <si>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</si>
  <si>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</si>
  <si>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</si>
  <si>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</si>
  <si>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</si>
  <si>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</si>
  <si>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</si>
  <si>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</si>
  <si>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</si>
  <si>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</si>
  <si>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</si>
  <si>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</si>
  <si>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</si>
  <si>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</si>
  <si>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</si>
  <si>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</si>
  <si>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</si>
  <si>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</si>
  <si>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</si>
  <si>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</si>
  <si>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</si>
  <si>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</si>
  <si>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</si>
  <si>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</si>
  <si>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</si>
  <si>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</si>
  <si>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</si>
  <si>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</si>
  <si>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</si>
  <si>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</si>
  <si>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</si>
  <si>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</si>
  <si>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</si>
  <si>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</si>
  <si>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</si>
  <si>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</si>
  <si>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</si>
  <si>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</si>
  <si>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</si>
  <si>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</si>
  <si>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</si>
  <si>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</si>
  <si>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</si>
  <si>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</si>
  <si>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</si>
  <si>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</si>
  <si>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</si>
  <si>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</si>
  <si>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</si>
  <si>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</si>
  <si>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</si>
  <si>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</si>
  <si>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</si>
  <si>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</si>
  <si>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</si>
  <si>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</si>
  <si>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</si>
  <si>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</si>
  <si>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</si>
  <si>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</si>
  <si>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</si>
  <si>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</si>
  <si>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</si>
  <si>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</si>
  <si>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</si>
  <si>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</si>
  <si>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</si>
  <si>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</si>
  <si>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</si>
  <si>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</si>
  <si>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</si>
  <si>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</si>
  <si>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</si>
  <si>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</si>
  <si>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</si>
  <si>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</si>
  <si>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</si>
  <si>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</si>
  <si>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</si>
  <si>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</si>
  <si>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</si>
  <si>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</si>
  <si>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</si>
  <si>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</si>
  <si>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</si>
  <si>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</si>
  <si>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</si>
  <si>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</si>
  <si>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</si>
  <si>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</si>
  <si>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</si>
  <si>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</si>
  <si>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</si>
  <si>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</si>
  <si>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</si>
  <si>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</si>
  <si>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</si>
  <si>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</si>
  <si>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</si>
  <si>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</si>
  <si>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</si>
  <si>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</si>
  <si>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</si>
  <si>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</si>
  <si>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</si>
  <si>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</si>
  <si>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</si>
  <si>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</si>
  <si>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</si>
  <si>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</si>
  <si>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</si>
  <si>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</si>
  <si>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</si>
  <si>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</si>
  <si>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</si>
  <si>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</si>
  <si>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</si>
  <si>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</si>
  <si>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</si>
  <si>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</si>
  <si>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</si>
  <si>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</si>
  <si>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</si>
  <si>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</si>
  <si>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</si>
  <si>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</si>
  <si>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</si>
  <si>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</si>
  <si>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</si>
  <si>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</si>
  <si>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</si>
  <si>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</si>
  <si>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</si>
  <si>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</si>
  <si>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</si>
  <si>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</si>
  <si>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</si>
  <si>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</si>
  <si>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</si>
  <si>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</si>
  <si>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</si>
  <si>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</si>
  <si>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</si>
  <si>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</si>
  <si>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</si>
  <si>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</si>
  <si>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</si>
  <si>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</si>
  <si>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</si>
  <si>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</si>
  <si>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</si>
  <si>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</si>
  <si>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</si>
  <si>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</si>
  <si>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</si>
  <si>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</si>
  <si>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</si>
  <si>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</si>
  <si>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</si>
  <si>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</si>
  <si>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</si>
  <si>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</si>
  <si>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</si>
  <si>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</si>
  <si>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</si>
  <si>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</si>
  <si>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</si>
  <si>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</si>
  <si>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</si>
  <si>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</si>
  <si>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</si>
  <si>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</si>
  <si>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</si>
  <si>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</si>
  <si>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</si>
  <si>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</si>
  <si>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</si>
  <si>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</si>
  <si>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</si>
  <si>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</si>
  <si>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</si>
  <si>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</si>
  <si>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</si>
  <si>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</si>
  <si>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</si>
  <si>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</si>
  <si>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</si>
  <si>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</si>
  <si>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</si>
  <si>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</si>
  <si>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</si>
  <si>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</si>
  <si>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</si>
  <si>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</si>
  <si>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</si>
  <si>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</si>
  <si>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</si>
  <si>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</si>
  <si>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</si>
  <si>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</si>
  <si>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</si>
  <si>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</si>
  <si>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</si>
  <si>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</si>
  <si>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</si>
  <si>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</si>
  <si>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</si>
  <si>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</si>
  <si>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</si>
  <si>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</si>
  <si>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</si>
  <si>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</si>
  <si>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</si>
  <si>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</si>
  <si>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</si>
  <si>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</si>
  <si>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</si>
  <si>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</si>
  <si>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</si>
  <si>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</si>
  <si>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</si>
  <si>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</si>
  <si>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</si>
  <si>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</si>
  <si>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</si>
  <si>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</si>
  <si>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</si>
  <si>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</si>
  <si>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</si>
  <si>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</si>
  <si>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</si>
  <si>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</si>
  <si>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</si>
  <si>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</si>
  <si>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</si>
  <si>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</si>
  <si>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</si>
  <si>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</si>
  <si>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</si>
  <si>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</si>
  <si>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</si>
  <si>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</si>
  <si>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</si>
  <si>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</si>
  <si>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</si>
  <si>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</si>
  <si>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</si>
  <si>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</si>
  <si>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</si>
  <si>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</si>
  <si>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</si>
  <si>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</si>
  <si>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</si>
  <si>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</si>
  <si>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</si>
  <si>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</si>
  <si>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</si>
  <si>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</si>
  <si>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</si>
  <si>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</si>
  <si>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</si>
  <si>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</si>
  <si>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</si>
  <si>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</si>
  <si>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</si>
  <si>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</si>
  <si>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</si>
  <si>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</si>
  <si>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</si>
  <si>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</si>
  <si>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</si>
  <si>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</si>
  <si>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</si>
  <si>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</si>
  <si>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</si>
  <si>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</si>
  <si>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</si>
  <si>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</si>
  <si>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</si>
  <si>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</si>
  <si>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</si>
  <si>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</si>
  <si>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</si>
  <si>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</si>
  <si>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</si>
  <si>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</si>
  <si>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</si>
  <si>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</si>
  <si>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</si>
  <si>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</si>
  <si>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</si>
  <si>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</si>
  <si>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</si>
  <si>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</si>
  <si>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</si>
  <si>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</si>
  <si>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</si>
  <si>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</si>
  <si>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</si>
  <si>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</si>
  <si>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</si>
  <si>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</si>
  <si>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</si>
  <si>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</si>
  <si>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</si>
  <si>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</si>
  <si>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</si>
  <si>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</si>
  <si>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</si>
  <si>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</si>
  <si>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</si>
  <si>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</si>
  <si>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</si>
  <si>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</si>
  <si>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</si>
  <si>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</si>
  <si>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</si>
  <si>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</si>
  <si>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</si>
  <si>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</si>
  <si>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</si>
  <si>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</si>
  <si>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</si>
  <si>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</si>
  <si>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</si>
  <si>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</si>
  <si>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</si>
  <si>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</si>
  <si>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</si>
  <si>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</si>
  <si>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</si>
  <si>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</si>
  <si>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</si>
  <si>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</si>
  <si>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</si>
  <si>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</si>
  <si>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</si>
  <si>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</si>
  <si>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</si>
  <si>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</si>
  <si>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</si>
  <si>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</si>
  <si>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</si>
  <si>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</si>
  <si>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</si>
  <si>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</si>
  <si>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</si>
  <si>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</si>
  <si>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</si>
  <si>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</si>
  <si>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</si>
  <si>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</si>
  <si>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</si>
  <si>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</si>
  <si>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</si>
  <si>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</si>
  <si>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</si>
  <si>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</si>
  <si>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</si>
  <si>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</si>
  <si>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</si>
  <si>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</si>
  <si>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</si>
  <si>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</si>
  <si>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</si>
  <si>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</si>
  <si>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</si>
  <si>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</si>
  <si>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</si>
  <si>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</si>
  <si>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</si>
  <si>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</si>
  <si>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</si>
  <si>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</si>
  <si>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</si>
  <si>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</si>
  <si>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</si>
  <si>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</si>
  <si>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</si>
  <si>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</si>
  <si>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</si>
  <si>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</si>
  <si>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</si>
  <si>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</si>
  <si>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</si>
  <si>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</si>
  <si>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</si>
  <si>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</si>
  <si>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</si>
  <si>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</si>
  <si>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</si>
  <si>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</si>
  <si>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</si>
  <si>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</si>
  <si>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</si>
  <si>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</si>
  <si>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</si>
  <si>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</si>
  <si>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</si>
  <si>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</si>
  <si>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</si>
  <si>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</si>
  <si>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</si>
  <si>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</si>
  <si>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</si>
  <si>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</si>
  <si>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</si>
  <si>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</si>
  <si>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</si>
  <si>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</si>
  <si>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</si>
  <si>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</si>
  <si>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</si>
  <si>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</si>
  <si>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</si>
  <si>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</si>
  <si>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</si>
  <si>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</si>
  <si>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</si>
  <si>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</si>
  <si>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</si>
  <si>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</si>
  <si>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</si>
  <si>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</si>
  <si>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</si>
  <si>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</si>
  <si>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</si>
  <si>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</si>
  <si>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</si>
  <si>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</si>
  <si>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</si>
  <si>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</si>
  <si>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</si>
  <si>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</si>
  <si>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</si>
  <si>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</si>
  <si>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</si>
  <si>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</si>
  <si>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</si>
  <si>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</si>
  <si>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</si>
  <si>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</si>
  <si>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</si>
  <si>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</si>
  <si>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</si>
  <si>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</si>
  <si>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</si>
  <si>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</si>
  <si>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</si>
  <si>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</si>
  <si>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</si>
  <si>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</si>
  <si>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</si>
  <si>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</si>
  <si>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</si>
  <si>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</si>
  <si>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</si>
  <si>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</si>
  <si>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</si>
  <si>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</si>
  <si>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</si>
  <si>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</si>
  <si>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</si>
  <si>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</si>
  <si>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</si>
  <si>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</si>
  <si>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</si>
  <si>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</si>
  <si>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</si>
  <si>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</si>
  <si>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</si>
  <si>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</si>
  <si>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</si>
  <si>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</si>
  <si>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</si>
  <si>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</si>
  <si>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</si>
  <si>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</si>
  <si>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</si>
  <si>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</si>
  <si>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</si>
  <si>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</si>
  <si>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</si>
  <si>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</si>
  <si>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</si>
  <si>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</si>
  <si>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</si>
  <si>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</si>
  <si>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</si>
  <si>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</si>
  <si>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</si>
  <si>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</si>
  <si>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</si>
  <si>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</si>
  <si>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</si>
  <si>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</si>
  <si>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</si>
  <si>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</si>
  <si>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</si>
  <si>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</si>
  <si>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</si>
  <si>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</si>
  <si>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</si>
  <si>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</si>
  <si>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</si>
  <si>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</si>
  <si>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</si>
  <si>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</si>
  <si>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</si>
  <si>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</si>
  <si>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</si>
  <si>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</si>
  <si>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</si>
  <si>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</si>
  <si>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</si>
  <si>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</si>
  <si>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</si>
  <si>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</si>
  <si>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</si>
  <si>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</si>
  <si>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</si>
  <si>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</si>
  <si>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</si>
  <si>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</si>
  <si>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</si>
  <si>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</si>
  <si>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</si>
  <si>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</si>
  <si>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</si>
  <si>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</si>
  <si>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</si>
  <si>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</si>
  <si>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</si>
  <si>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</si>
  <si>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</si>
  <si>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</si>
  <si>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</si>
  <si>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</si>
  <si>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</si>
  <si>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</si>
  <si>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</si>
  <si>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</si>
  <si>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</si>
  <si>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</si>
  <si>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</si>
  <si>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</si>
  <si>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</si>
  <si>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</si>
  <si>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</si>
  <si>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</si>
  <si>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</si>
  <si>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</si>
  <si>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</si>
  <si>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</si>
  <si>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</si>
  <si>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</si>
  <si>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</si>
  <si>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</si>
  <si>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</si>
  <si>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</si>
  <si>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</si>
  <si>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</si>
  <si>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</si>
  <si>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</si>
  <si>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</si>
  <si>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</si>
  <si>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</si>
  <si>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</si>
  <si>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</si>
  <si>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</si>
  <si>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</si>
  <si>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</si>
  <si>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</si>
  <si>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</si>
  <si>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</si>
  <si>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</si>
  <si>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</si>
  <si>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</si>
  <si>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</si>
  <si>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</si>
  <si>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</si>
  <si>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</si>
  <si>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</si>
  <si>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</si>
  <si>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</si>
  <si>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</si>
  <si>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</si>
  <si>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</si>
  <si>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</si>
  <si>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</si>
  <si>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</si>
  <si>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</si>
  <si>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</si>
  <si>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</si>
  <si>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</si>
  <si>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</si>
  <si>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</si>
  <si>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</si>
  <si>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</si>
  <si>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</si>
  <si>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</si>
  <si>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</si>
  <si>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</si>
  <si>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</si>
  <si>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</si>
  <si>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</si>
  <si>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</si>
  <si>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</si>
  <si>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</si>
  <si>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</si>
  <si>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</si>
  <si>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</si>
  <si>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</si>
  <si>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</si>
  <si>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</si>
  <si>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</si>
  <si>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</si>
  <si>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</si>
  <si>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</si>
  <si>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</si>
  <si>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</si>
  <si>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</si>
  <si>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</si>
  <si>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</si>
  <si>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</si>
  <si>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</si>
  <si>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</si>
  <si>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</si>
  <si>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</si>
  <si>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</si>
  <si>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</si>
  <si>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</si>
  <si>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</si>
  <si>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</si>
  <si>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</si>
  <si>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</si>
  <si>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</si>
  <si>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</si>
  <si>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</si>
  <si>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</si>
  <si>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</si>
  <si>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</si>
  <si>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</si>
  <si>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</si>
  <si>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</si>
  <si>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</si>
  <si>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</si>
  <si>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</si>
  <si>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</si>
  <si>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</si>
  <si>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</si>
  <si>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</si>
  <si>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</si>
  <si>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</si>
  <si>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</si>
  <si>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</si>
  <si>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</si>
  <si>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</si>
  <si>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</si>
  <si>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</si>
  <si>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</si>
  <si>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</si>
  <si>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</si>
  <si>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</si>
  <si>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</si>
  <si>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</si>
  <si>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</si>
  <si>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</si>
  <si>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</si>
  <si>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</si>
  <si>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</si>
  <si>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</si>
  <si>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</si>
  <si>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</si>
  <si>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</si>
  <si>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</si>
  <si>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</si>
  <si>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</si>
  <si>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</si>
  <si>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</si>
  <si>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</si>
  <si>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</si>
  <si>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</si>
  <si>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</si>
  <si>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</si>
  <si>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</si>
  <si>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</si>
  <si>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</si>
  <si>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</si>
  <si>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</si>
  <si>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</si>
  <si>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</si>
  <si>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</si>
  <si>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</si>
  <si>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</si>
  <si>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</si>
  <si>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</si>
  <si>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</si>
  <si>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</si>
  <si>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</si>
  <si>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</si>
  <si>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</si>
  <si>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</si>
  <si>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</si>
  <si>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</si>
  <si>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</si>
  <si>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</si>
  <si>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</si>
  <si>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</si>
  <si>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</si>
  <si>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</si>
  <si>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</si>
  <si>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</si>
  <si>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</si>
  <si>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</si>
  <si>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</si>
  <si>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</si>
  <si>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</si>
  <si>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</si>
  <si>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</si>
  <si>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</si>
  <si>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</si>
  <si>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</si>
  <si>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</si>
  <si>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</si>
  <si>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</si>
  <si>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</si>
  <si>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</si>
  <si>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</si>
  <si>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</si>
  <si>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</si>
  <si>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</si>
  <si>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</si>
  <si>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</si>
  <si>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</si>
  <si>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</si>
  <si>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</si>
  <si>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</si>
  <si>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</si>
  <si>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</si>
  <si>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</si>
  <si>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</si>
  <si>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</si>
  <si>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</si>
  <si>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</si>
  <si>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</si>
  <si>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</si>
  <si>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</si>
  <si>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</si>
  <si>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</si>
  <si>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</si>
  <si>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</si>
  <si>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</si>
  <si>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</si>
  <si>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</si>
  <si>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</si>
  <si>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</si>
  <si>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</si>
  <si>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</si>
  <si>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</si>
  <si>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</si>
  <si>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</si>
  <si>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</si>
  <si>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</si>
  <si>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</si>
  <si>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</si>
  <si>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</si>
  <si>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</si>
  <si>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</si>
  <si>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</si>
  <si>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</si>
  <si>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</si>
  <si>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</si>
  <si>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</si>
  <si>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</si>
  <si>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</si>
  <si>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</si>
  <si>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</si>
  <si>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</si>
  <si>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</si>
  <si>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</si>
  <si>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</si>
  <si>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</si>
  <si>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</si>
  <si>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</si>
  <si>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</si>
  <si>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</si>
  <si>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</si>
  <si>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</si>
  <si>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</si>
  <si>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</si>
  <si>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</si>
  <si>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</si>
  <si>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</si>
  <si>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</si>
  <si>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</si>
  <si>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</si>
  <si>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</si>
  <si>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</si>
  <si>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</si>
  <si>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</si>
  <si>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</si>
  <si>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</si>
  <si>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</si>
  <si>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</si>
  <si>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</si>
  <si>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</si>
  <si>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</si>
  <si>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</si>
  <si>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</si>
  <si>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</si>
  <si>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</si>
  <si>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</si>
  <si>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</si>
  <si>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</si>
  <si>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</si>
  <si>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</si>
  <si>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</si>
  <si>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</si>
  <si>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</si>
  <si>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</si>
  <si>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</si>
  <si>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</si>
  <si>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</si>
  <si>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</si>
  <si>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</si>
  <si>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</si>
  <si>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</si>
  <si>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</si>
  <si>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</si>
  <si>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</si>
  <si>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</si>
  <si>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</si>
  <si>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</si>
  <si>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</si>
  <si>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</si>
  <si>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</si>
  <si>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</si>
  <si>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</si>
  <si>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</si>
  <si>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</si>
  <si>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</si>
  <si>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</si>
  <si>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</si>
  <si>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</si>
  <si>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</si>
  <si>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</si>
  <si>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</si>
  <si>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</si>
  <si>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</si>
  <si>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</si>
  <si>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</si>
  <si>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</si>
  <si>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</si>
  <si>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</si>
  <si>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</si>
  <si>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</si>
  <si>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</si>
  <si>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</si>
  <si>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</si>
  <si>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</si>
  <si>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</si>
  <si>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</si>
  <si>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</si>
  <si>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</si>
  <si>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</si>
  <si>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</si>
  <si>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</si>
  <si>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</si>
  <si>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</si>
  <si>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</si>
  <si>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</si>
  <si>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</si>
  <si>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</si>
  <si>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</si>
  <si>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</si>
  <si>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</si>
  <si>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</si>
  <si>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</si>
  <si>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</si>
  <si>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</si>
  <si>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</si>
  <si>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</si>
  <si>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</si>
  <si>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</si>
  <si>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</si>
  <si>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</si>
  <si>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</si>
  <si>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</si>
  <si>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</si>
  <si>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</si>
  <si>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</si>
  <si>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</si>
  <si>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</si>
  <si>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</si>
  <si>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</si>
  <si>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</si>
  <si>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</si>
  <si>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</si>
  <si>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</si>
  <si>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</si>
  <si>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</si>
  <si>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</si>
  <si>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</si>
  <si>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</si>
  <si>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</si>
  <si>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</si>
  <si>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</si>
  <si>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</si>
  <si>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</si>
  <si>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</si>
  <si>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</si>
  <si>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</si>
  <si>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</si>
  <si>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</si>
  <si>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</si>
  <si>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</si>
  <si>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</si>
  <si>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</si>
  <si>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</si>
  <si>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</si>
  <si>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</si>
  <si>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</si>
  <si>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</si>
  <si>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</si>
  <si>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</si>
  <si>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</si>
  <si>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</si>
  <si>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</si>
  <si>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</si>
  <si>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</si>
  <si>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</si>
  <si>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</si>
  <si>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</si>
  <si>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</si>
  <si>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</si>
  <si>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</si>
  <si>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</si>
  <si>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</si>
  <si>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</si>
  <si>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</si>
  <si>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</si>
  <si>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</si>
  <si>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</si>
  <si>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</si>
  <si>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</si>
  <si>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</si>
  <si>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</si>
  <si>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</si>
  <si>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</si>
  <si>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</si>
  <si>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</si>
  <si>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</si>
  <si>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</si>
  <si>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</si>
  <si>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</si>
  <si>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</si>
  <si>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</si>
  <si>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</si>
  <si>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</si>
  <si>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</si>
  <si>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</si>
  <si>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</si>
  <si>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</si>
  <si>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</si>
  <si>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</si>
  <si>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</si>
  <si>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</si>
  <si>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</si>
  <si>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</si>
  <si>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</si>
  <si>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</si>
  <si>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</si>
  <si>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</si>
  <si>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</si>
  <si>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</si>
  <si>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</si>
  <si>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</si>
  <si>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</si>
  <si>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</si>
  <si>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</si>
  <si>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</si>
  <si>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</si>
  <si>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</si>
  <si>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</si>
  <si>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</si>
  <si>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</si>
  <si>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</si>
  <si>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</si>
  <si>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</si>
  <si>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</si>
  <si>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</si>
  <si>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</si>
  <si>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</si>
  <si>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</si>
  <si>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</si>
  <si>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</si>
  <si>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</si>
  <si>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</si>
  <si>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</si>
  <si>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</si>
  <si>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</si>
  <si>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</si>
  <si>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</si>
  <si>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</si>
  <si>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</si>
  <si>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</si>
  <si>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</si>
  <si>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</si>
  <si>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</si>
  <si>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</si>
  <si>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</si>
  <si>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</si>
  <si>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</si>
  <si>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</si>
  <si>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</si>
  <si>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</si>
  <si>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</si>
  <si>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</si>
  <si>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</si>
  <si>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</si>
  <si>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</si>
  <si>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</si>
  <si>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</si>
  <si>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</si>
  <si>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</si>
  <si>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music</t>
  </si>
  <si>
    <t>games</t>
  </si>
  <si>
    <t>food</t>
  </si>
  <si>
    <t>technology</t>
  </si>
  <si>
    <t>theater</t>
  </si>
  <si>
    <t>publishing</t>
  </si>
  <si>
    <t>photography</t>
  </si>
  <si>
    <t>journalism</t>
  </si>
  <si>
    <t>film &amp; video</t>
  </si>
  <si>
    <t>Row Labels</t>
  </si>
  <si>
    <t>Grand Total</t>
  </si>
  <si>
    <t>Count of outcome</t>
  </si>
  <si>
    <t>Column Labels</t>
  </si>
  <si>
    <t>(Multiple Items)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</si>
  <si>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</si>
  <si>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</si>
  <si>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</si>
  <si>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</si>
  <si>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</si>
  <si>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</si>
  <si>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</si>
  <si>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</si>
  <si>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</si>
  <si>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</si>
  <si>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</si>
  <si>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</si>
  <si>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</si>
  <si>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</si>
  <si>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</si>
  <si>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</si>
  <si>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</si>
  <si>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</si>
  <si>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</si>
  <si>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</si>
  <si>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</si>
  <si>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</si>
  <si>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</si>
  <si>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</si>
  <si>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</si>
  <si>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 </t>
  </si>
  <si>
    <t>Date Ended Conversion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</si>
  <si>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</si>
  <si>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</si>
  <si>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</si>
  <si>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</si>
  <si>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</si>
  <si>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</si>
  <si>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</si>
  <si>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</si>
  <si>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</si>
  <si>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</si>
  <si>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</si>
  <si>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</si>
  <si>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</si>
  <si>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</si>
  <si>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</si>
  <si>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</si>
  <si>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</si>
  <si>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</si>
  <si>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</si>
  <si>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</si>
  <si>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</si>
  <si>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</si>
  <si>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</si>
  <si>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</si>
  <si>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</si>
  <si>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</si>
  <si>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</si>
  <si>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</si>
  <si>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</si>
  <si>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</si>
  <si>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</si>
  <si>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</si>
  <si>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</si>
  <si>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</si>
  <si>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</si>
  <si>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</si>
  <si>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Succesful</t>
  </si>
  <si>
    <t>Failed</t>
  </si>
  <si>
    <t xml:space="preserve"> Determine whether the mean or the median better summarizes the data.= Median</t>
  </si>
  <si>
    <t xml:space="preserve">  Use your data to determine whether the mean or the median better summarizes the data. =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</si>
</sst>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9"/>
      <color rgb="FF212121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5"/>
      <color rgb="FF2B2B2B"/>
      <name val="Roboto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/>
    <xf numFmtId="14" fontId="0" fillId="0" borderId="0" xfId="0" applyNumberFormat="1" applyAlignment="1">
      <alignment horizontal="center"/>
    </xf>
    <xf numFmtId="0" fontId="18" fillId="33" borderId="10" xfId="0" applyFont="1" applyFill="1" applyBorder="1"/>
    <xf numFmtId="0" fontId="18" fillId="0" borderId="10" xfId="0" applyFont="1" applyBorder="1"/>
    <xf numFmtId="0" fontId="18" fillId="0" borderId="10" xfId="0" applyFont="1" applyBorder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9" fillId="0" borderId="0" xfId="0" applyFont="1" applyAlignment="1">
      <alignment horizontal="left"/>
    </xf>
    <xf numFmtId="0" fontId="0" fillId="34" borderId="0" xfId="0" applyFill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 vertical="center" indent="2"/>
    </xf>
    <xf numFmtId="0" fontId="22" fillId="0" borderId="0" xfId="0" applyFont="1" applyAlignment="1">
      <alignment horizontal="left" vertical="center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[CrowdfundingBook_1-TATA.xlsx]Exercise 1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1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 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A-9948-B484-23A75166A2AA}"/>
            </c:ext>
          </c:extLst>
        </c:ser>
        <c:ser>
          <c:idx val="1"/>
          <c:order val="1"/>
          <c:tx>
            <c:strRef>
              <c:f>'Exercise 1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'Exercise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 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9A-9948-B484-23A75166A2AA}"/>
            </c:ext>
          </c:extLst>
        </c:ser>
        <c:ser>
          <c:idx val="2"/>
          <c:order val="2"/>
          <c:tx>
            <c:strRef>
              <c:f>'Exercise 1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 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9A-9948-B484-23A75166A2AA}"/>
            </c:ext>
          </c:extLst>
        </c:ser>
        <c:ser>
          <c:idx val="3"/>
          <c:order val="3"/>
          <c:tx>
            <c:strRef>
              <c:f>'Exercise 1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'Exercise 1 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'Exercise 1 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9A-9948-B484-23A75166A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468112"/>
        <c:axId val="135469824"/>
      </c:barChart>
      <c:catAx>
        <c:axId val="1354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9824"/>
        <c:crosses val="autoZero"/>
        <c:auto val="1"/>
        <c:lblAlgn val="ctr"/>
        <c:lblOffset val="100"/>
        <c:noMultiLvlLbl val="0"/>
      </c:catAx>
      <c:valAx>
        <c:axId val="13546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[CrowdfundingBook_1-TATA.xlsx]Exercise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'Exercise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'Exercise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5-3D4A-9F0F-2EE732A861D0}"/>
            </c:ext>
          </c:extLst>
        </c:ser>
        <c:ser>
          <c:idx val="1"/>
          <c:order val="1"/>
          <c:tx>
            <c:strRef>
              <c:f>'Exercise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'Exercise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5-3D4A-9F0F-2EE732A861D0}"/>
            </c:ext>
          </c:extLst>
        </c:ser>
        <c:ser>
          <c:idx val="2"/>
          <c:order val="2"/>
          <c:tx>
            <c:strRef>
              <c:f>'Exercise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'Exercise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5-3D4A-9F0F-2EE732A861D0}"/>
            </c:ext>
          </c:extLst>
        </c:ser>
        <c:ser>
          <c:idx val="3"/>
          <c:order val="3"/>
          <c:tx>
            <c:strRef>
              <c:f>'Exercise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'Exercise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A5-3D4A-9F0F-2EE732A86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6021776"/>
        <c:axId val="136023488"/>
      </c:barChart>
      <c:catAx>
        <c:axId val="1360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3488"/>
        <c:crosses val="autoZero"/>
        <c:auto val="1"/>
        <c:lblAlgn val="ctr"/>
        <c:lblOffset val="100"/>
        <c:noMultiLvlLbl val="0"/>
      </c:catAx>
      <c:valAx>
        <c:axId val="13602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[CrowdfundingBook_1-TATA.xlsx]Exercise 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3'!$B$3:$B$4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'Exercise 3'!$A$5:$A$16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'Exercise 3'!$B$5:$B$16</c:f>
              <c:numCache>
                <c:formatCode>General</c:formatCode>
                <c:ptCount val="11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9-EB40-8D92-628B04117FB5}"/>
            </c:ext>
          </c:extLst>
        </c:ser>
        <c:ser>
          <c:idx val="1"/>
          <c:order val="1"/>
          <c:tx>
            <c:strRef>
              <c:f>'Exercise 3'!$C$3:$C$4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'Exercise 3'!$A$5:$A$16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'Exercise 3'!$C$5:$C$16</c:f>
              <c:numCache>
                <c:formatCode>General</c:formatCode>
                <c:ptCount val="11"/>
                <c:pt idx="0">
                  <c:v>35</c:v>
                </c:pt>
                <c:pt idx="1">
                  <c:v>40</c:v>
                </c:pt>
                <c:pt idx="2">
                  <c:v>32</c:v>
                </c:pt>
                <c:pt idx="3">
                  <c:v>35</c:v>
                </c:pt>
                <c:pt idx="4">
                  <c:v>37</c:v>
                </c:pt>
                <c:pt idx="5">
                  <c:v>42</c:v>
                </c:pt>
                <c:pt idx="6">
                  <c:v>42</c:v>
                </c:pt>
                <c:pt idx="7">
                  <c:v>28</c:v>
                </c:pt>
                <c:pt idx="8">
                  <c:v>35</c:v>
                </c:pt>
                <c:pt idx="9">
                  <c:v>36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99-EB40-8D92-628B04117FB5}"/>
            </c:ext>
          </c:extLst>
        </c:ser>
        <c:ser>
          <c:idx val="2"/>
          <c:order val="2"/>
          <c:tx>
            <c:strRef>
              <c:f>'Exercise 3'!$D$3:$D$4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'Exercise 3'!$A$5:$A$16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'Exercise 3'!$D$5:$D$16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99-EB40-8D92-628B04117FB5}"/>
            </c:ext>
          </c:extLst>
        </c:ser>
        <c:ser>
          <c:idx val="3"/>
          <c:order val="3"/>
          <c:tx>
            <c:strRef>
              <c:f>'Exercise 3'!$E$3:$E$4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'Exercise 3'!$A$5:$A$16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'Exercise 3'!$E$5:$E$16</c:f>
              <c:numCache>
                <c:formatCode>General</c:formatCode>
                <c:ptCount val="11"/>
                <c:pt idx="0">
                  <c:v>58</c:v>
                </c:pt>
                <c:pt idx="1">
                  <c:v>56</c:v>
                </c:pt>
                <c:pt idx="2">
                  <c:v>45</c:v>
                </c:pt>
                <c:pt idx="3">
                  <c:v>48</c:v>
                </c:pt>
                <c:pt idx="4">
                  <c:v>60</c:v>
                </c:pt>
                <c:pt idx="5">
                  <c:v>54</c:v>
                </c:pt>
                <c:pt idx="6">
                  <c:v>49</c:v>
                </c:pt>
                <c:pt idx="7">
                  <c:v>67</c:v>
                </c:pt>
                <c:pt idx="8">
                  <c:v>61</c:v>
                </c:pt>
                <c:pt idx="9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99-EB40-8D92-628B04117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819280"/>
        <c:axId val="529820992"/>
      </c:barChart>
      <c:catAx>
        <c:axId val="5298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20992"/>
        <c:crosses val="autoZero"/>
        <c:auto val="1"/>
        <c:lblAlgn val="ctr"/>
        <c:lblOffset val="100"/>
        <c:noMultiLvlLbl val="0"/>
      </c:catAx>
      <c:valAx>
        <c:axId val="5298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'Exercise 4'!$F$1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'Exercise 4'!$F$2:$F$13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3-4632-97A0-82D423D838DE}"/>
            </c:ext>
          </c:extLst>
        </c:ser>
        <c:ser>
          <c:idx val="1"/>
          <c:order val="1"/>
          <c:tx>
            <c:strRef>
              <c:f>'Exercise 4'!$G$1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'Exercise 4'!$G$2:$G$13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93-4632-97A0-82D423D838DE}"/>
            </c:ext>
          </c:extLst>
        </c:ser>
        <c:ser>
          <c:idx val="2"/>
          <c:order val="2"/>
          <c:tx>
            <c:strRef>
              <c:f>'Exercise 4'!$H$1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'Exercise 4'!$A$2:$A$13</c:f>
              <c:strCache>
                <c:ptCount val="12"/>
                <c:pt idx="0">
                  <c:v>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'Exercise 4'!$H$2:$H$13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93-4632-97A0-82D423D83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782111"/>
        <c:axId val="2069784511"/>
      </c:lineChart>
      <c:catAx>
        <c:axId val="206978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84511"/>
        <c:crosses val="autoZero"/>
        <c:auto val="1"/>
        <c:lblAlgn val="ctr"/>
        <c:lblOffset val="100"/>
        <c:noMultiLvlLbl val="0"/>
      </c:catAx>
      <c:valAx>
        <c:axId val="20697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78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839612</xdr:colOff>
      <xdr:row>2</xdr:row>
      <xdr:rowOff>124178</xdr:rowOff>
    </xdr:from>
    <xdr:to>
      <xdr:col>12</xdr:col>
      <xdr:colOff>1199445</xdr:colOff>
      <xdr:row>17</xdr:row>
      <xdr:rowOff>112889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1AF2A3-63D0-B14E-429E-10276B51E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</xdr:colOff>
      <xdr:row>2</xdr:row>
      <xdr:rowOff>177800</xdr:rowOff>
    </xdr:from>
    <xdr:to>
      <xdr:col>19</xdr:col>
      <xdr:colOff>12700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A4ED0-AB57-21D8-6B01-96F05141A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25400</xdr:rowOff>
    </xdr:from>
    <xdr:to>
      <xdr:col>13</xdr:col>
      <xdr:colOff>457200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C1A8B-B722-716B-13D9-1A5091A95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84137</xdr:colOff>
      <xdr:row>13</xdr:row>
      <xdr:rowOff>190499</xdr:rowOff>
    </xdr:from>
    <xdr:to>
      <xdr:col>6</xdr:col>
      <xdr:colOff>120650</xdr:colOff>
      <xdr:row>28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B0A0C0-318B-91C0-1ED6-BE3DDAF65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a Hodzic" refreshedDate="45495.736570833331" createdVersion="8" refreshedVersion="8" minRefreshableVersion="3" recordCount="1001" xr:uid="{F41618C3-AA67-BC4F-9057-534732B13597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a Hodzic" refreshedDate="45495.761552083335" createdVersion="8" refreshedVersion="8" minRefreshableVersion="3" recordCount="1000" xr:uid="{BA40E201-1FBE-5948-8461-722551E1A38C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lisa Hodzic" refreshedDate="45496.634154861109" createdVersion="8" refreshedVersion="8" minRefreshableVersion="3" recordCount="1000" xr:uid="{244DC6CE-887F-3543-A9CB-C6F3A18ADFF1}">
  <cacheSource type="worksheet">
    <worksheetSource ref="B1:T1001" sheet="Crowdfunding"/>
  </cacheSource>
  <cacheFields count="22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 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 )" numFmtId="0" databaseField="0">
      <fieldGroup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 )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 )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s v="food trucks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s v="plays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  <r>
    <m/>
    <x v="974"/>
    <m/>
    <m/>
    <m/>
    <m/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s v="US"/>
    <s v="USD"/>
    <n v="1408424400"/>
    <n v="1408597200"/>
    <x v="1"/>
    <d v="2014-08-21T05:00: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n v="1384840800"/>
    <x v="2"/>
    <d v="2013-11-19T06:00: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n v="1568955600"/>
    <x v="3"/>
    <d v="2019-09-20T05:00: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s v="US"/>
    <s v="USD"/>
    <n v="1547964000"/>
    <n v="1548309600"/>
    <x v="4"/>
    <d v="2019-01-24T06:00: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s v="DK"/>
    <s v="DKK"/>
    <n v="1346130000"/>
    <n v="1347080400"/>
    <x v="5"/>
    <d v="2012-09-08T05:00: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n v="1505365200"/>
    <x v="6"/>
    <d v="2017-09-14T05:00: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s v="DK"/>
    <s v="DKK"/>
    <n v="1439442000"/>
    <n v="1439614800"/>
    <x v="7"/>
    <d v="2015-08-15T05:00: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s v="DK"/>
    <s v="DKK"/>
    <n v="1281330000"/>
    <n v="1281502800"/>
    <x v="8"/>
    <d v="2010-08-11T05:00: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s v="US"/>
    <s v="USD"/>
    <n v="1379566800"/>
    <n v="1383804000"/>
    <x v="9"/>
    <d v="2013-11-07T06:00: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n v="1285563600"/>
    <x v="11"/>
    <d v="2010-09-27T05:00: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s v="US"/>
    <s v="USD"/>
    <n v="1571720400"/>
    <n v="1572411600"/>
    <x v="12"/>
    <d v="2019-10-30T05:00: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n v="1466658000"/>
    <x v="13"/>
    <d v="2016-06-23T05:00: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s v="US"/>
    <s v="USD"/>
    <n v="1331013600"/>
    <n v="1333342800"/>
    <x v="14"/>
    <d v="2012-04-02T05:00: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n v="1576303200"/>
    <x v="15"/>
    <d v="2019-12-14T06:00: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s v="US"/>
    <s v="USD"/>
    <n v="1294812000"/>
    <n v="1294898400"/>
    <x v="17"/>
    <d v="2011-01-13T06:00: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s v="US"/>
    <s v="USD"/>
    <n v="1536382800"/>
    <n v="1537074000"/>
    <x v="18"/>
    <d v="2018-09-16T05:00: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s v="US"/>
    <s v="USD"/>
    <n v="1551679200"/>
    <n v="1553490000"/>
    <x v="19"/>
    <d v="2019-03-25T05:00: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n v="1406523600"/>
    <x v="20"/>
    <d v="2014-07-28T05:00: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s v="US"/>
    <s v="USD"/>
    <n v="1313384400"/>
    <n v="1316322000"/>
    <x v="21"/>
    <d v="2011-09-18T05:00: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s v="US"/>
    <s v="USD"/>
    <n v="1522731600"/>
    <n v="1524027600"/>
    <x v="22"/>
    <d v="2018-04-18T05:00: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s v="GB"/>
    <s v="GBP"/>
    <n v="1550124000"/>
    <n v="1554699600"/>
    <x v="23"/>
    <d v="2019-04-08T05:00: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n v="1403499600"/>
    <x v="24"/>
    <d v="2014-06-23T05:00: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n v="1307422800"/>
    <x v="25"/>
    <d v="2011-06-07T05:00: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s v="US"/>
    <s v="USD"/>
    <n v="1533013200"/>
    <n v="1535346000"/>
    <x v="26"/>
    <d v="2018-08-27T05:00: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n v="1267682400"/>
    <x v="28"/>
    <d v="2010-03-04T06:00: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n v="1535518800"/>
    <x v="29"/>
    <d v="2018-08-29T05:00: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s v="US"/>
    <s v="USD"/>
    <n v="1558674000"/>
    <n v="1559106000"/>
    <x v="30"/>
    <d v="2019-05-29T05:00: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s v="GB"/>
    <s v="GBP"/>
    <n v="1451973600"/>
    <n v="1454392800"/>
    <x v="31"/>
    <d v="2016-02-02T06:00: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s v="IT"/>
    <s v="EUR"/>
    <n v="1515564000"/>
    <n v="1517896800"/>
    <x v="32"/>
    <d v="2018-02-06T06:00: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n v="1415685600"/>
    <x v="33"/>
    <d v="2014-11-11T06:00: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s v="DK"/>
    <s v="DKK"/>
    <n v="1547877600"/>
    <n v="1551506400"/>
    <x v="35"/>
    <d v="2019-03-02T06:00: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s v="US"/>
    <s v="USD"/>
    <n v="1298700000"/>
    <n v="1300856400"/>
    <x v="36"/>
    <d v="2011-03-23T05:00: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n v="1573192800"/>
    <x v="37"/>
    <d v="2019-11-08T06:00: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s v="US"/>
    <s v="USD"/>
    <n v="1287378000"/>
    <n v="1287810000"/>
    <x v="38"/>
    <d v="2010-10-23T05:00: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s v="DK"/>
    <s v="DKK"/>
    <n v="1361772000"/>
    <n v="1362978000"/>
    <x v="39"/>
    <d v="2013-03-11T05:00: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s v="US"/>
    <s v="USD"/>
    <n v="1275714000"/>
    <n v="1277355600"/>
    <x v="40"/>
    <d v="2010-06-24T05:00: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s v="IT"/>
    <s v="EUR"/>
    <n v="1346734800"/>
    <n v="1348981200"/>
    <x v="41"/>
    <d v="2012-09-30T05:00: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s v="US"/>
    <s v="USD"/>
    <n v="1309755600"/>
    <n v="1310533200"/>
    <x v="42"/>
    <d v="2011-07-13T05:00: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s v="US"/>
    <s v="USD"/>
    <n v="1406178000"/>
    <n v="1407560400"/>
    <x v="43"/>
    <d v="2014-08-09T05:00: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s v="DK"/>
    <s v="DKK"/>
    <n v="1552798800"/>
    <n v="1552885200"/>
    <x v="44"/>
    <d v="2019-03-18T05:00: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s v="US"/>
    <s v="USD"/>
    <n v="1478062800"/>
    <n v="1479362400"/>
    <x v="45"/>
    <d v="2016-11-17T06:00: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s v="US"/>
    <s v="USD"/>
    <n v="1278565200"/>
    <n v="1280552400"/>
    <x v="46"/>
    <d v="2010-07-31T05:00: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s v="US"/>
    <s v="USD"/>
    <n v="1396069200"/>
    <n v="1398661200"/>
    <x v="47"/>
    <d v="2014-04-28T05:00: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s v="US"/>
    <s v="USD"/>
    <n v="1435208400"/>
    <n v="1436245200"/>
    <x v="48"/>
    <d v="2015-07-07T05:00: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s v="US"/>
    <s v="USD"/>
    <n v="1571547600"/>
    <n v="1575439200"/>
    <x v="49"/>
    <d v="2019-12-04T06:00: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n v="1334206800"/>
    <x v="51"/>
    <d v="2012-04-12T05:00: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n v="1284872400"/>
    <x v="52"/>
    <d v="2010-09-19T05:00: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s v="US"/>
    <s v="USD"/>
    <n v="1400562000"/>
    <n v="1403931600"/>
    <x v="53"/>
    <d v="2014-06-28T05:00: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s v="US"/>
    <s v="USD"/>
    <n v="1520748000"/>
    <n v="1521262800"/>
    <x v="54"/>
    <d v="2018-03-17T05:00: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n v="1533358800"/>
    <x v="55"/>
    <d v="2018-08-04T05:00: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n v="1421474400"/>
    <x v="56"/>
    <d v="2015-01-17T06:00: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n v="1505278800"/>
    <x v="57"/>
    <d v="2017-09-13T05:00: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s v="US"/>
    <s v="USD"/>
    <n v="1442811600"/>
    <n v="1443934800"/>
    <x v="58"/>
    <d v="2015-10-04T05:00: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s v="US"/>
    <s v="USD"/>
    <n v="1497243600"/>
    <n v="1498539600"/>
    <x v="59"/>
    <d v="2017-06-27T05:00: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s v="CA"/>
    <s v="CAD"/>
    <n v="1342501200"/>
    <n v="1342760400"/>
    <x v="60"/>
    <d v="2012-07-20T05:00: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n v="1301720400"/>
    <x v="61"/>
    <d v="2011-04-02T05:00: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s v="US"/>
    <s v="USD"/>
    <n v="1433480400"/>
    <n v="1433566800"/>
    <x v="62"/>
    <d v="2015-06-06T05:00: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s v="US"/>
    <s v="USD"/>
    <n v="1530507600"/>
    <n v="1531803600"/>
    <x v="64"/>
    <d v="2018-07-17T05:00: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s v="US"/>
    <s v="USD"/>
    <n v="1296108000"/>
    <n v="1296712800"/>
    <x v="65"/>
    <d v="2011-02-03T06:00: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s v="US"/>
    <s v="USD"/>
    <n v="1428469200"/>
    <n v="1428901200"/>
    <x v="66"/>
    <d v="2015-04-13T05:00: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s v="GB"/>
    <s v="GBP"/>
    <n v="1264399200"/>
    <n v="1264831200"/>
    <x v="67"/>
    <d v="2010-01-30T06:00: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s v="IT"/>
    <s v="EUR"/>
    <n v="1501131600"/>
    <n v="1505192400"/>
    <x v="68"/>
    <d v="2017-09-12T05:00: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s v="US"/>
    <s v="USD"/>
    <n v="1292738400"/>
    <n v="1295676000"/>
    <x v="69"/>
    <d v="2011-01-22T06:00: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s v="IT"/>
    <s v="EUR"/>
    <n v="1288674000"/>
    <n v="1292911200"/>
    <x v="70"/>
    <d v="2010-12-21T06:00: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n v="1575439200"/>
    <x v="71"/>
    <d v="2019-12-04T06:00: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s v="US"/>
    <s v="USD"/>
    <n v="1435726800"/>
    <n v="1438837200"/>
    <x v="72"/>
    <d v="2015-08-06T05:00: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s v="US"/>
    <s v="USD"/>
    <n v="1480226400"/>
    <n v="1480485600"/>
    <x v="73"/>
    <d v="2016-11-30T06:00: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s v="GB"/>
    <s v="GBP"/>
    <n v="1459054800"/>
    <n v="1459141200"/>
    <x v="74"/>
    <d v="2016-03-28T05:00: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s v="US"/>
    <s v="USD"/>
    <n v="1531630800"/>
    <n v="1532322000"/>
    <x v="75"/>
    <d v="2018-07-23T05:00: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n v="1426222800"/>
    <x v="76"/>
    <d v="2015-03-13T05:00: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s v="US"/>
    <s v="USD"/>
    <n v="1285563600"/>
    <n v="1286773200"/>
    <x v="77"/>
    <d v="2010-10-11T05:00: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n v="1523941200"/>
    <x v="78"/>
    <d v="2018-04-17T05:00: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s v="US"/>
    <s v="USD"/>
    <n v="1529125200"/>
    <n v="1529557200"/>
    <x v="79"/>
    <d v="2018-06-21T05:00: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n v="1506574800"/>
    <x v="80"/>
    <d v="2017-09-28T05:00: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n v="1513576800"/>
    <x v="81"/>
    <d v="2017-12-18T06:00: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s v="GB"/>
    <s v="GBP"/>
    <n v="1547704800"/>
    <n v="1548309600"/>
    <x v="82"/>
    <d v="2019-01-24T06:00: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s v="US"/>
    <s v="USD"/>
    <n v="1469682000"/>
    <n v="1471582800"/>
    <x v="83"/>
    <d v="2016-08-19T05:00: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s v="US"/>
    <s v="USD"/>
    <n v="1343451600"/>
    <n v="1344315600"/>
    <x v="84"/>
    <d v="2012-08-07T05:00: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n v="1316408400"/>
    <x v="85"/>
    <d v="2011-09-19T05:00: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s v="US"/>
    <s v="USD"/>
    <n v="1430715600"/>
    <n v="1431838800"/>
    <x v="86"/>
    <d v="2015-05-17T05:00: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n v="1300510800"/>
    <x v="87"/>
    <d v="2011-03-19T05:00: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s v="US"/>
    <s v="USD"/>
    <n v="1429160400"/>
    <n v="1431061200"/>
    <x v="88"/>
    <d v="2015-05-08T05:00: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n v="1271480400"/>
    <x v="89"/>
    <d v="2010-04-17T05:00: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s v="US"/>
    <s v="USD"/>
    <n v="1456380000"/>
    <n v="1456380000"/>
    <x v="90"/>
    <d v="2016-02-25T06:00: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s v="IT"/>
    <s v="EUR"/>
    <n v="1470459600"/>
    <n v="1472878800"/>
    <x v="91"/>
    <d v="2016-09-03T05:00: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s v="CH"/>
    <s v="CHF"/>
    <n v="1277269200"/>
    <n v="1277355600"/>
    <x v="92"/>
    <d v="2010-06-24T05:00: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s v="US"/>
    <s v="USD"/>
    <n v="1350709200"/>
    <n v="1351054800"/>
    <x v="93"/>
    <d v="2012-10-24T05:00: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s v="GB"/>
    <s v="GBP"/>
    <n v="1554613200"/>
    <n v="1555563600"/>
    <x v="94"/>
    <d v="2019-04-18T05:00: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s v="US"/>
    <s v="USD"/>
    <n v="1571029200"/>
    <n v="1571634000"/>
    <x v="95"/>
    <d v="2019-10-21T05:00: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s v="US"/>
    <s v="USD"/>
    <n v="1299736800"/>
    <n v="1300856400"/>
    <x v="96"/>
    <d v="2011-03-23T05:00: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s v="US"/>
    <s v="USD"/>
    <n v="1435208400"/>
    <n v="1439874000"/>
    <x v="48"/>
    <d v="2015-08-18T05:00: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s v="AU"/>
    <s v="AUD"/>
    <n v="1437973200"/>
    <n v="1438318800"/>
    <x v="97"/>
    <d v="2015-07-31T05:00: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s v="US"/>
    <s v="USD"/>
    <n v="1416895200"/>
    <n v="1419400800"/>
    <x v="98"/>
    <d v="2014-12-24T06:00: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s v="US"/>
    <s v="USD"/>
    <n v="1424498400"/>
    <n v="1425103200"/>
    <x v="100"/>
    <d v="2015-02-28T06:00: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s v="US"/>
    <s v="USD"/>
    <n v="1526274000"/>
    <n v="1526878800"/>
    <x v="101"/>
    <d v="2018-05-21T05:00: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s v="IT"/>
    <s v="EUR"/>
    <n v="1287896400"/>
    <n v="1288674000"/>
    <x v="102"/>
    <d v="2010-11-02T05:00: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n v="1495602000"/>
    <x v="103"/>
    <d v="2017-05-24T05:00: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s v="US"/>
    <s v="USD"/>
    <n v="1364878800"/>
    <n v="1366434000"/>
    <x v="104"/>
    <d v="2013-04-20T05:00: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n v="1568350800"/>
    <x v="105"/>
    <d v="2019-09-13T05:00: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n v="1525928400"/>
    <x v="106"/>
    <d v="2018-05-10T05:00: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s v="US"/>
    <s v="USD"/>
    <n v="1333688400"/>
    <n v="1336885200"/>
    <x v="107"/>
    <d v="2012-05-13T05:00: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s v="US"/>
    <s v="USD"/>
    <n v="1389506400"/>
    <n v="1389679200"/>
    <x v="108"/>
    <d v="2014-01-14T06:00: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n v="1538283600"/>
    <x v="109"/>
    <d v="2018-09-30T05:00: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s v="US"/>
    <s v="USD"/>
    <n v="1348290000"/>
    <n v="1348808400"/>
    <x v="110"/>
    <d v="2012-09-28T05:00: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s v="US"/>
    <s v="USD"/>
    <n v="1505192400"/>
    <n v="1505797200"/>
    <x v="112"/>
    <d v="2017-09-19T05:00: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s v="US"/>
    <s v="USD"/>
    <n v="1554786000"/>
    <n v="1554872400"/>
    <x v="113"/>
    <d v="2019-04-10T05:00: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s v="IT"/>
    <s v="EUR"/>
    <n v="1510898400"/>
    <n v="1513922400"/>
    <x v="114"/>
    <d v="2017-12-22T06:00: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s v="US"/>
    <s v="USD"/>
    <n v="1442552400"/>
    <n v="1442638800"/>
    <x v="115"/>
    <d v="2015-09-19T05:00: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s v="US"/>
    <s v="USD"/>
    <n v="1316667600"/>
    <n v="1317186000"/>
    <x v="116"/>
    <d v="2011-09-28T05:00: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n v="1391234400"/>
    <x v="117"/>
    <d v="2014-02-01T06:00: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s v="US"/>
    <s v="USD"/>
    <n v="1402894800"/>
    <n v="1404363600"/>
    <x v="118"/>
    <d v="2014-07-03T05:00: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s v="US"/>
    <s v="USD"/>
    <n v="1429246800"/>
    <n v="1429592400"/>
    <x v="119"/>
    <d v="2015-04-21T05:00: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s v="US"/>
    <s v="USD"/>
    <n v="1412485200"/>
    <n v="1413608400"/>
    <x v="33"/>
    <d v="2014-10-18T05:00: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s v="US"/>
    <s v="USD"/>
    <n v="1417068000"/>
    <n v="1419400800"/>
    <x v="120"/>
    <d v="2014-12-24T06:00: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s v="CA"/>
    <s v="CAD"/>
    <n v="1448344800"/>
    <n v="1448604000"/>
    <x v="121"/>
    <d v="2015-11-27T06:00: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s v="IT"/>
    <s v="EUR"/>
    <n v="1557723600"/>
    <n v="1562302800"/>
    <x v="122"/>
    <d v="2019-07-05T05:00: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s v="US"/>
    <s v="USD"/>
    <n v="1537333200"/>
    <n v="1537678800"/>
    <x v="123"/>
    <d v="2018-09-23T05:00: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s v="US"/>
    <s v="USD"/>
    <n v="1471150800"/>
    <n v="1473570000"/>
    <x v="124"/>
    <d v="2016-09-11T05:00: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s v="CA"/>
    <s v="CAD"/>
    <n v="1273640400"/>
    <n v="1273899600"/>
    <x v="125"/>
    <d v="2010-05-15T05:00: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s v="US"/>
    <s v="USD"/>
    <n v="1282885200"/>
    <n v="1284008400"/>
    <x v="126"/>
    <d v="2010-09-09T05:00: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s v="AU"/>
    <s v="AUD"/>
    <n v="1422943200"/>
    <n v="1425103200"/>
    <x v="127"/>
    <d v="2015-02-28T06:00: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s v="DK"/>
    <s v="DKK"/>
    <n v="1319605200"/>
    <n v="1320991200"/>
    <x v="128"/>
    <d v="2011-11-11T06:00: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n v="1386828000"/>
    <x v="129"/>
    <d v="2013-12-12T06:00: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s v="US"/>
    <s v="USD"/>
    <n v="1515736800"/>
    <n v="1517119200"/>
    <x v="130"/>
    <d v="2018-01-28T06:00: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s v="US"/>
    <s v="USD"/>
    <n v="1313125200"/>
    <n v="1315026000"/>
    <x v="131"/>
    <d v="2011-09-03T05:00: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s v="CH"/>
    <s v="CHF"/>
    <n v="1308459600"/>
    <n v="1312693200"/>
    <x v="132"/>
    <d v="2011-08-07T05:00: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s v="US"/>
    <s v="USD"/>
    <n v="1362636000"/>
    <n v="1363064400"/>
    <x v="133"/>
    <d v="2013-03-12T05:00: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s v="US"/>
    <s v="USD"/>
    <n v="1402117200"/>
    <n v="1403154000"/>
    <x v="134"/>
    <d v="2014-06-19T05:00: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s v="US"/>
    <s v="USD"/>
    <n v="1348808400"/>
    <n v="1349326800"/>
    <x v="136"/>
    <d v="2012-10-04T05:00: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n v="1430974800"/>
    <x v="137"/>
    <d v="2015-05-07T05:00: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n v="1519970400"/>
    <x v="138"/>
    <d v="2018-03-02T06:00: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s v="US"/>
    <s v="USD"/>
    <n v="1434085200"/>
    <n v="1434603600"/>
    <x v="139"/>
    <d v="2015-06-18T05:00: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s v="US"/>
    <s v="USD"/>
    <n v="1333688400"/>
    <n v="1337230800"/>
    <x v="107"/>
    <d v="2012-05-17T05:00: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s v="US"/>
    <s v="USD"/>
    <n v="1560747600"/>
    <n v="1561438800"/>
    <x v="141"/>
    <d v="2019-06-25T05:00: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s v="CH"/>
    <s v="CHF"/>
    <n v="1410066000"/>
    <n v="1410498000"/>
    <x v="142"/>
    <d v="2014-09-12T05:00: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s v="US"/>
    <s v="USD"/>
    <n v="1320732000"/>
    <n v="1322460000"/>
    <x v="143"/>
    <d v="2011-11-28T06:00: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n v="1466312400"/>
    <x v="144"/>
    <d v="2016-06-19T05:00: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s v="US"/>
    <s v="USD"/>
    <n v="1500958800"/>
    <n v="1501736400"/>
    <x v="145"/>
    <d v="2017-08-03T05:00: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n v="1361512800"/>
    <x v="146"/>
    <d v="2013-02-22T06:00: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s v="US"/>
    <s v="USD"/>
    <n v="1402290000"/>
    <n v="1406696400"/>
    <x v="148"/>
    <d v="2014-07-30T05:00: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n v="1487916000"/>
    <x v="149"/>
    <d v="2017-02-24T06:00: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n v="1351141200"/>
    <x v="150"/>
    <d v="2012-10-25T05:00: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s v="US"/>
    <s v="USD"/>
    <n v="1463029200"/>
    <n v="1465016400"/>
    <x v="151"/>
    <d v="2016-06-04T05:00: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s v="US"/>
    <s v="USD"/>
    <n v="1269493200"/>
    <n v="1270789200"/>
    <x v="152"/>
    <d v="2010-04-09T05:00: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s v="AU"/>
    <s v="AUD"/>
    <n v="1570251600"/>
    <n v="1572325200"/>
    <x v="153"/>
    <d v="2019-10-29T05:00: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s v="AU"/>
    <s v="AUD"/>
    <n v="1388383200"/>
    <n v="1389420000"/>
    <x v="154"/>
    <d v="2014-01-11T06:00: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s v="US"/>
    <s v="USD"/>
    <n v="1449554400"/>
    <n v="1449640800"/>
    <x v="155"/>
    <d v="2015-12-09T06:00: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s v="US"/>
    <s v="USD"/>
    <n v="1553662800"/>
    <n v="1555218000"/>
    <x v="156"/>
    <d v="2019-04-14T05:00: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s v="US"/>
    <s v="USD"/>
    <n v="1556341200"/>
    <n v="1557723600"/>
    <x v="157"/>
    <d v="2019-05-13T05:00: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s v="US"/>
    <s v="USD"/>
    <n v="1442984400"/>
    <n v="1443502800"/>
    <x v="158"/>
    <d v="2015-09-29T05:00: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n v="1546840800"/>
    <x v="159"/>
    <d v="2019-01-07T06:00: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s v="US"/>
    <s v="USD"/>
    <n v="1508475600"/>
    <n v="1512712800"/>
    <x v="160"/>
    <d v="2017-12-08T06:00: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s v="US"/>
    <s v="USD"/>
    <n v="1507438800"/>
    <n v="1507525200"/>
    <x v="161"/>
    <d v="2017-10-09T05:00: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s v="US"/>
    <s v="USD"/>
    <n v="1501563600"/>
    <n v="1504328400"/>
    <x v="162"/>
    <d v="2017-09-02T05:00: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s v="US"/>
    <s v="USD"/>
    <n v="1292997600"/>
    <n v="1293343200"/>
    <x v="163"/>
    <d v="2010-12-26T06:00: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s v="DK"/>
    <s v="DKK"/>
    <n v="1550815200"/>
    <n v="1552798800"/>
    <x v="165"/>
    <d v="2019-03-17T05:00: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n v="1342328400"/>
    <x v="166"/>
    <d v="2012-07-15T05:00: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s v="US"/>
    <s v="USD"/>
    <n v="1501736400"/>
    <n v="1502341200"/>
    <x v="167"/>
    <d v="2017-08-10T05:00: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s v="US"/>
    <s v="USD"/>
    <n v="1368853200"/>
    <n v="1369371600"/>
    <x v="170"/>
    <d v="2013-05-24T05:00: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s v="US"/>
    <s v="USD"/>
    <n v="1444021200"/>
    <n v="1444107600"/>
    <x v="171"/>
    <d v="2015-10-06T05:00: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n v="1474261200"/>
    <x v="172"/>
    <d v="2016-09-19T05:00: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n v="1473656400"/>
    <x v="173"/>
    <d v="2016-09-12T05:00: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n v="1291960800"/>
    <x v="174"/>
    <d v="2010-12-10T06:00: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s v="US"/>
    <s v="USD"/>
    <n v="1505970000"/>
    <n v="1506747600"/>
    <x v="175"/>
    <d v="2017-09-30T05:00: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s v="CA"/>
    <s v="CAD"/>
    <n v="1363496400"/>
    <n v="1363582800"/>
    <x v="176"/>
    <d v="2013-03-18T05:00: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n v="1269666000"/>
    <x v="177"/>
    <d v="2010-03-27T05:00: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s v="US"/>
    <s v="USD"/>
    <n v="1507093200"/>
    <n v="1508648400"/>
    <x v="178"/>
    <d v="2017-10-22T05:00: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n v="1561957200"/>
    <x v="179"/>
    <d v="2019-07-01T05:00: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n v="1285131600"/>
    <x v="180"/>
    <d v="2010-09-22T05:00: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n v="1556946000"/>
    <x v="181"/>
    <d v="2019-05-04T05:00: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s v="US"/>
    <s v="USD"/>
    <n v="1526187600"/>
    <n v="1527138000"/>
    <x v="182"/>
    <d v="2018-05-24T05:00: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s v="US"/>
    <s v="USD"/>
    <n v="1400821200"/>
    <n v="1402117200"/>
    <x v="183"/>
    <d v="2014-06-07T05:00: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s v="CA"/>
    <s v="CAD"/>
    <n v="1361599200"/>
    <n v="1364014800"/>
    <x v="184"/>
    <d v="2013-03-23T05:00: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s v="US"/>
    <s v="USD"/>
    <n v="1457071200"/>
    <n v="1457071200"/>
    <x v="186"/>
    <d v="2016-03-04T06:00: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s v="IT"/>
    <s v="EUR"/>
    <n v="1552366800"/>
    <n v="1552626000"/>
    <x v="188"/>
    <d v="2019-03-15T05:00: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n v="1404190800"/>
    <x v="189"/>
    <d v="2014-07-01T05:00: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s v="US"/>
    <s v="USD"/>
    <n v="1523163600"/>
    <n v="1523509200"/>
    <x v="190"/>
    <d v="2018-04-12T05:00: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s v="US"/>
    <s v="USD"/>
    <n v="1442206800"/>
    <n v="1443589200"/>
    <x v="191"/>
    <d v="2015-09-30T05:00: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s v="US"/>
    <s v="USD"/>
    <n v="1532840400"/>
    <n v="1533445200"/>
    <x v="192"/>
    <d v="2018-08-05T05:00: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s v="US"/>
    <s v="USD"/>
    <n v="1498194000"/>
    <n v="1499403600"/>
    <x v="193"/>
    <d v="2017-07-07T05:00: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s v="US"/>
    <s v="USD"/>
    <n v="1281070800"/>
    <n v="1283576400"/>
    <x v="194"/>
    <d v="2010-09-04T05:00: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n v="1436590800"/>
    <x v="195"/>
    <d v="2015-07-11T05:00: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n v="1407819600"/>
    <x v="196"/>
    <d v="2014-08-12T05:00: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s v="US"/>
    <s v="USD"/>
    <n v="1317531600"/>
    <n v="1317877200"/>
    <x v="197"/>
    <d v="2011-10-06T05:00: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n v="1484805600"/>
    <x v="198"/>
    <d v="2017-01-19T06:00: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s v="US"/>
    <s v="USD"/>
    <n v="1301806800"/>
    <n v="1302670800"/>
    <x v="199"/>
    <d v="2011-04-13T05:00: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s v="US"/>
    <s v="USD"/>
    <n v="1539752400"/>
    <n v="1540789200"/>
    <x v="200"/>
    <d v="2018-10-29T05:00: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n v="1268028000"/>
    <x v="201"/>
    <d v="2010-03-08T06:00: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s v="US"/>
    <s v="USD"/>
    <n v="1510207200"/>
    <n v="1512280800"/>
    <x v="203"/>
    <d v="2017-12-03T06:00: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s v="AU"/>
    <s v="AUD"/>
    <n v="1462510800"/>
    <n v="1463115600"/>
    <x v="204"/>
    <d v="2016-05-13T05:00: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s v="DK"/>
    <s v="DKK"/>
    <n v="1488520800"/>
    <n v="1490850000"/>
    <x v="205"/>
    <d v="2017-03-30T05:00: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s v="US"/>
    <s v="USD"/>
    <n v="1377579600"/>
    <n v="1379653200"/>
    <x v="206"/>
    <d v="2013-09-20T05:00: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s v="US"/>
    <s v="USD"/>
    <n v="1576389600"/>
    <n v="1580364000"/>
    <x v="207"/>
    <d v="2020-01-30T06:00: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n v="1289714400"/>
    <x v="208"/>
    <d v="2010-11-14T06:00: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s v="US"/>
    <s v="USD"/>
    <n v="1282194000"/>
    <n v="1282712400"/>
    <x v="209"/>
    <d v="2010-08-25T05:00: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s v="US"/>
    <s v="USD"/>
    <n v="1550037600"/>
    <n v="1550210400"/>
    <x v="210"/>
    <d v="2019-02-15T06:00: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n v="1322114400"/>
    <x v="211"/>
    <d v="2011-11-24T06:00: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n v="1557205200"/>
    <x v="212"/>
    <d v="2019-05-07T05:00: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s v="GB"/>
    <s v="GBP"/>
    <n v="1320991200"/>
    <n v="1323928800"/>
    <x v="213"/>
    <d v="2011-12-15T06:00: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s v="US"/>
    <s v="USD"/>
    <n v="1345093200"/>
    <n v="1346130000"/>
    <x v="214"/>
    <d v="2012-08-28T05:00: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s v="US"/>
    <s v="USD"/>
    <n v="1309496400"/>
    <n v="1311051600"/>
    <x v="215"/>
    <d v="2011-07-19T05:00: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n v="1340427600"/>
    <x v="216"/>
    <d v="2012-06-23T05:00: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s v="US"/>
    <s v="USD"/>
    <n v="1412226000"/>
    <n v="1412312400"/>
    <x v="217"/>
    <d v="2014-10-03T05:00: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n v="1459314000"/>
    <x v="218"/>
    <d v="2016-03-30T05:00: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s v="US"/>
    <s v="USD"/>
    <n v="1411534800"/>
    <n v="1415426400"/>
    <x v="219"/>
    <d v="2014-11-08T06:00: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s v="US"/>
    <s v="USD"/>
    <n v="1399093200"/>
    <n v="1399093200"/>
    <x v="220"/>
    <d v="2014-05-03T05:00: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s v="US"/>
    <s v="USD"/>
    <n v="1270702800"/>
    <n v="1273899600"/>
    <x v="221"/>
    <d v="2010-05-15T05:00: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s v="US"/>
    <s v="USD"/>
    <n v="1431666000"/>
    <n v="1432184400"/>
    <x v="222"/>
    <d v="2015-05-21T05:00: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s v="US"/>
    <s v="USD"/>
    <n v="1472619600"/>
    <n v="1474779600"/>
    <x v="172"/>
    <d v="2016-09-25T05:00: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s v="US"/>
    <s v="USD"/>
    <n v="1496293200"/>
    <n v="1500440400"/>
    <x v="223"/>
    <d v="2017-07-19T05:00: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n v="1575612000"/>
    <x v="224"/>
    <d v="2019-12-06T06:00: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n v="1374123600"/>
    <x v="225"/>
    <d v="2013-07-18T05:00: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s v="US"/>
    <s v="USD"/>
    <n v="1469422800"/>
    <n v="1469509200"/>
    <x v="226"/>
    <d v="2016-07-26T05:00: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s v="US"/>
    <s v="USD"/>
    <n v="1307854800"/>
    <n v="1309237200"/>
    <x v="227"/>
    <d v="2011-06-28T05:00: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s v="IT"/>
    <s v="EUR"/>
    <n v="1503378000"/>
    <n v="1503982800"/>
    <x v="228"/>
    <d v="2017-08-29T05:00: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n v="1487397600"/>
    <x v="229"/>
    <d v="2017-02-18T06:00: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s v="AU"/>
    <s v="AUD"/>
    <n v="1561438800"/>
    <n v="1562043600"/>
    <x v="230"/>
    <d v="2019-07-02T05:00: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s v="US"/>
    <s v="USD"/>
    <n v="1398402000"/>
    <n v="1398574800"/>
    <x v="231"/>
    <d v="2014-04-27T05:00: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n v="1515391200"/>
    <x v="232"/>
    <d v="2018-01-08T06:00: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s v="US"/>
    <s v="USD"/>
    <n v="1440824400"/>
    <n v="1441170000"/>
    <x v="233"/>
    <d v="2015-09-02T05:00: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s v="US"/>
    <s v="USD"/>
    <n v="1281070800"/>
    <n v="1281157200"/>
    <x v="194"/>
    <d v="2010-08-07T05:00: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n v="1398229200"/>
    <x v="234"/>
    <d v="2014-04-23T05:00: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s v="US"/>
    <s v="USD"/>
    <n v="1494392400"/>
    <n v="1495256400"/>
    <x v="235"/>
    <d v="2017-05-20T05:00: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s v="US"/>
    <s v="USD"/>
    <n v="1520143200"/>
    <n v="1520402400"/>
    <x v="236"/>
    <d v="2018-03-07T06:00: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s v="US"/>
    <s v="USD"/>
    <n v="1405314000"/>
    <n v="1409806800"/>
    <x v="237"/>
    <d v="2014-09-04T05:00: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s v="US"/>
    <s v="USD"/>
    <n v="1396846800"/>
    <n v="1396933200"/>
    <x v="238"/>
    <d v="2014-04-08T05:00: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s v="US"/>
    <s v="USD"/>
    <n v="1375678800"/>
    <n v="1376024400"/>
    <x v="239"/>
    <d v="2013-08-09T05:00: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n v="1483682400"/>
    <x v="240"/>
    <d v="2017-01-06T06:00: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s v="AU"/>
    <s v="AUD"/>
    <n v="1420005600"/>
    <n v="1420437600"/>
    <x v="241"/>
    <d v="2015-01-05T06:00: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s v="US"/>
    <s v="USD"/>
    <n v="1420178400"/>
    <n v="1420783200"/>
    <x v="242"/>
    <d v="2015-01-09T06:00: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s v="US"/>
    <s v="USD"/>
    <n v="1355032800"/>
    <n v="1355205600"/>
    <x v="243"/>
    <d v="2012-12-11T06:00: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s v="US"/>
    <s v="USD"/>
    <n v="1382677200"/>
    <n v="1383109200"/>
    <x v="244"/>
    <d v="2013-10-30T05:00: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n v="1303275600"/>
    <x v="245"/>
    <d v="2011-04-20T05:00: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s v="US"/>
    <s v="USD"/>
    <n v="1487656800"/>
    <n v="1487829600"/>
    <x v="246"/>
    <d v="2017-02-23T06:00: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n v="1298268000"/>
    <x v="247"/>
    <d v="2011-02-21T06:00: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s v="GB"/>
    <s v="GBP"/>
    <n v="1453615200"/>
    <n v="1456812000"/>
    <x v="248"/>
    <d v="2016-03-01T06:00: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s v="US"/>
    <s v="USD"/>
    <n v="1362463200"/>
    <n v="1363669200"/>
    <x v="249"/>
    <d v="2013-03-19T05:00: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s v="US"/>
    <s v="USD"/>
    <n v="1481176800"/>
    <n v="1482904800"/>
    <x v="250"/>
    <d v="2016-12-28T06:00: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s v="US"/>
    <s v="USD"/>
    <n v="1354946400"/>
    <n v="1356588000"/>
    <x v="251"/>
    <d v="2012-12-27T06:00: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s v="US"/>
    <s v="USD"/>
    <n v="1348808400"/>
    <n v="1349845200"/>
    <x v="136"/>
    <d v="2012-10-10T05:00: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s v="US"/>
    <s v="USD"/>
    <n v="1282712400"/>
    <n v="1283058000"/>
    <x v="252"/>
    <d v="2010-08-29T05:00: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s v="US"/>
    <s v="USD"/>
    <n v="1301979600"/>
    <n v="1304226000"/>
    <x v="253"/>
    <d v="2011-05-01T05:00: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s v="US"/>
    <s v="USD"/>
    <n v="1263016800"/>
    <n v="1263016800"/>
    <x v="254"/>
    <d v="2010-01-09T06:00: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s v="US"/>
    <s v="USD"/>
    <n v="1360648800"/>
    <n v="1362031200"/>
    <x v="255"/>
    <d v="2013-02-28T06:00: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s v="US"/>
    <s v="USD"/>
    <n v="1451800800"/>
    <n v="1455602400"/>
    <x v="256"/>
    <d v="2016-02-16T06:00: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s v="IT"/>
    <s v="EUR"/>
    <n v="1415340000"/>
    <n v="1418191200"/>
    <x v="257"/>
    <d v="2014-12-10T06:00: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s v="AU"/>
    <s v="AUD"/>
    <n v="1351054800"/>
    <n v="1352440800"/>
    <x v="258"/>
    <d v="2012-11-09T06:00: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s v="US"/>
    <s v="USD"/>
    <n v="1349326800"/>
    <n v="1353304800"/>
    <x v="259"/>
    <d v="2012-11-19T06:00: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s v="US"/>
    <s v="USD"/>
    <n v="1548914400"/>
    <n v="1550728800"/>
    <x v="260"/>
    <d v="2019-02-21T06:00: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n v="1291442400"/>
    <x v="261"/>
    <d v="2010-12-04T06:00: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s v="US"/>
    <s v="USD"/>
    <n v="1449468000"/>
    <n v="1452146400"/>
    <x v="262"/>
    <d v="2016-01-07T06:00: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n v="1564894800"/>
    <x v="263"/>
    <d v="2019-08-04T05:00: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s v="CA"/>
    <s v="CAD"/>
    <n v="1505624400"/>
    <n v="1505883600"/>
    <x v="264"/>
    <d v="2017-09-20T05:00: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s v="US"/>
    <s v="USD"/>
    <n v="1509948000"/>
    <n v="1510380000"/>
    <x v="265"/>
    <d v="2017-11-11T06:00: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n v="1555218000"/>
    <x v="266"/>
    <d v="2019-04-14T05:00: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s v="US"/>
    <s v="USD"/>
    <n v="1334811600"/>
    <n v="1335243600"/>
    <x v="267"/>
    <d v="2012-04-24T05:00: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s v="US"/>
    <s v="USD"/>
    <n v="1279515600"/>
    <n v="1279688400"/>
    <x v="268"/>
    <d v="2010-07-21T05:00: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n v="1356069600"/>
    <x v="269"/>
    <d v="2012-12-21T06:00: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s v="US"/>
    <s v="USD"/>
    <n v="1535950800"/>
    <n v="1536210000"/>
    <x v="270"/>
    <d v="2018-09-06T05:00: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s v="US"/>
    <s v="USD"/>
    <n v="1511244000"/>
    <n v="1511762400"/>
    <x v="271"/>
    <d v="2017-11-27T06:00: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s v="US"/>
    <s v="USD"/>
    <n v="1331445600"/>
    <n v="1333256400"/>
    <x v="272"/>
    <d v="2012-04-01T05:00: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s v="US"/>
    <s v="USD"/>
    <n v="1480226400"/>
    <n v="1480744800"/>
    <x v="73"/>
    <d v="2016-12-03T06:00: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s v="DK"/>
    <s v="DKK"/>
    <n v="1464584400"/>
    <n v="1465016400"/>
    <x v="273"/>
    <d v="2016-06-04T05:00: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s v="US"/>
    <s v="USD"/>
    <n v="1335848400"/>
    <n v="1336280400"/>
    <x v="274"/>
    <d v="2012-05-06T05:00: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s v="US"/>
    <s v="USD"/>
    <n v="1473483600"/>
    <n v="1476766800"/>
    <x v="275"/>
    <d v="2016-10-18T05:00: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s v="US"/>
    <s v="USD"/>
    <n v="1479880800"/>
    <n v="1480485600"/>
    <x v="276"/>
    <d v="2016-11-30T06:00: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s v="US"/>
    <s v="USD"/>
    <n v="1430197200"/>
    <n v="1430197200"/>
    <x v="277"/>
    <d v="2015-04-28T05:00: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s v="DK"/>
    <s v="DKK"/>
    <n v="1331701200"/>
    <n v="1331787600"/>
    <x v="278"/>
    <d v="2012-03-15T05:00: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s v="CA"/>
    <s v="CAD"/>
    <n v="1438578000"/>
    <n v="1438837200"/>
    <x v="279"/>
    <d v="2015-08-06T05:00: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n v="1370926800"/>
    <x v="280"/>
    <d v="2013-06-11T05:00: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s v="US"/>
    <s v="USD"/>
    <n v="1318654800"/>
    <n v="1319000400"/>
    <x v="281"/>
    <d v="2011-10-19T05:00: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s v="IT"/>
    <s v="EUR"/>
    <n v="1286254800"/>
    <n v="1287032400"/>
    <x v="283"/>
    <d v="2010-10-14T05:00: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s v="US"/>
    <s v="USD"/>
    <n v="1540530000"/>
    <n v="1541570400"/>
    <x v="284"/>
    <d v="2018-11-07T06:00: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n v="1383976800"/>
    <x v="285"/>
    <d v="2013-11-09T06:00: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s v="AU"/>
    <s v="AUD"/>
    <n v="1548655200"/>
    <n v="1550556000"/>
    <x v="286"/>
    <d v="2019-02-19T06:00: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s v="AU"/>
    <s v="AUD"/>
    <n v="1389679200"/>
    <n v="1390456800"/>
    <x v="287"/>
    <d v="2014-01-23T06:00: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s v="US"/>
    <s v="USD"/>
    <n v="1456466400"/>
    <n v="1458018000"/>
    <x v="288"/>
    <d v="2016-03-15T05:00: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s v="US"/>
    <s v="USD"/>
    <n v="1456984800"/>
    <n v="1461819600"/>
    <x v="289"/>
    <d v="2016-04-28T05:00:00"/>
    <b v="0"/>
    <b v="0"/>
    <s v="food/food trucks"/>
    <x v="0"/>
    <s v="food trucks"/>
  </r>
  <r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s v="US"/>
    <s v="USD"/>
    <n v="1424930400"/>
    <n v="1426395600"/>
    <x v="291"/>
    <d v="2015-03-15T05:00: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n v="1537074000"/>
    <x v="292"/>
    <d v="2018-09-16T05:00: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s v="US"/>
    <s v="USD"/>
    <n v="1452146400"/>
    <n v="1452578400"/>
    <x v="293"/>
    <d v="2016-01-12T06:00: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s v="US"/>
    <s v="USD"/>
    <n v="1470546000"/>
    <n v="1474088400"/>
    <x v="294"/>
    <d v="2016-09-17T05:00: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s v="US"/>
    <s v="USD"/>
    <n v="1458363600"/>
    <n v="1461906000"/>
    <x v="295"/>
    <d v="2016-04-29T05:00: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n v="1500267600"/>
    <x v="296"/>
    <d v="2017-07-17T05:00: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s v="DK"/>
    <s v="DKK"/>
    <n v="1338958800"/>
    <n v="1340686800"/>
    <x v="297"/>
    <d v="2012-06-26T05:00: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s v="US"/>
    <s v="USD"/>
    <n v="1303102800"/>
    <n v="1303189200"/>
    <x v="298"/>
    <d v="2011-04-19T05:00: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s v="US"/>
    <s v="USD"/>
    <n v="1270789200"/>
    <n v="1272171600"/>
    <x v="300"/>
    <d v="2010-04-25T05:00: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s v="US"/>
    <s v="USD"/>
    <n v="1297836000"/>
    <n v="1298872800"/>
    <x v="247"/>
    <d v="2011-02-28T06:00: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s v="US"/>
    <s v="USD"/>
    <n v="1382677200"/>
    <n v="1383282000"/>
    <x v="244"/>
    <d v="2013-11-01T05:00: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s v="US"/>
    <s v="USD"/>
    <n v="1552366800"/>
    <n v="1552798800"/>
    <x v="188"/>
    <d v="2019-03-17T05:00: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n v="1403413200"/>
    <x v="302"/>
    <d v="2014-06-22T05:00: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s v="IT"/>
    <s v="EUR"/>
    <n v="1574143200"/>
    <n v="1574229600"/>
    <x v="303"/>
    <d v="2019-11-20T06:00: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n v="1392530400"/>
    <x v="305"/>
    <d v="2014-02-16T06:00: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s v="US"/>
    <s v="USD"/>
    <n v="1281589200"/>
    <n v="1283662800"/>
    <x v="306"/>
    <d v="2010-09-05T05:00: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n v="1302325200"/>
    <x v="308"/>
    <d v="2011-04-09T05:00: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n v="1291788000"/>
    <x v="309"/>
    <d v="2010-12-08T06:00: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s v="GB"/>
    <s v="GBP"/>
    <n v="1395896400"/>
    <n v="1396069200"/>
    <x v="310"/>
    <d v="2014-03-29T05:00: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s v="US"/>
    <s v="USD"/>
    <n v="1434862800"/>
    <n v="1435899600"/>
    <x v="311"/>
    <d v="2015-07-03T05:00: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s v="US"/>
    <s v="USD"/>
    <n v="1529125200"/>
    <n v="1531112400"/>
    <x v="79"/>
    <d v="2018-07-09T05:00: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s v="US"/>
    <s v="USD"/>
    <n v="1451109600"/>
    <n v="1451628000"/>
    <x v="312"/>
    <d v="2016-01-01T06:00: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n v="1567314000"/>
    <x v="313"/>
    <d v="2019-09-01T05:00: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s v="US"/>
    <s v="USD"/>
    <n v="1543557600"/>
    <n v="1544508000"/>
    <x v="314"/>
    <d v="2018-12-11T06:00: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s v="US"/>
    <s v="USD"/>
    <n v="1481522400"/>
    <n v="1482472800"/>
    <x v="315"/>
    <d v="2016-12-23T06:00: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n v="1512799200"/>
    <x v="316"/>
    <d v="2017-12-09T06:00: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s v="US"/>
    <s v="USD"/>
    <n v="1324274400"/>
    <n v="1324360800"/>
    <x v="317"/>
    <d v="2011-12-20T06:00: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n v="1364533200"/>
    <x v="318"/>
    <d v="2013-03-29T05:00: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n v="1545112800"/>
    <x v="319"/>
    <d v="2018-12-18T06:00: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s v="US"/>
    <s v="USD"/>
    <n v="1515564000"/>
    <n v="1516168800"/>
    <x v="32"/>
    <d v="2018-01-17T06:00: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s v="US"/>
    <s v="USD"/>
    <n v="1573797600"/>
    <n v="1574920800"/>
    <x v="320"/>
    <d v="2019-11-28T06:00: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s v="US"/>
    <s v="USD"/>
    <n v="1292392800"/>
    <n v="1292479200"/>
    <x v="321"/>
    <d v="2010-12-16T06:00: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s v="US"/>
    <s v="USD"/>
    <n v="1573452000"/>
    <n v="1573538400"/>
    <x v="322"/>
    <d v="2019-11-12T06:00: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s v="US"/>
    <s v="USD"/>
    <n v="1317790800"/>
    <n v="1320382800"/>
    <x v="323"/>
    <d v="2011-11-04T05:00: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n v="1502859600"/>
    <x v="324"/>
    <d v="2017-08-16T05:00: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n v="1323756000"/>
    <x v="325"/>
    <d v="2011-12-13T06:00: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s v="US"/>
    <s v="USD"/>
    <n v="1440738000"/>
    <n v="1441342800"/>
    <x v="326"/>
    <d v="2015-09-04T05:00: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s v="US"/>
    <s v="USD"/>
    <n v="1374296400"/>
    <n v="1375333200"/>
    <x v="327"/>
    <d v="2013-08-01T05:00: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s v="US"/>
    <s v="USD"/>
    <n v="1384840800"/>
    <n v="1389420000"/>
    <x v="328"/>
    <d v="2014-01-11T06:00: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n v="1520056800"/>
    <x v="329"/>
    <d v="2018-03-03T06:00: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n v="1436504400"/>
    <x v="330"/>
    <d v="2015-07-10T05:00: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s v="US"/>
    <s v="USD"/>
    <n v="1423634400"/>
    <n v="1425708000"/>
    <x v="332"/>
    <d v="2015-03-07T06:00: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s v="US"/>
    <s v="USD"/>
    <n v="1487224800"/>
    <n v="1488348000"/>
    <x v="333"/>
    <d v="2017-03-01T06:00: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s v="US"/>
    <s v="USD"/>
    <n v="1500008400"/>
    <n v="1502600400"/>
    <x v="296"/>
    <d v="2017-08-13T05:00:00"/>
    <b v="0"/>
    <b v="0"/>
    <s v="theater/plays"/>
    <x v="3"/>
    <s v="plays"/>
  </r>
  <r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s v="US"/>
    <s v="USD"/>
    <n v="1440392400"/>
    <n v="1441602000"/>
    <x v="335"/>
    <d v="2015-09-07T05:00: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s v="CA"/>
    <s v="CAD"/>
    <n v="1446876000"/>
    <n v="1447567200"/>
    <x v="336"/>
    <d v="2015-11-15T06:00: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s v="US"/>
    <s v="USD"/>
    <n v="1562302800"/>
    <n v="1562389200"/>
    <x v="337"/>
    <d v="2019-07-06T05:00: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s v="US"/>
    <s v="USD"/>
    <n v="1485064800"/>
    <n v="1488520800"/>
    <x v="339"/>
    <d v="2017-03-03T06:00: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s v="IT"/>
    <s v="EUR"/>
    <n v="1326520800"/>
    <n v="1327298400"/>
    <x v="340"/>
    <d v="2012-01-23T06:00: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s v="US"/>
    <s v="USD"/>
    <n v="1441256400"/>
    <n v="1443416400"/>
    <x v="341"/>
    <d v="2015-09-28T05:00: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s v="CA"/>
    <s v="CAD"/>
    <n v="1533877200"/>
    <n v="1534136400"/>
    <x v="342"/>
    <d v="2018-08-13T05:00: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s v="US"/>
    <s v="USD"/>
    <n v="1314421200"/>
    <n v="1315026000"/>
    <x v="343"/>
    <d v="2011-09-03T05:00: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s v="GB"/>
    <s v="GBP"/>
    <n v="1293861600"/>
    <n v="1295071200"/>
    <x v="344"/>
    <d v="2011-01-15T06:00: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s v="US"/>
    <s v="USD"/>
    <n v="1507352400"/>
    <n v="1509426000"/>
    <x v="345"/>
    <d v="2017-10-31T05:00: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s v="US"/>
    <s v="USD"/>
    <n v="1296108000"/>
    <n v="1299391200"/>
    <x v="65"/>
    <d v="2011-03-06T06:00: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s v="US"/>
    <s v="USD"/>
    <n v="1324965600"/>
    <n v="1325052000"/>
    <x v="346"/>
    <d v="2011-12-28T06:00: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s v="US"/>
    <s v="USD"/>
    <n v="1520229600"/>
    <n v="1522818000"/>
    <x v="347"/>
    <d v="2018-04-04T05:00: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s v="AU"/>
    <s v="AUD"/>
    <n v="1482991200"/>
    <n v="1485324000"/>
    <x v="348"/>
    <d v="2017-01-25T06:00: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n v="1294120800"/>
    <x v="349"/>
    <d v="2011-01-04T06:00: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n v="1415685600"/>
    <x v="350"/>
    <d v="2014-11-11T06:00: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n v="1288933200"/>
    <x v="351"/>
    <d v="2010-11-05T05:00: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s v="US"/>
    <s v="USD"/>
    <n v="1359871200"/>
    <n v="1363237200"/>
    <x v="352"/>
    <d v="2013-03-14T05:00: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s v="US"/>
    <s v="USD"/>
    <n v="1555304400"/>
    <n v="1555822800"/>
    <x v="353"/>
    <d v="2019-04-21T05:00: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n v="1427778000"/>
    <x v="354"/>
    <d v="2015-03-31T05:00: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n v="1422424800"/>
    <x v="355"/>
    <d v="2015-01-28T06:00: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s v="US"/>
    <s v="USD"/>
    <n v="1502946000"/>
    <n v="1503637200"/>
    <x v="356"/>
    <d v="2017-08-25T05:00: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s v="US"/>
    <s v="USD"/>
    <n v="1547186400"/>
    <n v="1547618400"/>
    <x v="357"/>
    <d v="2019-01-16T06:00: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s v="US"/>
    <s v="USD"/>
    <n v="1404622800"/>
    <n v="1405141200"/>
    <x v="359"/>
    <d v="2014-07-12T05:00: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s v="US"/>
    <s v="USD"/>
    <n v="1571720400"/>
    <n v="1572933600"/>
    <x v="12"/>
    <d v="2019-11-05T06:00: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s v="US"/>
    <s v="USD"/>
    <n v="1526878800"/>
    <n v="1530162000"/>
    <x v="360"/>
    <d v="2018-06-28T05:00: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n v="1320904800"/>
    <x v="361"/>
    <d v="2011-11-10T06:00: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n v="1372395600"/>
    <x v="362"/>
    <d v="2013-06-28T05:00: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n v="1437714000"/>
    <x v="363"/>
    <d v="2015-07-24T05:00: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s v="US"/>
    <s v="USD"/>
    <n v="1508130000"/>
    <n v="1509771600"/>
    <x v="364"/>
    <d v="2017-11-04T05:00: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s v="US"/>
    <s v="USD"/>
    <n v="1550037600"/>
    <n v="1550556000"/>
    <x v="210"/>
    <d v="2019-02-19T06:00: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n v="1489039200"/>
    <x v="365"/>
    <d v="2017-03-09T06:00: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n v="1556600400"/>
    <x v="366"/>
    <d v="2019-04-30T05:00: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n v="1278565200"/>
    <x v="367"/>
    <d v="2010-07-08T05:00: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s v="US"/>
    <s v="USD"/>
    <n v="1339477200"/>
    <n v="1339909200"/>
    <x v="368"/>
    <d v="2012-06-17T05:00: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s v="CH"/>
    <s v="CHF"/>
    <n v="1325656800"/>
    <n v="1325829600"/>
    <x v="369"/>
    <d v="2012-01-06T06:00: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s v="US"/>
    <s v="USD"/>
    <n v="1288242000"/>
    <n v="1290578400"/>
    <x v="370"/>
    <d v="2010-11-24T06:00: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s v="US"/>
    <s v="USD"/>
    <n v="1389679200"/>
    <n v="1389852000"/>
    <x v="287"/>
    <d v="2014-01-16T06:00: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n v="1294466400"/>
    <x v="372"/>
    <d v="2011-01-08T06:00: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n v="1500354000"/>
    <x v="373"/>
    <d v="2017-07-18T05:00: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s v="US"/>
    <s v="USD"/>
    <n v="1375074000"/>
    <n v="1375938000"/>
    <x v="374"/>
    <d v="2013-08-08T05:00: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s v="US"/>
    <s v="USD"/>
    <n v="1323324000"/>
    <n v="1323410400"/>
    <x v="375"/>
    <d v="2011-12-09T06:00: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s v="AU"/>
    <s v="AUD"/>
    <n v="1538715600"/>
    <n v="1539406800"/>
    <x v="376"/>
    <d v="2018-10-13T05:00: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s v="US"/>
    <s v="USD"/>
    <n v="1369285200"/>
    <n v="1369803600"/>
    <x v="377"/>
    <d v="2013-05-29T05:00: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s v="IT"/>
    <s v="EUR"/>
    <n v="1525755600"/>
    <n v="1525928400"/>
    <x v="378"/>
    <d v="2018-05-10T05:00: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n v="1297231200"/>
    <x v="379"/>
    <d v="2011-02-09T06:00: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s v="US"/>
    <s v="USD"/>
    <n v="1572152400"/>
    <n v="1572152400"/>
    <x v="381"/>
    <d v="2019-10-27T05:00: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s v="CA"/>
    <s v="CAD"/>
    <n v="1273640400"/>
    <n v="1276750800"/>
    <x v="125"/>
    <d v="2010-06-17T05:00: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s v="US"/>
    <s v="USD"/>
    <n v="1510639200"/>
    <n v="1510898400"/>
    <x v="383"/>
    <d v="2017-11-17T06:00: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s v="US"/>
    <s v="USD"/>
    <n v="1528088400"/>
    <n v="1532408400"/>
    <x v="384"/>
    <d v="2018-07-24T05:00: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s v="US"/>
    <s v="USD"/>
    <n v="1359525600"/>
    <n v="1360562400"/>
    <x v="385"/>
    <d v="2013-02-11T06:00: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s v="CA"/>
    <s v="CAD"/>
    <n v="1466398800"/>
    <n v="1468126800"/>
    <x v="387"/>
    <d v="2016-07-10T05:00: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s v="US"/>
    <s v="USD"/>
    <n v="1492491600"/>
    <n v="1492837200"/>
    <x v="388"/>
    <d v="2017-04-22T05:00: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s v="US"/>
    <s v="USD"/>
    <n v="1430197200"/>
    <n v="1430197200"/>
    <x v="277"/>
    <d v="2015-04-28T05:00: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s v="US"/>
    <s v="USD"/>
    <n v="1496034000"/>
    <n v="1496206800"/>
    <x v="389"/>
    <d v="2017-05-31T05:00: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s v="US"/>
    <s v="USD"/>
    <n v="1388728800"/>
    <n v="1389592800"/>
    <x v="390"/>
    <d v="2014-01-13T06:00: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s v="US"/>
    <s v="USD"/>
    <n v="1543298400"/>
    <n v="1545631200"/>
    <x v="391"/>
    <d v="2018-12-24T06:00: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s v="US"/>
    <s v="USD"/>
    <n v="1271739600"/>
    <n v="1272430800"/>
    <x v="392"/>
    <d v="2010-04-28T05:00: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s v="US"/>
    <s v="USD"/>
    <n v="1326434400"/>
    <n v="1327903200"/>
    <x v="393"/>
    <d v="2012-01-30T06:00: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n v="1296021600"/>
    <x v="394"/>
    <d v="2011-01-26T06:00: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s v="US"/>
    <s v="USD"/>
    <n v="1541221200"/>
    <n v="1543298400"/>
    <x v="395"/>
    <d v="2018-11-27T06:00: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s v="CA"/>
    <s v="CAD"/>
    <n v="1336280400"/>
    <n v="1336366800"/>
    <x v="396"/>
    <d v="2012-05-07T05:00: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s v="US"/>
    <s v="USD"/>
    <n v="1324533600"/>
    <n v="1325052000"/>
    <x v="397"/>
    <d v="2011-12-28T06:00: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s v="US"/>
    <s v="USD"/>
    <n v="1498366800"/>
    <n v="1499576400"/>
    <x v="398"/>
    <d v="2017-07-09T05:00: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s v="US"/>
    <s v="USD"/>
    <n v="1498712400"/>
    <n v="1501304400"/>
    <x v="399"/>
    <d v="2017-07-29T05:00: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n v="1273208400"/>
    <x v="400"/>
    <d v="2010-05-07T05:00: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s v="US"/>
    <s v="USD"/>
    <n v="1316667600"/>
    <n v="1316840400"/>
    <x v="116"/>
    <d v="2011-09-24T05:00: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s v="US"/>
    <s v="USD"/>
    <n v="1524027600"/>
    <n v="1524546000"/>
    <x v="401"/>
    <d v="2018-04-24T05:00: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n v="1438578000"/>
    <x v="402"/>
    <d v="2015-08-03T05:00: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s v="US"/>
    <s v="USD"/>
    <n v="1361944800"/>
    <n v="1362549600"/>
    <x v="403"/>
    <d v="2013-03-06T06:00: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s v="US"/>
    <s v="USD"/>
    <n v="1410584400"/>
    <n v="1413349200"/>
    <x v="404"/>
    <d v="2014-10-15T05:00: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s v="US"/>
    <s v="USD"/>
    <n v="1297404000"/>
    <n v="1298008800"/>
    <x v="405"/>
    <d v="2011-02-18T06:00: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s v="US"/>
    <s v="USD"/>
    <n v="1392012000"/>
    <n v="1394427600"/>
    <x v="406"/>
    <d v="2014-03-10T05:00: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s v="US"/>
    <s v="USD"/>
    <n v="1569733200"/>
    <n v="1572670800"/>
    <x v="407"/>
    <d v="2019-11-02T05:00: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s v="US"/>
    <s v="USD"/>
    <n v="1529643600"/>
    <n v="1531112400"/>
    <x v="408"/>
    <d v="2018-07-09T05:00: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s v="US"/>
    <s v="USD"/>
    <n v="1399006800"/>
    <n v="1400734800"/>
    <x v="409"/>
    <d v="2014-05-22T05:00: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n v="1386741600"/>
    <x v="410"/>
    <d v="2013-12-11T06:00: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n v="1419660000"/>
    <x v="412"/>
    <d v="2014-12-27T06:00: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s v="US"/>
    <s v="USD"/>
    <n v="1555736400"/>
    <n v="1555822800"/>
    <x v="413"/>
    <d v="2019-04-21T05:00: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s v="US"/>
    <s v="USD"/>
    <n v="1442120400"/>
    <n v="1442379600"/>
    <x v="414"/>
    <d v="2015-09-16T05:00: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n v="1364965200"/>
    <x v="415"/>
    <d v="2013-04-03T05:00: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s v="US"/>
    <s v="USD"/>
    <n v="1478408400"/>
    <n v="1479016800"/>
    <x v="416"/>
    <d v="2016-11-13T06:00: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s v="US"/>
    <s v="USD"/>
    <n v="1498798800"/>
    <n v="1499662800"/>
    <x v="417"/>
    <d v="2017-07-10T05:00: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n v="1505710800"/>
    <x v="419"/>
    <d v="2017-09-18T05:00: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s v="US"/>
    <s v="USD"/>
    <n v="1285822800"/>
    <n v="1287464400"/>
    <x v="420"/>
    <d v="2010-10-19T05:00: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s v="US"/>
    <s v="USD"/>
    <n v="1311483600"/>
    <n v="1311656400"/>
    <x v="421"/>
    <d v="2011-07-26T05:00: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n v="1293170400"/>
    <x v="422"/>
    <d v="2010-12-24T06:00: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s v="US"/>
    <s v="USD"/>
    <n v="1355810400"/>
    <n v="1355983200"/>
    <x v="423"/>
    <d v="2012-12-20T06:00: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s v="US"/>
    <s v="USD"/>
    <n v="1365915600"/>
    <n v="1366088400"/>
    <x v="425"/>
    <d v="2013-04-16T05:00: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s v="DK"/>
    <s v="DKK"/>
    <n v="1551852000"/>
    <n v="1553317200"/>
    <x v="426"/>
    <d v="2019-03-23T05:00: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s v="US"/>
    <s v="USD"/>
    <n v="1500440400"/>
    <n v="1503118800"/>
    <x v="428"/>
    <d v="2017-08-19T05:00: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s v="US"/>
    <s v="USD"/>
    <n v="1278392400"/>
    <n v="1278478800"/>
    <x v="429"/>
    <d v="2010-07-07T05:00: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n v="1484114400"/>
    <x v="411"/>
    <d v="2017-01-11T06:00: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s v="US"/>
    <s v="USD"/>
    <n v="1382331600"/>
    <n v="1385445600"/>
    <x v="430"/>
    <d v="2013-11-26T06:00: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n v="1318741200"/>
    <x v="431"/>
    <d v="2011-10-16T05:00: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n v="1518242400"/>
    <x v="432"/>
    <d v="2018-02-10T06:00: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n v="1476594000"/>
    <x v="433"/>
    <d v="2016-10-16T05:00: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s v="US"/>
    <s v="USD"/>
    <n v="1269752400"/>
    <n v="1273554000"/>
    <x v="434"/>
    <d v="2010-05-11T05:00: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n v="1421906400"/>
    <x v="435"/>
    <d v="2015-01-22T06:00: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s v="US"/>
    <s v="USD"/>
    <n v="1398661200"/>
    <n v="1400389200"/>
    <x v="436"/>
    <d v="2014-05-18T05:00: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s v="US"/>
    <s v="USD"/>
    <n v="1359525600"/>
    <n v="1362808800"/>
    <x v="385"/>
    <d v="2013-03-09T06:00: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n v="1388815200"/>
    <x v="437"/>
    <d v="2014-01-04T06:00: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s v="US"/>
    <s v="USD"/>
    <n v="1518328800"/>
    <n v="1519538400"/>
    <x v="438"/>
    <d v="2018-02-25T06:00: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s v="US"/>
    <s v="USD"/>
    <n v="1517032800"/>
    <n v="1517810400"/>
    <x v="439"/>
    <d v="2018-02-05T06:00: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s v="US"/>
    <s v="USD"/>
    <n v="1368594000"/>
    <n v="1370581200"/>
    <x v="440"/>
    <d v="2013-06-07T05:00: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s v="CA"/>
    <s v="CAD"/>
    <n v="1448258400"/>
    <n v="1448863200"/>
    <x v="441"/>
    <d v="2015-11-30T06:00: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s v="US"/>
    <s v="USD"/>
    <n v="1431925200"/>
    <n v="1432098000"/>
    <x v="443"/>
    <d v="2015-05-20T05:00: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s v="US"/>
    <s v="USD"/>
    <n v="1481522400"/>
    <n v="1482127200"/>
    <x v="315"/>
    <d v="2016-12-19T06:00: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s v="GB"/>
    <s v="GBP"/>
    <n v="1335934800"/>
    <n v="1335934800"/>
    <x v="444"/>
    <d v="2012-05-02T05:00: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n v="1556946000"/>
    <x v="445"/>
    <d v="2019-05-04T05:00: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s v="US"/>
    <s v="USD"/>
    <n v="1529989200"/>
    <n v="1530075600"/>
    <x v="446"/>
    <d v="2018-06-27T05:00: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s v="US"/>
    <s v="USD"/>
    <n v="1418709600"/>
    <n v="1418796000"/>
    <x v="447"/>
    <d v="2014-12-17T06:00: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s v="US"/>
    <s v="USD"/>
    <n v="1372136400"/>
    <n v="1372482000"/>
    <x v="448"/>
    <d v="2013-06-29T05:00: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n v="1534395600"/>
    <x v="342"/>
    <d v="2018-08-16T05:00: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s v="US"/>
    <s v="USD"/>
    <n v="1309064400"/>
    <n v="1311397200"/>
    <x v="449"/>
    <d v="2011-07-23T05:00: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s v="US"/>
    <s v="USD"/>
    <n v="1425877200"/>
    <n v="1426914000"/>
    <x v="450"/>
    <d v="2015-03-21T05:00: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s v="GB"/>
    <s v="GBP"/>
    <n v="1501304400"/>
    <n v="1501477200"/>
    <x v="451"/>
    <d v="2017-07-31T05:00: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s v="US"/>
    <s v="USD"/>
    <n v="1268287200"/>
    <n v="1269061200"/>
    <x v="452"/>
    <d v="2010-03-20T05:00: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s v="US"/>
    <s v="USD"/>
    <n v="1412139600"/>
    <n v="1415772000"/>
    <x v="453"/>
    <d v="2014-11-12T06:00: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n v="1331013600"/>
    <x v="454"/>
    <d v="2012-03-06T06:00: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s v="US"/>
    <s v="USD"/>
    <n v="1576130400"/>
    <n v="1576735200"/>
    <x v="455"/>
    <d v="2019-12-19T06:00: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s v="GB"/>
    <s v="GBP"/>
    <n v="1407128400"/>
    <n v="1411362000"/>
    <x v="456"/>
    <d v="2014-09-22T05:00: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n v="1563685200"/>
    <x v="457"/>
    <d v="2019-07-21T05:00: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s v="GB"/>
    <s v="GBP"/>
    <n v="1520575200"/>
    <n v="1521867600"/>
    <x v="458"/>
    <d v="2018-03-24T05:00: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s v="US"/>
    <s v="USD"/>
    <n v="1492664400"/>
    <n v="1495515600"/>
    <x v="459"/>
    <d v="2017-05-23T05:00: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n v="1455948000"/>
    <x v="460"/>
    <d v="2016-02-20T06:00: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s v="IT"/>
    <s v="EUR"/>
    <n v="1281934800"/>
    <n v="1282366800"/>
    <x v="461"/>
    <d v="2010-08-21T05:00: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s v="US"/>
    <s v="USD"/>
    <n v="1573970400"/>
    <n v="1574575200"/>
    <x v="462"/>
    <d v="2019-11-24T06:00: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n v="1374901200"/>
    <x v="463"/>
    <d v="2013-07-27T05:00: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s v="US"/>
    <s v="USD"/>
    <n v="1275886800"/>
    <n v="1278910800"/>
    <x v="464"/>
    <d v="2010-07-12T05:00: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s v="US"/>
    <s v="USD"/>
    <n v="1561784400"/>
    <n v="1562907600"/>
    <x v="465"/>
    <d v="2019-07-12T05:00: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s v="US"/>
    <s v="USD"/>
    <n v="1332392400"/>
    <n v="1332478800"/>
    <x v="466"/>
    <d v="2012-03-23T05:00: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n v="1402722000"/>
    <x v="467"/>
    <d v="2014-06-14T05:00: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s v="US"/>
    <s v="USD"/>
    <n v="1495342800"/>
    <n v="1496811600"/>
    <x v="468"/>
    <d v="2017-06-07T05:00: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s v="US"/>
    <s v="USD"/>
    <n v="1482213600"/>
    <n v="1482213600"/>
    <x v="469"/>
    <d v="2016-12-20T06:00: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s v="DK"/>
    <s v="DKK"/>
    <n v="1420092000"/>
    <n v="1420264800"/>
    <x v="470"/>
    <d v="2015-01-03T06:00: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s v="US"/>
    <s v="USD"/>
    <n v="1458018000"/>
    <n v="1458450000"/>
    <x v="471"/>
    <d v="2016-03-20T05:00: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s v="US"/>
    <s v="USD"/>
    <n v="1363064400"/>
    <n v="1363237200"/>
    <x v="473"/>
    <d v="2013-03-14T05:00: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s v="AU"/>
    <s v="AUD"/>
    <n v="1343365200"/>
    <n v="1345870800"/>
    <x v="474"/>
    <d v="2012-08-25T05:00: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s v="US"/>
    <s v="USD"/>
    <n v="1435726800"/>
    <n v="1437454800"/>
    <x v="72"/>
    <d v="2015-07-21T05:00: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s v="IT"/>
    <s v="EUR"/>
    <n v="1431925200"/>
    <n v="1432011600"/>
    <x v="443"/>
    <d v="2015-05-19T05:00: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s v="US"/>
    <s v="USD"/>
    <n v="1362722400"/>
    <n v="1366347600"/>
    <x v="475"/>
    <d v="2013-04-19T05:00: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n v="1512885600"/>
    <x v="81"/>
    <d v="2017-12-10T06:00: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n v="1369717200"/>
    <x v="476"/>
    <d v="2013-05-28T05:00: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s v="US"/>
    <s v="USD"/>
    <n v="1532840400"/>
    <n v="1534654800"/>
    <x v="192"/>
    <d v="2018-08-19T05:00: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s v="AU"/>
    <s v="AUD"/>
    <n v="1527742800"/>
    <n v="1529816400"/>
    <x v="478"/>
    <d v="2018-06-24T05:00: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s v="US"/>
    <s v="USD"/>
    <n v="1564030800"/>
    <n v="1564894800"/>
    <x v="479"/>
    <d v="2019-08-04T05:00: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s v="US"/>
    <s v="USD"/>
    <n v="1404536400"/>
    <n v="1404622800"/>
    <x v="480"/>
    <d v="2014-07-06T05:00: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n v="1284181200"/>
    <x v="180"/>
    <d v="2010-09-11T05:00: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n v="1386741600"/>
    <x v="481"/>
    <d v="2013-12-11T06:00: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s v="CA"/>
    <s v="CAD"/>
    <n v="1324620000"/>
    <n v="1324792800"/>
    <x v="482"/>
    <d v="2011-12-25T06:00: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s v="US"/>
    <s v="USD"/>
    <n v="1281070800"/>
    <n v="1284354000"/>
    <x v="194"/>
    <d v="2010-09-13T05:00: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s v="US"/>
    <s v="USD"/>
    <n v="1493960400"/>
    <n v="1494392400"/>
    <x v="483"/>
    <d v="2017-05-10T05:00: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s v="US"/>
    <s v="USD"/>
    <n v="1420696800"/>
    <n v="1421906400"/>
    <x v="355"/>
    <d v="2015-01-22T06:00: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s v="US"/>
    <s v="USD"/>
    <n v="1555650000"/>
    <n v="1555909200"/>
    <x v="485"/>
    <d v="2019-04-22T05:00: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s v="US"/>
    <s v="USD"/>
    <n v="1471928400"/>
    <n v="1472446800"/>
    <x v="486"/>
    <d v="2016-08-29T05:00: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n v="1342328400"/>
    <x v="487"/>
    <d v="2012-07-15T05:00: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s v="US"/>
    <s v="USD"/>
    <n v="1267682400"/>
    <n v="1268114400"/>
    <x v="488"/>
    <d v="2010-03-09T06:00: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s v="US"/>
    <s v="USD"/>
    <n v="1272258000"/>
    <n v="1273381200"/>
    <x v="489"/>
    <d v="2010-05-09T05:00: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s v="US"/>
    <s v="USD"/>
    <n v="1290492000"/>
    <n v="1290837600"/>
    <x v="490"/>
    <d v="2010-11-27T06:00: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n v="1454306400"/>
    <x v="312"/>
    <d v="2016-02-01T06:00: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s v="GB"/>
    <s v="GBP"/>
    <n v="1385186400"/>
    <n v="1389074400"/>
    <x v="492"/>
    <d v="2014-01-07T06:00: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s v="US"/>
    <s v="USD"/>
    <n v="1399698000"/>
    <n v="1402117200"/>
    <x v="493"/>
    <d v="2014-06-07T05:00: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n v="1284440400"/>
    <x v="494"/>
    <d v="2010-09-14T05:00: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n v="1388988000"/>
    <x v="495"/>
    <d v="2014-01-06T06:00: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s v="CA"/>
    <s v="CAD"/>
    <n v="1516860000"/>
    <n v="1516946400"/>
    <x v="496"/>
    <d v="2018-01-26T06:00: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n v="1377752400"/>
    <x v="497"/>
    <d v="2013-08-29T05:00: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n v="1534568400"/>
    <x v="498"/>
    <d v="2018-08-18T05:00: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s v="IT"/>
    <s v="EUR"/>
    <n v="1528434000"/>
    <n v="1528606800"/>
    <x v="499"/>
    <d v="2018-06-10T05:00: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s v="IT"/>
    <s v="EUR"/>
    <n v="1282626000"/>
    <n v="1284872400"/>
    <x v="500"/>
    <d v="2010-09-19T05:00: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n v="1537592400"/>
    <x v="501"/>
    <d v="2018-09-22T05:00: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n v="1381208400"/>
    <x v="502"/>
    <d v="2013-10-08T05:00: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s v="US"/>
    <s v="USD"/>
    <n v="1561957200"/>
    <n v="1562475600"/>
    <x v="503"/>
    <d v="2019-07-07T05:00: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s v="US"/>
    <s v="USD"/>
    <n v="1525496400"/>
    <n v="1527397200"/>
    <x v="504"/>
    <d v="2018-05-27T05:00: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n v="1436158800"/>
    <x v="505"/>
    <d v="2015-07-06T05:00: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s v="GB"/>
    <s v="GBP"/>
    <n v="1453442400"/>
    <n v="1456034400"/>
    <x v="506"/>
    <d v="2016-02-21T06:00: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n v="1380171600"/>
    <x v="507"/>
    <d v="2013-09-26T05:00: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s v="US"/>
    <s v="USD"/>
    <n v="1452232800"/>
    <n v="1453356000"/>
    <x v="508"/>
    <d v="2016-01-21T06:00: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s v="US"/>
    <s v="USD"/>
    <n v="1577253600"/>
    <n v="1578981600"/>
    <x v="509"/>
    <d v="2020-01-14T06:00: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n v="1537419600"/>
    <x v="510"/>
    <d v="2018-09-20T05:00: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s v="US"/>
    <s v="USD"/>
    <n v="1459486800"/>
    <n v="1460610000"/>
    <x v="512"/>
    <d v="2016-04-14T05:00: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n v="1370494800"/>
    <x v="513"/>
    <d v="2013-06-06T05:00: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s v="AU"/>
    <s v="AUD"/>
    <n v="1419055200"/>
    <n v="1422511200"/>
    <x v="515"/>
    <d v="2015-01-29T06:00: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n v="1480312800"/>
    <x v="516"/>
    <d v="2016-11-28T06:00: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n v="1294034400"/>
    <x v="517"/>
    <d v="2011-01-03T06:00: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s v="CA"/>
    <s v="CAD"/>
    <n v="1482127200"/>
    <n v="1482645600"/>
    <x v="518"/>
    <d v="2016-12-25T06:00: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s v="DK"/>
    <s v="DKK"/>
    <n v="1396414800"/>
    <n v="1399093200"/>
    <x v="519"/>
    <d v="2014-05-03T05:00: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s v="US"/>
    <s v="USD"/>
    <n v="1315285200"/>
    <n v="1315890000"/>
    <x v="520"/>
    <d v="2011-09-13T05:00: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s v="US"/>
    <s v="USD"/>
    <n v="1443762000"/>
    <n v="1444021200"/>
    <x v="521"/>
    <d v="2015-10-05T05:00: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s v="US"/>
    <s v="USD"/>
    <n v="1456293600"/>
    <n v="1460005200"/>
    <x v="522"/>
    <d v="2016-04-07T05:00: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n v="1470718800"/>
    <x v="523"/>
    <d v="2016-08-09T05:00: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s v="US"/>
    <s v="USD"/>
    <n v="1321596000"/>
    <n v="1325052000"/>
    <x v="524"/>
    <d v="2011-12-28T06:00: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s v="CH"/>
    <s v="CHF"/>
    <n v="1318827600"/>
    <n v="1319000400"/>
    <x v="525"/>
    <d v="2011-10-19T05:00: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s v="CH"/>
    <s v="CHF"/>
    <n v="1552366800"/>
    <n v="1552539600"/>
    <x v="188"/>
    <d v="2019-03-14T05:00: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n v="1543816800"/>
    <x v="526"/>
    <d v="2018-12-03T06:00: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n v="1427086800"/>
    <x v="527"/>
    <d v="2015-03-23T05:00: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s v="US"/>
    <s v="USD"/>
    <n v="1321336800"/>
    <n v="1323064800"/>
    <x v="528"/>
    <d v="2011-12-05T06:00: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s v="US"/>
    <s v="USD"/>
    <n v="1456293600"/>
    <n v="1458277200"/>
    <x v="522"/>
    <d v="2016-03-18T05:00: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s v="US"/>
    <s v="USD"/>
    <n v="1404968400"/>
    <n v="1405141200"/>
    <x v="529"/>
    <d v="2014-07-12T05:00: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s v="US"/>
    <s v="USD"/>
    <n v="1279170000"/>
    <n v="1283058000"/>
    <x v="530"/>
    <d v="2010-08-29T05:00: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n v="1295762400"/>
    <x v="531"/>
    <d v="2011-01-23T06:00: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s v="US"/>
    <s v="USD"/>
    <n v="1419055200"/>
    <n v="1419573600"/>
    <x v="515"/>
    <d v="2014-12-26T06:00: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s v="IT"/>
    <s v="EUR"/>
    <n v="1434690000"/>
    <n v="1438750800"/>
    <x v="532"/>
    <d v="2015-08-05T05:00: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s v="US"/>
    <s v="USD"/>
    <n v="1443416400"/>
    <n v="1444798800"/>
    <x v="533"/>
    <d v="2015-10-14T05:00: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s v="US"/>
    <s v="USD"/>
    <n v="1399006800"/>
    <n v="1399179600"/>
    <x v="409"/>
    <d v="2014-05-04T05:00: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s v="US"/>
    <s v="USD"/>
    <n v="1575698400"/>
    <n v="1576562400"/>
    <x v="534"/>
    <d v="2019-12-17T06:00: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s v="US"/>
    <s v="USD"/>
    <n v="1400562000"/>
    <n v="1400821200"/>
    <x v="53"/>
    <d v="2014-05-23T05:00: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s v="US"/>
    <s v="USD"/>
    <n v="1509512400"/>
    <n v="1510984800"/>
    <x v="535"/>
    <d v="2017-11-18T06:00: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s v="US"/>
    <s v="USD"/>
    <n v="1299823200"/>
    <n v="1302066000"/>
    <x v="536"/>
    <d v="2011-04-06T05:00: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s v="US"/>
    <s v="USD"/>
    <n v="1322719200"/>
    <n v="1322978400"/>
    <x v="537"/>
    <d v="2011-12-04T06:00: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s v="US"/>
    <s v="USD"/>
    <n v="1312693200"/>
    <n v="1313730000"/>
    <x v="538"/>
    <d v="2011-08-19T05:00: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s v="US"/>
    <s v="USD"/>
    <n v="1393394400"/>
    <n v="1394085600"/>
    <x v="539"/>
    <d v="2014-03-06T06:00: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s v="US"/>
    <s v="USD"/>
    <n v="1304053200"/>
    <n v="1305349200"/>
    <x v="540"/>
    <d v="2011-05-14T05:00: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s v="US"/>
    <s v="USD"/>
    <n v="1433912400"/>
    <n v="1434344400"/>
    <x v="505"/>
    <d v="2015-06-15T05:00: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n v="1331186400"/>
    <x v="541"/>
    <d v="2012-03-08T06:00: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s v="US"/>
    <s v="USD"/>
    <n v="1335330000"/>
    <n v="1336539600"/>
    <x v="542"/>
    <d v="2012-05-09T05:00: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s v="US"/>
    <s v="USD"/>
    <n v="1268888400"/>
    <n v="1269752400"/>
    <x v="543"/>
    <d v="2010-03-28T05:00: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s v="US"/>
    <s v="USD"/>
    <n v="1289973600"/>
    <n v="1291615200"/>
    <x v="544"/>
    <d v="2010-12-06T06:00: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s v="CA"/>
    <s v="CAD"/>
    <n v="1547877600"/>
    <n v="1552366800"/>
    <x v="35"/>
    <d v="2019-03-12T05:00: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s v="GB"/>
    <s v="GBP"/>
    <n v="1269493200"/>
    <n v="1272171600"/>
    <x v="152"/>
    <d v="2010-04-25T05:00: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s v="US"/>
    <s v="USD"/>
    <n v="1436072400"/>
    <n v="1436677200"/>
    <x v="545"/>
    <d v="2015-07-12T05:00: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s v="AU"/>
    <s v="AUD"/>
    <n v="1419141600"/>
    <n v="1420092000"/>
    <x v="546"/>
    <d v="2015-01-01T06:00: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s v="US"/>
    <s v="USD"/>
    <n v="1279083600"/>
    <n v="1279947600"/>
    <x v="547"/>
    <d v="2010-07-24T05:00: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s v="US"/>
    <s v="USD"/>
    <n v="1401426000"/>
    <n v="1402203600"/>
    <x v="548"/>
    <d v="2014-06-08T05:00: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s v="US"/>
    <s v="USD"/>
    <n v="1395810000"/>
    <n v="1396933200"/>
    <x v="549"/>
    <d v="2014-04-08T05:00: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s v="US"/>
    <s v="USD"/>
    <n v="1467003600"/>
    <n v="1467262800"/>
    <x v="550"/>
    <d v="2016-06-30T05:00: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n v="1270530000"/>
    <x v="551"/>
    <d v="2010-04-06T05:00: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s v="US"/>
    <s v="USD"/>
    <n v="1457157600"/>
    <n v="1457762400"/>
    <x v="552"/>
    <d v="2016-03-12T06:00: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n v="1575525600"/>
    <x v="462"/>
    <d v="2019-12-05T06:00: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n v="1279083600"/>
    <x v="553"/>
    <d v="2010-07-14T05:00: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n v="1424412000"/>
    <x v="554"/>
    <d v="2015-02-20T06:00: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s v="US"/>
    <s v="USD"/>
    <n v="1401426000"/>
    <n v="1402894800"/>
    <x v="548"/>
    <d v="2014-06-16T05:00: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s v="US"/>
    <s v="USD"/>
    <n v="1433480400"/>
    <n v="1434430800"/>
    <x v="62"/>
    <d v="2015-06-16T05:00: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n v="1557896400"/>
    <x v="556"/>
    <d v="2019-05-15T05:00: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n v="1297490400"/>
    <x v="557"/>
    <d v="2011-02-12T06:00: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n v="1447394400"/>
    <x v="27"/>
    <d v="2015-11-13T06:00: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s v="GB"/>
    <s v="GBP"/>
    <n v="1457330400"/>
    <n v="1458277200"/>
    <x v="558"/>
    <d v="2016-03-18T05:00: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n v="1395723600"/>
    <x v="559"/>
    <d v="2014-03-25T05:00: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s v="US"/>
    <s v="USD"/>
    <n v="1551852000"/>
    <n v="1552197600"/>
    <x v="426"/>
    <d v="2019-03-10T06:00: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s v="US"/>
    <s v="USD"/>
    <n v="1547618400"/>
    <n v="1549087200"/>
    <x v="560"/>
    <d v="2019-02-02T06:00: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n v="1356847200"/>
    <x v="561"/>
    <d v="2012-12-30T06:00: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s v="US"/>
    <s v="USD"/>
    <n v="1374728400"/>
    <n v="1375765200"/>
    <x v="562"/>
    <d v="2013-08-06T05:00: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s v="US"/>
    <s v="USD"/>
    <n v="1287810000"/>
    <n v="1289800800"/>
    <x v="563"/>
    <d v="2010-11-15T06:00: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s v="CA"/>
    <s v="CAD"/>
    <n v="1503723600"/>
    <n v="1504501200"/>
    <x v="564"/>
    <d v="2017-09-04T05:00: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n v="1485669600"/>
    <x v="565"/>
    <d v="2017-01-29T06:00: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n v="1462770000"/>
    <x v="566"/>
    <d v="2016-05-09T05:00: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s v="GB"/>
    <s v="GBP"/>
    <n v="1379653200"/>
    <n v="1379739600"/>
    <x v="567"/>
    <d v="2013-09-21T05:00: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s v="US"/>
    <s v="USD"/>
    <n v="1401858000"/>
    <n v="1402722000"/>
    <x v="568"/>
    <d v="2014-06-14T05:00: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s v="US"/>
    <s v="USD"/>
    <n v="1367470800"/>
    <n v="1369285200"/>
    <x v="569"/>
    <d v="2013-05-23T05:00: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s v="US"/>
    <s v="USD"/>
    <n v="1304658000"/>
    <n v="1304744400"/>
    <x v="570"/>
    <d v="2011-05-07T05:00: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s v="AU"/>
    <s v="AUD"/>
    <n v="1467954000"/>
    <n v="1468299600"/>
    <x v="571"/>
    <d v="2016-07-12T05:00: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s v="US"/>
    <s v="USD"/>
    <n v="1473742800"/>
    <n v="1474174800"/>
    <x v="572"/>
    <d v="2016-09-18T05:00: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s v="US"/>
    <s v="USD"/>
    <n v="1523768400"/>
    <n v="1526014800"/>
    <x v="573"/>
    <d v="2018-05-11T05:00: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n v="1437454800"/>
    <x v="574"/>
    <d v="2015-07-21T05:00: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n v="1422684000"/>
    <x v="511"/>
    <d v="2015-01-31T06:00: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n v="1581314400"/>
    <x v="575"/>
    <d v="2020-02-10T06:00: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n v="1286427600"/>
    <x v="576"/>
    <d v="2010-10-07T05:00: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s v="GB"/>
    <s v="GBP"/>
    <n v="1276664400"/>
    <n v="1278738000"/>
    <x v="577"/>
    <d v="2010-07-10T05:00: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n v="1286427600"/>
    <x v="578"/>
    <d v="2010-10-07T05:00: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n v="1467954000"/>
    <x v="579"/>
    <d v="2016-07-08T05:00: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s v="US"/>
    <s v="USD"/>
    <n v="1556686800"/>
    <n v="1557637200"/>
    <x v="580"/>
    <d v="2019-05-12T05:00: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s v="US"/>
    <s v="USD"/>
    <n v="1553576400"/>
    <n v="1553922000"/>
    <x v="581"/>
    <d v="2019-03-30T05:00: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s v="US"/>
    <s v="USD"/>
    <n v="1414904400"/>
    <n v="1416463200"/>
    <x v="582"/>
    <d v="2014-11-20T06:00: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s v="US"/>
    <s v="USD"/>
    <n v="1446876000"/>
    <n v="1447221600"/>
    <x v="336"/>
    <d v="2015-11-11T06:00: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n v="1491627600"/>
    <x v="583"/>
    <d v="2017-04-08T05:00: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s v="US"/>
    <s v="USD"/>
    <n v="1360389600"/>
    <n v="1363150800"/>
    <x v="584"/>
    <d v="2013-03-13T05:00: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s v="DK"/>
    <s v="DKK"/>
    <n v="1326866400"/>
    <n v="1330754400"/>
    <x v="585"/>
    <d v="2012-03-03T06:00: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s v="US"/>
    <s v="USD"/>
    <n v="1479103200"/>
    <n v="1479794400"/>
    <x v="586"/>
    <d v="2016-11-22T06:00: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s v="US"/>
    <s v="USD"/>
    <n v="1280206800"/>
    <n v="1281243600"/>
    <x v="587"/>
    <d v="2010-08-08T05:00: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s v="US"/>
    <s v="USD"/>
    <n v="1532754000"/>
    <n v="1532754000"/>
    <x v="588"/>
    <d v="2018-07-28T05:00: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n v="1453356000"/>
    <x v="589"/>
    <d v="2016-01-21T06:00: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n v="1489986000"/>
    <x v="590"/>
    <d v="2017-03-20T05:00: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n v="1545804000"/>
    <x v="591"/>
    <d v="2018-12-26T06:00: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s v="US"/>
    <s v="USD"/>
    <n v="1488348000"/>
    <n v="1489899600"/>
    <x v="592"/>
    <d v="2017-03-19T05:00: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n v="1539752400"/>
    <x v="594"/>
    <d v="2018-10-17T05:00: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s v="US"/>
    <s v="USD"/>
    <n v="1363150800"/>
    <n v="1364101200"/>
    <x v="595"/>
    <d v="2013-03-24T05:00: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s v="US"/>
    <s v="USD"/>
    <n v="1499317200"/>
    <n v="1500872400"/>
    <x v="597"/>
    <d v="2017-07-24T05:00: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s v="CH"/>
    <s v="CHF"/>
    <n v="1287550800"/>
    <n v="1288501200"/>
    <x v="598"/>
    <d v="2010-10-31T05:00: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s v="IT"/>
    <s v="EUR"/>
    <n v="1393048800"/>
    <n v="1394344800"/>
    <x v="600"/>
    <d v="2014-03-09T06:00: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s v="US"/>
    <s v="USD"/>
    <n v="1470373200"/>
    <n v="1474088400"/>
    <x v="601"/>
    <d v="2016-09-17T05:00: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s v="US"/>
    <s v="USD"/>
    <n v="1460091600"/>
    <n v="1460264400"/>
    <x v="602"/>
    <d v="2016-04-10T05:00: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n v="1440824400"/>
    <x v="335"/>
    <d v="2015-08-29T05:00: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n v="1489554000"/>
    <x v="603"/>
    <d v="2017-03-15T05:00: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n v="1514872800"/>
    <x v="604"/>
    <d v="2018-01-02T06:00: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s v="US"/>
    <s v="USD"/>
    <n v="1514354400"/>
    <n v="1515736800"/>
    <x v="605"/>
    <d v="2018-01-12T06:00: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n v="1442898000"/>
    <x v="606"/>
    <d v="2015-09-22T05:00: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s v="GB"/>
    <s v="GBP"/>
    <n v="1296108000"/>
    <n v="1296194400"/>
    <x v="65"/>
    <d v="2011-01-28T06:00: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s v="US"/>
    <s v="USD"/>
    <n v="1440133200"/>
    <n v="1440910800"/>
    <x v="607"/>
    <d v="2015-08-30T05:00: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s v="DK"/>
    <s v="DKK"/>
    <n v="1332910800"/>
    <n v="1335502800"/>
    <x v="608"/>
    <d v="2012-04-27T05:00: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s v="US"/>
    <s v="USD"/>
    <n v="1544335200"/>
    <n v="1544680800"/>
    <x v="609"/>
    <d v="2018-12-13T06:00: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s v="US"/>
    <s v="USD"/>
    <n v="1286427600"/>
    <n v="1288414800"/>
    <x v="610"/>
    <d v="2010-10-30T05:00: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s v="US"/>
    <s v="USD"/>
    <n v="1329717600"/>
    <n v="1330581600"/>
    <x v="541"/>
    <d v="2012-03-01T06:00: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s v="US"/>
    <s v="USD"/>
    <n v="1310187600"/>
    <n v="1311397200"/>
    <x v="611"/>
    <d v="2011-07-23T05:00: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s v="US"/>
    <s v="USD"/>
    <n v="1410325200"/>
    <n v="1411102800"/>
    <x v="613"/>
    <d v="2014-09-19T05:00: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n v="1344834000"/>
    <x v="614"/>
    <d v="2012-08-13T05:00: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n v="1499230800"/>
    <x v="615"/>
    <d v="2017-07-05T05:00: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n v="1457416800"/>
    <x v="90"/>
    <d v="2016-03-08T06:00: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n v="1280898000"/>
    <x v="616"/>
    <d v="2010-08-04T05:00: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s v="AU"/>
    <s v="AUD"/>
    <n v="1521608400"/>
    <n v="1522472400"/>
    <x v="617"/>
    <d v="2018-03-31T05:00: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s v="IT"/>
    <s v="EUR"/>
    <n v="1460696400"/>
    <n v="1462510800"/>
    <x v="618"/>
    <d v="2016-05-06T05:00: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s v="US"/>
    <s v="USD"/>
    <n v="1313730000"/>
    <n v="1317790800"/>
    <x v="619"/>
    <d v="2011-10-05T05:00: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s v="US"/>
    <s v="USD"/>
    <n v="1568178000"/>
    <n v="1568782800"/>
    <x v="620"/>
    <d v="2019-09-18T05:00: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s v="US"/>
    <s v="USD"/>
    <n v="1348635600"/>
    <n v="1349413200"/>
    <x v="621"/>
    <d v="2012-10-05T05:00: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s v="US"/>
    <s v="USD"/>
    <n v="1468126800"/>
    <n v="1472446800"/>
    <x v="622"/>
    <d v="2016-08-29T05:00: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s v="US"/>
    <s v="USD"/>
    <n v="1547877600"/>
    <n v="1548050400"/>
    <x v="35"/>
    <d v="2019-01-21T06:00: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s v="US"/>
    <s v="USD"/>
    <n v="1571374800"/>
    <n v="1571806800"/>
    <x v="623"/>
    <d v="2019-10-23T05:00: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s v="US"/>
    <s v="USD"/>
    <n v="1576303200"/>
    <n v="1576476000"/>
    <x v="624"/>
    <d v="2019-12-16T06:00: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n v="1324965600"/>
    <x v="625"/>
    <d v="2011-12-27T06:00: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s v="US"/>
    <s v="USD"/>
    <n v="1386741600"/>
    <n v="1387519200"/>
    <x v="626"/>
    <d v="2013-12-20T06:00: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s v="US"/>
    <s v="USD"/>
    <n v="1537074000"/>
    <n v="1537246800"/>
    <x v="627"/>
    <d v="2018-09-18T05:00: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s v="CA"/>
    <s v="CAD"/>
    <n v="1277787600"/>
    <n v="1279515600"/>
    <x v="628"/>
    <d v="2010-07-19T05:00: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s v="CA"/>
    <s v="CAD"/>
    <n v="1440306000"/>
    <n v="1442379600"/>
    <x v="629"/>
    <d v="2015-09-16T05:00: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s v="US"/>
    <s v="USD"/>
    <n v="1522126800"/>
    <n v="1523077200"/>
    <x v="630"/>
    <d v="2018-04-07T05:00: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s v="US"/>
    <s v="USD"/>
    <n v="1489298400"/>
    <n v="1489554000"/>
    <x v="631"/>
    <d v="2017-03-15T05:00: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n v="1548482400"/>
    <x v="632"/>
    <d v="2019-01-26T06:00: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s v="US"/>
    <s v="USD"/>
    <n v="1383022800"/>
    <n v="1384063200"/>
    <x v="633"/>
    <d v="2013-11-10T06:00: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s v="US"/>
    <s v="USD"/>
    <n v="1322373600"/>
    <n v="1322892000"/>
    <x v="634"/>
    <d v="2011-12-03T06:00: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s v="US"/>
    <s v="USD"/>
    <n v="1349240400"/>
    <n v="1350709200"/>
    <x v="635"/>
    <d v="2012-10-20T05:00: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s v="GB"/>
    <s v="GBP"/>
    <n v="1562648400"/>
    <n v="1564203600"/>
    <x v="636"/>
    <d v="2019-07-27T05:00: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n v="1509685200"/>
    <x v="637"/>
    <d v="2017-11-03T05:00: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s v="US"/>
    <s v="USD"/>
    <n v="1511762400"/>
    <n v="1514959200"/>
    <x v="638"/>
    <d v="2018-01-03T06:00: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n v="1448863200"/>
    <x v="639"/>
    <d v="2015-11-30T06:00: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s v="US"/>
    <s v="USD"/>
    <n v="1429506000"/>
    <n v="1429592400"/>
    <x v="640"/>
    <d v="2015-04-21T05:00: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s v="US"/>
    <s v="USD"/>
    <n v="1522472400"/>
    <n v="1522645200"/>
    <x v="641"/>
    <d v="2018-04-02T05:00: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s v="CA"/>
    <s v="CAD"/>
    <n v="1322114400"/>
    <n v="1323324000"/>
    <x v="642"/>
    <d v="2011-12-08T06:00: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s v="US"/>
    <s v="USD"/>
    <n v="1561438800"/>
    <n v="1561525200"/>
    <x v="230"/>
    <d v="2019-06-26T05:00: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s v="US"/>
    <s v="USD"/>
    <n v="1301202000"/>
    <n v="1301806800"/>
    <x v="643"/>
    <d v="2011-04-03T05:00: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s v="US"/>
    <s v="USD"/>
    <n v="1374469200"/>
    <n v="1374901200"/>
    <x v="644"/>
    <d v="2013-07-27T05:00: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s v="US"/>
    <s v="USD"/>
    <n v="1334984400"/>
    <n v="1336453200"/>
    <x v="645"/>
    <d v="2012-05-08T05:00: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n v="1468904400"/>
    <x v="646"/>
    <d v="2016-07-19T05:00: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s v="GB"/>
    <s v="GBP"/>
    <n v="1386741600"/>
    <n v="1387087200"/>
    <x v="626"/>
    <d v="2013-12-15T06:00: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s v="AU"/>
    <s v="AUD"/>
    <n v="1546754400"/>
    <n v="1547445600"/>
    <x v="647"/>
    <d v="2019-01-14T06:00: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n v="1547359200"/>
    <x v="159"/>
    <d v="2019-01-13T06:00: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s v="CH"/>
    <s v="CHF"/>
    <n v="1495429200"/>
    <n v="1496293200"/>
    <x v="648"/>
    <d v="2017-06-01T05:00: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n v="1335416400"/>
    <x v="267"/>
    <d v="2012-04-26T05:00: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n v="1532149200"/>
    <x v="649"/>
    <d v="2018-07-21T05:00: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s v="US"/>
    <s v="USD"/>
    <n v="1467954000"/>
    <n v="1471496400"/>
    <x v="571"/>
    <d v="2016-08-18T05:00: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s v="US"/>
    <s v="USD"/>
    <n v="1471842000"/>
    <n v="1472878800"/>
    <x v="650"/>
    <d v="2016-09-03T05:00: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s v="US"/>
    <s v="USD"/>
    <n v="1408424400"/>
    <n v="1408510800"/>
    <x v="1"/>
    <d v="2014-08-20T05:00: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n v="1281589200"/>
    <x v="651"/>
    <d v="2010-08-12T05:00: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s v="US"/>
    <s v="USD"/>
    <n v="1373432400"/>
    <n v="1375851600"/>
    <x v="652"/>
    <d v="2013-08-07T05:00: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n v="1315803600"/>
    <x v="653"/>
    <d v="2011-09-12T05:00: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s v="US"/>
    <s v="USD"/>
    <n v="1371445200"/>
    <n v="1373691600"/>
    <x v="654"/>
    <d v="2013-07-13T05:00: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s v="US"/>
    <s v="USD"/>
    <n v="1338267600"/>
    <n v="1339218000"/>
    <x v="655"/>
    <d v="2012-06-09T05:00: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n v="1520402400"/>
    <x v="656"/>
    <d v="2018-03-07T06:00: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s v="US"/>
    <s v="USD"/>
    <n v="1522818000"/>
    <n v="1523336400"/>
    <x v="657"/>
    <d v="2018-04-10T05:00: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s v="US"/>
    <s v="USD"/>
    <n v="1509948000"/>
    <n v="1512280800"/>
    <x v="265"/>
    <d v="2017-12-03T06:00: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s v="AU"/>
    <s v="AUD"/>
    <n v="1456898400"/>
    <n v="1458709200"/>
    <x v="658"/>
    <d v="2016-03-23T05:00: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s v="GB"/>
    <s v="GBP"/>
    <n v="1413954000"/>
    <n v="1414126800"/>
    <x v="659"/>
    <d v="2014-10-24T05:00: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s v="US"/>
    <s v="USD"/>
    <n v="1416031200"/>
    <n v="1416204000"/>
    <x v="660"/>
    <d v="2014-11-17T06:00: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s v="US"/>
    <s v="USD"/>
    <n v="1287982800"/>
    <n v="1288501200"/>
    <x v="661"/>
    <d v="2010-10-31T05:00: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s v="US"/>
    <s v="USD"/>
    <n v="1547964000"/>
    <n v="1552971600"/>
    <x v="4"/>
    <d v="2019-03-19T05:00: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s v="US"/>
    <s v="USD"/>
    <n v="1359957600"/>
    <n v="1360130400"/>
    <x v="663"/>
    <d v="2013-02-06T06:00: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s v="CA"/>
    <s v="CAD"/>
    <n v="1432357200"/>
    <n v="1432875600"/>
    <x v="664"/>
    <d v="2015-05-29T05:00: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s v="US"/>
    <s v="USD"/>
    <n v="1500786000"/>
    <n v="1500872400"/>
    <x v="665"/>
    <d v="2017-07-24T05:00: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n v="1492146000"/>
    <x v="666"/>
    <d v="2017-04-14T05:00: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s v="US"/>
    <s v="USD"/>
    <n v="1406178000"/>
    <n v="1407301200"/>
    <x v="43"/>
    <d v="2014-08-06T05:00: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s v="US"/>
    <s v="USD"/>
    <n v="1485583200"/>
    <n v="1486620000"/>
    <x v="667"/>
    <d v="2017-02-09T06:00: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n v="1459918800"/>
    <x v="668"/>
    <d v="2016-04-06T05:00: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s v="US"/>
    <s v="USD"/>
    <n v="1424412000"/>
    <n v="1424757600"/>
    <x v="669"/>
    <d v="2015-02-24T06:00: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n v="1479880800"/>
    <x v="670"/>
    <d v="2016-11-23T06:00: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s v="US"/>
    <s v="USD"/>
    <n v="1340946000"/>
    <n v="1341032400"/>
    <x v="672"/>
    <d v="2012-06-30T05:00: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s v="US"/>
    <s v="USD"/>
    <n v="1274590800"/>
    <n v="1274677200"/>
    <x v="674"/>
    <d v="2010-05-24T05:00: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s v="US"/>
    <s v="USD"/>
    <n v="1263880800"/>
    <n v="1267509600"/>
    <x v="675"/>
    <d v="2010-03-02T06:00: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s v="US"/>
    <s v="USD"/>
    <n v="1445403600"/>
    <n v="1445922000"/>
    <x v="676"/>
    <d v="2015-10-27T05:00: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s v="US"/>
    <s v="USD"/>
    <n v="1533877200"/>
    <n v="1534050000"/>
    <x v="342"/>
    <d v="2018-08-12T05:00: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s v="US"/>
    <s v="USD"/>
    <n v="1267423200"/>
    <n v="1269579600"/>
    <x v="680"/>
    <d v="2010-03-26T05:00: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s v="IT"/>
    <s v="EUR"/>
    <n v="1412744400"/>
    <n v="1413781200"/>
    <x v="681"/>
    <d v="2014-10-20T05:00: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s v="US"/>
    <s v="USD"/>
    <n v="1458190800"/>
    <n v="1459486800"/>
    <x v="683"/>
    <d v="2016-04-01T05:00: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s v="US"/>
    <s v="USD"/>
    <n v="1280984400"/>
    <n v="1282539600"/>
    <x v="684"/>
    <d v="2010-08-23T05:00: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s v="US"/>
    <s v="USD"/>
    <n v="1274590800"/>
    <n v="1275886800"/>
    <x v="674"/>
    <d v="2010-06-07T05:00: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s v="US"/>
    <s v="USD"/>
    <n v="1351400400"/>
    <n v="1355983200"/>
    <x v="685"/>
    <d v="2012-12-20T06:00: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s v="DK"/>
    <s v="DKK"/>
    <n v="1514354400"/>
    <n v="1515391200"/>
    <x v="605"/>
    <d v="2018-01-08T06:00: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n v="1422252000"/>
    <x v="686"/>
    <d v="2015-01-26T06:00: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s v="US"/>
    <s v="USD"/>
    <n v="1305176400"/>
    <n v="1305522000"/>
    <x v="687"/>
    <d v="2011-05-16T05:00: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s v="CA"/>
    <s v="CAD"/>
    <n v="1414126800"/>
    <n v="1414904400"/>
    <x v="688"/>
    <d v="2014-11-02T05:00: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n v="1520402400"/>
    <x v="689"/>
    <d v="2018-03-07T06:00: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s v="IT"/>
    <s v="EUR"/>
    <n v="1564635600"/>
    <n v="1567141200"/>
    <x v="690"/>
    <d v="2019-08-30T05:00: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s v="US"/>
    <s v="USD"/>
    <n v="1500699600"/>
    <n v="1501131600"/>
    <x v="691"/>
    <d v="2017-07-27T05:00: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s v="US"/>
    <s v="USD"/>
    <n v="1336453200"/>
    <n v="1339477200"/>
    <x v="693"/>
    <d v="2012-06-12T05:00: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s v="US"/>
    <s v="USD"/>
    <n v="1305262800"/>
    <n v="1305954000"/>
    <x v="694"/>
    <d v="2011-05-21T05:00: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s v="US"/>
    <s v="USD"/>
    <n v="1492232400"/>
    <n v="1494392400"/>
    <x v="695"/>
    <d v="2017-05-10T05:00: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n v="1537419600"/>
    <x v="123"/>
    <d v="2018-09-20T05:00: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n v="1447999200"/>
    <x v="696"/>
    <d v="2015-11-20T06:00: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s v="US"/>
    <s v="USD"/>
    <n v="1376542800"/>
    <n v="1378789200"/>
    <x v="697"/>
    <d v="2013-09-10T05:00: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n v="1398056400"/>
    <x v="698"/>
    <d v="2014-04-21T05:00: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s v="US"/>
    <s v="USD"/>
    <n v="1549692000"/>
    <n v="1550037600"/>
    <x v="700"/>
    <d v="2019-02-13T06:00: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n v="1492923600"/>
    <x v="701"/>
    <d v="2017-04-23T05:00: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s v="IT"/>
    <s v="EUR"/>
    <n v="1463979600"/>
    <n v="1467522000"/>
    <x v="702"/>
    <d v="2016-07-03T05:00: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s v="US"/>
    <s v="USD"/>
    <n v="1562216400"/>
    <n v="1563771600"/>
    <x v="704"/>
    <d v="2019-07-22T05:00: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s v="US"/>
    <s v="USD"/>
    <n v="1316754000"/>
    <n v="1319259600"/>
    <x v="431"/>
    <d v="2011-10-22T05:00: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s v="CH"/>
    <s v="CHF"/>
    <n v="1313211600"/>
    <n v="1313643600"/>
    <x v="705"/>
    <d v="2011-08-18T05:00: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s v="US"/>
    <s v="USD"/>
    <n v="1439528400"/>
    <n v="1440306000"/>
    <x v="706"/>
    <d v="2015-08-23T05:00: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s v="US"/>
    <s v="USD"/>
    <n v="1469163600"/>
    <n v="1470805200"/>
    <x v="707"/>
    <d v="2016-08-10T05:00: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s v="CH"/>
    <s v="CHF"/>
    <n v="1288501200"/>
    <n v="1292911200"/>
    <x v="708"/>
    <d v="2010-12-21T06:00: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s v="US"/>
    <s v="USD"/>
    <n v="1298959200"/>
    <n v="1301374800"/>
    <x v="709"/>
    <d v="2011-03-29T05:00: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s v="US"/>
    <s v="USD"/>
    <n v="1387260000"/>
    <n v="1387864800"/>
    <x v="710"/>
    <d v="2013-12-24T06:00: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s v="US"/>
    <s v="USD"/>
    <n v="1457244000"/>
    <n v="1458190800"/>
    <x v="711"/>
    <d v="2016-03-17T05:00: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n v="1559278800"/>
    <x v="157"/>
    <d v="2019-05-31T05:00: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s v="IT"/>
    <s v="EUR"/>
    <n v="1522126800"/>
    <n v="1522731600"/>
    <x v="630"/>
    <d v="2018-04-03T05:00: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s v="CA"/>
    <s v="CAD"/>
    <n v="1305954000"/>
    <n v="1306731600"/>
    <x v="712"/>
    <d v="2011-05-30T05:00: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s v="US"/>
    <s v="USD"/>
    <n v="1350709200"/>
    <n v="1352527200"/>
    <x v="93"/>
    <d v="2012-11-10T06:00: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s v="US"/>
    <s v="USD"/>
    <n v="1401166800"/>
    <n v="1404363600"/>
    <x v="713"/>
    <d v="2014-07-03T05:00: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s v="US"/>
    <s v="USD"/>
    <n v="1266127200"/>
    <n v="1266645600"/>
    <x v="714"/>
    <d v="2010-02-20T06:00: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s v="US"/>
    <s v="USD"/>
    <n v="1372222800"/>
    <n v="1374642000"/>
    <x v="716"/>
    <d v="2013-07-24T05:00: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n v="1372482000"/>
    <x v="448"/>
    <d v="2013-06-29T05:00: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s v="US"/>
    <s v="USD"/>
    <n v="1513922400"/>
    <n v="1514959200"/>
    <x v="717"/>
    <d v="2018-01-03T06:00: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s v="US"/>
    <s v="USD"/>
    <n v="1477976400"/>
    <n v="1478235600"/>
    <x v="718"/>
    <d v="2016-11-04T05:00: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s v="US"/>
    <s v="USD"/>
    <n v="1407474000"/>
    <n v="1408078800"/>
    <x v="719"/>
    <d v="2014-08-15T05:00: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s v="US"/>
    <s v="USD"/>
    <n v="1546149600"/>
    <n v="1548136800"/>
    <x v="720"/>
    <d v="2019-01-22T06:00: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s v="US"/>
    <s v="USD"/>
    <n v="1338440400"/>
    <n v="1340859600"/>
    <x v="721"/>
    <d v="2012-06-28T05:00: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s v="GB"/>
    <s v="GBP"/>
    <n v="1454133600"/>
    <n v="1454479200"/>
    <x v="722"/>
    <d v="2016-02-03T06:00:00"/>
    <b v="0"/>
    <b v="0"/>
    <s v="theater/plays"/>
    <x v="3"/>
    <s v="plays"/>
  </r>
  <r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s v="US"/>
    <s v="USD"/>
    <n v="1577772000"/>
    <n v="1579672800"/>
    <x v="723"/>
    <d v="2020-01-22T06:00: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n v="1562389200"/>
    <x v="704"/>
    <d v="2019-07-06T05:00: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s v="US"/>
    <s v="USD"/>
    <n v="1548568800"/>
    <n v="1551506400"/>
    <x v="724"/>
    <d v="2019-03-02T06:00: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s v="US"/>
    <s v="USD"/>
    <n v="1514872800"/>
    <n v="1516600800"/>
    <x v="725"/>
    <d v="2018-01-22T06:00: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s v="AU"/>
    <s v="AUD"/>
    <n v="1416031200"/>
    <n v="1420437600"/>
    <x v="660"/>
    <d v="2015-01-05T06:00: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s v="US"/>
    <s v="USD"/>
    <n v="1330927200"/>
    <n v="1332997200"/>
    <x v="726"/>
    <d v="2012-03-29T05:00: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s v="US"/>
    <s v="USD"/>
    <n v="1571115600"/>
    <n v="1574920800"/>
    <x v="727"/>
    <d v="2019-11-28T06:00: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s v="US"/>
    <s v="USD"/>
    <n v="1463461200"/>
    <n v="1464930000"/>
    <x v="728"/>
    <d v="2016-06-03T05:00: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s v="US"/>
    <s v="USD"/>
    <n v="1511848800"/>
    <n v="1512712800"/>
    <x v="730"/>
    <d v="2017-12-08T06:00: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s v="US"/>
    <s v="USD"/>
    <n v="1452319200"/>
    <n v="1452492000"/>
    <x v="731"/>
    <d v="2016-01-11T06:00: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s v="US"/>
    <s v="USD"/>
    <n v="1346043600"/>
    <n v="1346907600"/>
    <x v="732"/>
    <d v="2012-09-06T05:00: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s v="DK"/>
    <s v="DKK"/>
    <n v="1464325200"/>
    <n v="1464498000"/>
    <x v="733"/>
    <d v="2016-05-29T05:00: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s v="CA"/>
    <s v="CAD"/>
    <n v="1511935200"/>
    <n v="1514181600"/>
    <x v="734"/>
    <d v="2017-12-25T06:00: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n v="1392184800"/>
    <x v="406"/>
    <d v="2014-02-12T06:00: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s v="IT"/>
    <s v="EUR"/>
    <n v="1556946000"/>
    <n v="1559365200"/>
    <x v="735"/>
    <d v="2019-06-01T05:00: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s v="US"/>
    <s v="USD"/>
    <n v="1548050400"/>
    <n v="1549173600"/>
    <x v="736"/>
    <d v="2019-02-03T06:00: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s v="US"/>
    <s v="USD"/>
    <n v="1353736800"/>
    <n v="1355032800"/>
    <x v="737"/>
    <d v="2012-12-09T06:00: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s v="GB"/>
    <s v="GBP"/>
    <n v="1532840400"/>
    <n v="1533963600"/>
    <x v="192"/>
    <d v="2018-08-11T05:00: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s v="US"/>
    <s v="USD"/>
    <n v="1488261600"/>
    <n v="1489381200"/>
    <x v="738"/>
    <d v="2017-03-13T05:00: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s v="US"/>
    <s v="USD"/>
    <n v="1393567200"/>
    <n v="1395032400"/>
    <x v="739"/>
    <d v="2014-03-17T05:00: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s v="US"/>
    <s v="USD"/>
    <n v="1410325200"/>
    <n v="1412485200"/>
    <x v="613"/>
    <d v="2014-10-05T05:00: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n v="1279688400"/>
    <x v="740"/>
    <d v="2010-07-21T05:00: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s v="GB"/>
    <s v="GBP"/>
    <n v="1500958800"/>
    <n v="1501995600"/>
    <x v="145"/>
    <d v="2017-08-06T05:00: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n v="1294639200"/>
    <x v="741"/>
    <d v="2011-01-10T06:00: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n v="1305435600"/>
    <x v="742"/>
    <d v="2011-05-15T05:00: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s v="US"/>
    <s v="USD"/>
    <n v="1535432400"/>
    <n v="1537592400"/>
    <x v="202"/>
    <d v="2018-09-22T05:00: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s v="US"/>
    <s v="USD"/>
    <n v="1433826000"/>
    <n v="1435122000"/>
    <x v="743"/>
    <d v="2015-06-24T05:00: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n v="1520056800"/>
    <x v="744"/>
    <d v="2018-03-03T06:00: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s v="US"/>
    <s v="USD"/>
    <n v="1332738000"/>
    <n v="1335675600"/>
    <x v="745"/>
    <d v="2012-04-29T05:00: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n v="1448431200"/>
    <x v="746"/>
    <d v="2015-11-25T06:00: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n v="1298613600"/>
    <x v="747"/>
    <d v="2011-02-25T06:00: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n v="1372482000"/>
    <x v="362"/>
    <d v="2013-06-29T05:00: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s v="US"/>
    <s v="USD"/>
    <n v="1425103200"/>
    <n v="1425621600"/>
    <x v="748"/>
    <d v="2015-03-06T06:00: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s v="US"/>
    <s v="USD"/>
    <n v="1265349600"/>
    <n v="1266300000"/>
    <x v="749"/>
    <d v="2010-02-16T06:00: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s v="US"/>
    <s v="USD"/>
    <n v="1301202000"/>
    <n v="1305867600"/>
    <x v="643"/>
    <d v="2011-05-20T05:00: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s v="US"/>
    <s v="USD"/>
    <n v="1538024400"/>
    <n v="1538802000"/>
    <x v="750"/>
    <d v="2018-10-06T05:00: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s v="US"/>
    <s v="USD"/>
    <n v="1395032400"/>
    <n v="1398920400"/>
    <x v="751"/>
    <d v="2014-05-01T05:00: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s v="US"/>
    <s v="USD"/>
    <n v="1405486800"/>
    <n v="1405659600"/>
    <x v="752"/>
    <d v="2014-07-18T05:00: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n v="1457244000"/>
    <x v="753"/>
    <d v="2016-03-06T06:00: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s v="IT"/>
    <s v="EUR"/>
    <n v="1529038800"/>
    <n v="1529298000"/>
    <x v="754"/>
    <d v="2018-06-18T05:00: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s v="US"/>
    <s v="USD"/>
    <n v="1535259600"/>
    <n v="1535778000"/>
    <x v="755"/>
    <d v="2018-09-01T05:00: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s v="US"/>
    <s v="USD"/>
    <n v="1327212000"/>
    <n v="1327471200"/>
    <x v="756"/>
    <d v="2012-01-25T06:00: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s v="GB"/>
    <s v="GBP"/>
    <n v="1526360400"/>
    <n v="1529557200"/>
    <x v="757"/>
    <d v="2018-06-21T05:00: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s v="US"/>
    <s v="USD"/>
    <n v="1532149200"/>
    <n v="1535259600"/>
    <x v="758"/>
    <d v="2018-08-26T05:00: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s v="US"/>
    <s v="USD"/>
    <n v="1515304800"/>
    <n v="1515564000"/>
    <x v="759"/>
    <d v="2018-01-10T06:00: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s v="US"/>
    <s v="USD"/>
    <n v="1276318800"/>
    <n v="1277096400"/>
    <x v="760"/>
    <d v="2010-06-21T05:00: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s v="US"/>
    <s v="USD"/>
    <n v="1328767200"/>
    <n v="1329026400"/>
    <x v="761"/>
    <d v="2012-02-12T06:00: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s v="US"/>
    <s v="USD"/>
    <n v="1335934800"/>
    <n v="1338786000"/>
    <x v="444"/>
    <d v="2012-06-04T05:00: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s v="US"/>
    <s v="USD"/>
    <n v="1310792400"/>
    <n v="1311656400"/>
    <x v="763"/>
    <d v="2011-07-26T05:00: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s v="CA"/>
    <s v="CAD"/>
    <n v="1308546000"/>
    <n v="1308978000"/>
    <x v="764"/>
    <d v="2011-06-25T05:00: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n v="1576389600"/>
    <x v="765"/>
    <d v="2019-12-15T06:00: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s v="US"/>
    <s v="USD"/>
    <n v="1335243600"/>
    <n v="1336712400"/>
    <x v="767"/>
    <d v="2012-05-11T05:00: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n v="1330408800"/>
    <x v="768"/>
    <d v="2012-02-28T06:00: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s v="US"/>
    <s v="USD"/>
    <n v="1524286800"/>
    <n v="1524891600"/>
    <x v="769"/>
    <d v="2018-04-28T05:00: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s v="US"/>
    <s v="USD"/>
    <n v="1362117600"/>
    <n v="1363669200"/>
    <x v="770"/>
    <d v="2013-03-19T05:00: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s v="US"/>
    <s v="USD"/>
    <n v="1550556000"/>
    <n v="1551420000"/>
    <x v="771"/>
    <d v="2019-03-01T06:00: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n v="1269838800"/>
    <x v="772"/>
    <d v="2010-03-29T05:00: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s v="US"/>
    <s v="USD"/>
    <n v="1312174800"/>
    <n v="1312520400"/>
    <x v="773"/>
    <d v="2011-08-05T05:00: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s v="US"/>
    <s v="USD"/>
    <n v="1434517200"/>
    <n v="1436504400"/>
    <x v="774"/>
    <d v="2015-07-10T05:00: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n v="1411534800"/>
    <x v="776"/>
    <d v="2014-09-24T05:00: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s v="US"/>
    <s v="USD"/>
    <n v="1304830800"/>
    <n v="1304917200"/>
    <x v="777"/>
    <d v="2011-05-09T05:00: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n v="1382504400"/>
    <x v="779"/>
    <d v="2013-10-23T05:00: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s v="US"/>
    <s v="USD"/>
    <n v="1277096400"/>
    <n v="1278306000"/>
    <x v="780"/>
    <d v="2010-07-05T05:00: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s v="US"/>
    <s v="USD"/>
    <n v="1440392400"/>
    <n v="1442552400"/>
    <x v="335"/>
    <d v="2015-09-18T05:00: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n v="1511071200"/>
    <x v="535"/>
    <d v="2017-11-19T06:00: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s v="AU"/>
    <s v="AUD"/>
    <n v="1535950800"/>
    <n v="1536382800"/>
    <x v="270"/>
    <d v="2018-09-08T05:00: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n v="1389592800"/>
    <x v="781"/>
    <d v="2014-01-13T06:00: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s v="US"/>
    <s v="USD"/>
    <n v="1271998800"/>
    <n v="1275282000"/>
    <x v="782"/>
    <d v="2010-05-31T05:00: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s v="US"/>
    <s v="USD"/>
    <n v="1294898400"/>
    <n v="1294984800"/>
    <x v="783"/>
    <d v="2011-01-14T06:00: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n v="1562043600"/>
    <x v="784"/>
    <d v="2019-07-02T05:00: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s v="US"/>
    <s v="USD"/>
    <n v="1469509200"/>
    <n v="1469595600"/>
    <x v="785"/>
    <d v="2016-07-27T05:00: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s v="IT"/>
    <s v="EUR"/>
    <n v="1579068000"/>
    <n v="1581141600"/>
    <x v="786"/>
    <d v="2020-02-08T06:00: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s v="US"/>
    <s v="USD"/>
    <n v="1487743200"/>
    <n v="1488520800"/>
    <x v="787"/>
    <d v="2017-03-03T06:00: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n v="1563858000"/>
    <x v="788"/>
    <d v="2019-07-23T05:00: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s v="US"/>
    <s v="USD"/>
    <n v="1436418000"/>
    <n v="1438923600"/>
    <x v="330"/>
    <d v="2015-08-07T05:00: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n v="1277874000"/>
    <x v="790"/>
    <d v="2010-06-30T05:00: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s v="US"/>
    <s v="USD"/>
    <n v="1399179600"/>
    <n v="1399352400"/>
    <x v="791"/>
    <d v="2014-05-06T05:00: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s v="US"/>
    <s v="USD"/>
    <n v="1275800400"/>
    <n v="1279083600"/>
    <x v="792"/>
    <d v="2010-07-14T05:00: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s v="US"/>
    <s v="USD"/>
    <n v="1282798800"/>
    <n v="1284354000"/>
    <x v="793"/>
    <d v="2010-09-13T05:00: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s v="US"/>
    <s v="USD"/>
    <n v="1437109200"/>
    <n v="1441170000"/>
    <x v="794"/>
    <d v="2015-09-02T05:00: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s v="US"/>
    <s v="USD"/>
    <n v="1491886800"/>
    <n v="1493528400"/>
    <x v="795"/>
    <d v="2017-04-30T05:00: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s v="US"/>
    <s v="USD"/>
    <n v="1394600400"/>
    <n v="1395205200"/>
    <x v="796"/>
    <d v="2014-03-19T05:00: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n v="1561438800"/>
    <x v="797"/>
    <d v="2019-06-25T05:00: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n v="1326693600"/>
    <x v="798"/>
    <d v="2012-01-16T06:00: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n v="1277960400"/>
    <x v="799"/>
    <d v="2010-07-01T05:00: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s v="IT"/>
    <s v="EUR"/>
    <n v="1434344400"/>
    <n v="1434690000"/>
    <x v="800"/>
    <d v="2015-06-19T05:00: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s v="GB"/>
    <s v="GBP"/>
    <n v="1373518800"/>
    <n v="1376110800"/>
    <x v="801"/>
    <d v="2013-08-10T05:00: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s v="US"/>
    <s v="USD"/>
    <n v="1517637600"/>
    <n v="1518415200"/>
    <x v="802"/>
    <d v="2018-02-12T06:00: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n v="1310878800"/>
    <x v="803"/>
    <d v="2011-07-17T05:00: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s v="US"/>
    <s v="USD"/>
    <n v="1556427600"/>
    <n v="1556600400"/>
    <x v="212"/>
    <d v="2019-04-30T05:00: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s v="US"/>
    <s v="USD"/>
    <n v="1576476000"/>
    <n v="1576994400"/>
    <x v="804"/>
    <d v="2019-12-22T06:00: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s v="CH"/>
    <s v="CHF"/>
    <n v="1381122000"/>
    <n v="1382677200"/>
    <x v="805"/>
    <d v="2013-10-25T05:00: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s v="US"/>
    <s v="USD"/>
    <n v="1531803600"/>
    <n v="1534654800"/>
    <x v="807"/>
    <d v="2018-08-19T05:00: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s v="US"/>
    <s v="USD"/>
    <n v="1454133600"/>
    <n v="1457762400"/>
    <x v="722"/>
    <d v="2016-03-12T06:00: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s v="US"/>
    <s v="USD"/>
    <n v="1336194000"/>
    <n v="1337490000"/>
    <x v="477"/>
    <d v="2012-05-20T05:00: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s v="US"/>
    <s v="USD"/>
    <n v="1349326800"/>
    <n v="1349672400"/>
    <x v="259"/>
    <d v="2012-10-08T05:00: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s v="US"/>
    <s v="USD"/>
    <n v="1379566800"/>
    <n v="1379826000"/>
    <x v="9"/>
    <d v="2013-09-22T05:00: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s v="US"/>
    <s v="USD"/>
    <n v="1494651600"/>
    <n v="1497762000"/>
    <x v="808"/>
    <d v="2017-06-18T05:00: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n v="1304485200"/>
    <x v="809"/>
    <d v="2011-05-04T05:00: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s v="US"/>
    <s v="USD"/>
    <n v="1335934800"/>
    <n v="1336885200"/>
    <x v="444"/>
    <d v="2012-05-13T05:00: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s v="CA"/>
    <s v="CAD"/>
    <n v="1528088400"/>
    <n v="1530421200"/>
    <x v="384"/>
    <d v="2018-07-01T05:00: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s v="US"/>
    <s v="USD"/>
    <n v="1421906400"/>
    <n v="1421992800"/>
    <x v="810"/>
    <d v="2015-01-23T06:00: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n v="1568178000"/>
    <x v="811"/>
    <d v="2019-09-11T05:00: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s v="US"/>
    <s v="USD"/>
    <n v="1346821200"/>
    <n v="1347944400"/>
    <x v="812"/>
    <d v="2012-09-18T05:00: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s v="AU"/>
    <s v="AUD"/>
    <n v="1557637200"/>
    <n v="1558760400"/>
    <x v="813"/>
    <d v="2019-05-25T05:00: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s v="GB"/>
    <s v="GBP"/>
    <n v="1375592400"/>
    <n v="1376629200"/>
    <x v="814"/>
    <d v="2013-08-16T05:00: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s v="GB"/>
    <s v="GBP"/>
    <n v="1503982800"/>
    <n v="1504760400"/>
    <x v="80"/>
    <d v="2017-09-07T05:00: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s v="US"/>
    <s v="USD"/>
    <n v="1418882400"/>
    <n v="1419660000"/>
    <x v="815"/>
    <d v="2014-12-27T06:00: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s v="GB"/>
    <s v="GBP"/>
    <n v="1309237200"/>
    <n v="1311310800"/>
    <x v="816"/>
    <d v="2011-07-22T05:00: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s v="CH"/>
    <s v="CHF"/>
    <n v="1343365200"/>
    <n v="1344315600"/>
    <x v="474"/>
    <d v="2012-08-07T05:00: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s v="AU"/>
    <s v="AUD"/>
    <n v="1507957200"/>
    <n v="1510725600"/>
    <x v="817"/>
    <d v="2017-11-15T06:00: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s v="US"/>
    <s v="USD"/>
    <n v="1549519200"/>
    <n v="1551247200"/>
    <x v="818"/>
    <d v="2019-02-27T06:00: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s v="US"/>
    <s v="USD"/>
    <n v="1329026400"/>
    <n v="1330236000"/>
    <x v="819"/>
    <d v="2012-02-26T06:00: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s v="IT"/>
    <s v="EUR"/>
    <n v="1572498000"/>
    <n v="1573452000"/>
    <x v="820"/>
    <d v="2019-11-11T06:00: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n v="1507093200"/>
    <x v="821"/>
    <d v="2017-10-04T05:00: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s v="US"/>
    <s v="USD"/>
    <n v="1463029200"/>
    <n v="1463374800"/>
    <x v="151"/>
    <d v="2016-05-16T05:00: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s v="US"/>
    <s v="USD"/>
    <n v="1342069200"/>
    <n v="1344574800"/>
    <x v="822"/>
    <d v="2012-08-10T05:00: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s v="IT"/>
    <s v="EUR"/>
    <n v="1388296800"/>
    <n v="1389074400"/>
    <x v="823"/>
    <d v="2014-01-07T06:00: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s v="GB"/>
    <s v="GBP"/>
    <n v="1493787600"/>
    <n v="1494997200"/>
    <x v="824"/>
    <d v="2017-05-17T05:00: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n v="1425448800"/>
    <x v="825"/>
    <d v="2015-03-04T06:00: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n v="1404104400"/>
    <x v="826"/>
    <d v="2014-06-30T05:00: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n v="1394773200"/>
    <x v="827"/>
    <d v="2014-03-14T05:00: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s v="US"/>
    <s v="USD"/>
    <n v="1365397200"/>
    <n v="1366520400"/>
    <x v="828"/>
    <d v="2013-04-21T05:00: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s v="US"/>
    <s v="USD"/>
    <n v="1456120800"/>
    <n v="1456639200"/>
    <x v="829"/>
    <d v="2016-02-28T06:00: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n v="1438318800"/>
    <x v="830"/>
    <d v="2015-07-31T05:00: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s v="US"/>
    <s v="USD"/>
    <n v="1563771600"/>
    <n v="1564030800"/>
    <x v="831"/>
    <d v="2019-07-25T05:00: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s v="US"/>
    <s v="USD"/>
    <n v="1448517600"/>
    <n v="1449295200"/>
    <x v="832"/>
    <d v="2015-12-05T06:00: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s v="US"/>
    <s v="USD"/>
    <n v="1528779600"/>
    <n v="1531890000"/>
    <x v="833"/>
    <d v="2018-07-18T05:00: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n v="1306213200"/>
    <x v="834"/>
    <d v="2011-05-24T05:00: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s v="CA"/>
    <s v="CAD"/>
    <n v="1354341600"/>
    <n v="1356242400"/>
    <x v="835"/>
    <d v="2012-12-23T06:00: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s v="US"/>
    <s v="USD"/>
    <n v="1294552800"/>
    <n v="1297576800"/>
    <x v="836"/>
    <d v="2011-02-13T06:00: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s v="AU"/>
    <s v="AUD"/>
    <n v="1295935200"/>
    <n v="1296194400"/>
    <x v="837"/>
    <d v="2011-01-28T06:00: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n v="1414558800"/>
    <x v="219"/>
    <d v="2014-10-29T05:00: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s v="AU"/>
    <s v="AUD"/>
    <n v="1486706400"/>
    <n v="1488348000"/>
    <x v="365"/>
    <d v="2017-03-01T06:00: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n v="1334898000"/>
    <x v="838"/>
    <d v="2012-04-20T05:00: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n v="1308373200"/>
    <x v="839"/>
    <d v="2011-06-18T05:00: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s v="US"/>
    <s v="USD"/>
    <n v="1411707600"/>
    <n v="1412312400"/>
    <x v="840"/>
    <d v="2014-10-03T05:00: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s v="US"/>
    <s v="USD"/>
    <n v="1418364000"/>
    <n v="1419228000"/>
    <x v="841"/>
    <d v="2014-12-22T06:00: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s v="US"/>
    <s v="USD"/>
    <n v="1429333200"/>
    <n v="1430974800"/>
    <x v="842"/>
    <d v="2015-05-07T05:00: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s v="US"/>
    <s v="USD"/>
    <n v="1482732000"/>
    <n v="1482818400"/>
    <x v="844"/>
    <d v="2016-12-27T06:00: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s v="US"/>
    <s v="USD"/>
    <n v="1470718800"/>
    <n v="1471928400"/>
    <x v="845"/>
    <d v="2016-08-23T05:00: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s v="US"/>
    <s v="USD"/>
    <n v="1450591200"/>
    <n v="1453701600"/>
    <x v="846"/>
    <d v="2016-01-25T06:00: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n v="1350363600"/>
    <x v="110"/>
    <d v="2012-10-16T05:00: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s v="US"/>
    <s v="USD"/>
    <n v="1353823200"/>
    <n v="1353996000"/>
    <x v="847"/>
    <d v="2012-11-27T06:00: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s v="US"/>
    <s v="USD"/>
    <n v="1450764000"/>
    <n v="1451109600"/>
    <x v="848"/>
    <d v="2015-12-26T06:00: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n v="1329631200"/>
    <x v="849"/>
    <d v="2012-02-19T06:00: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n v="1278997200"/>
    <x v="780"/>
    <d v="2010-07-13T05:00: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s v="US"/>
    <s v="USD"/>
    <n v="1277701200"/>
    <n v="1280120400"/>
    <x v="140"/>
    <d v="2010-07-26T05:00: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s v="US"/>
    <s v="USD"/>
    <n v="1454911200"/>
    <n v="1458104400"/>
    <x v="850"/>
    <d v="2016-03-16T05:00: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s v="US"/>
    <s v="USD"/>
    <n v="1297922400"/>
    <n v="1298268000"/>
    <x v="851"/>
    <d v="2011-02-21T06:00: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n v="1386223200"/>
    <x v="852"/>
    <d v="2013-12-05T06:00: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s v="IT"/>
    <s v="EUR"/>
    <n v="1299304800"/>
    <n v="1299823200"/>
    <x v="853"/>
    <d v="2011-03-11T06:00: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n v="1431752400"/>
    <x v="854"/>
    <d v="2015-05-16T05:00: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s v="GB"/>
    <s v="GBP"/>
    <n v="1264399200"/>
    <n v="1267855200"/>
    <x v="67"/>
    <d v="2010-03-06T06:00: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s v="US"/>
    <s v="USD"/>
    <n v="1497502800"/>
    <n v="1497675600"/>
    <x v="855"/>
    <d v="2017-06-17T05:00: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s v="US"/>
    <s v="USD"/>
    <n v="1333688400"/>
    <n v="1336885200"/>
    <x v="107"/>
    <d v="2012-05-13T05:00: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n v="1295157600"/>
    <x v="344"/>
    <d v="2011-01-16T06:00: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s v="US"/>
    <s v="USD"/>
    <n v="1576994400"/>
    <n v="1577599200"/>
    <x v="856"/>
    <d v="2019-12-29T06:00: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s v="US"/>
    <s v="USD"/>
    <n v="1304917200"/>
    <n v="1305003600"/>
    <x v="857"/>
    <d v="2011-05-10T05:00: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s v="US"/>
    <s v="USD"/>
    <n v="1381208400"/>
    <n v="1381726800"/>
    <x v="858"/>
    <d v="2013-10-14T05:00: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n v="1402462800"/>
    <x v="859"/>
    <d v="2014-06-11T05:00: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n v="1292133600"/>
    <x v="860"/>
    <d v="2010-12-12T06:00: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s v="US"/>
    <s v="USD"/>
    <n v="1368853200"/>
    <n v="1368939600"/>
    <x v="170"/>
    <d v="2013-05-19T05:00: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s v="US"/>
    <s v="USD"/>
    <n v="1448776800"/>
    <n v="1452146400"/>
    <x v="861"/>
    <d v="2016-01-07T06:00: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n v="1296712800"/>
    <x v="862"/>
    <d v="2011-02-03T06:00: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s v="US"/>
    <s v="USD"/>
    <n v="1517983200"/>
    <n v="1520748000"/>
    <x v="863"/>
    <d v="2018-03-11T06:00: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s v="US"/>
    <s v="USD"/>
    <n v="1478930400"/>
    <n v="1480831200"/>
    <x v="864"/>
    <d v="2016-12-04T06:00: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n v="1426914000"/>
    <x v="527"/>
    <d v="2015-03-21T05:00: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s v="US"/>
    <s v="USD"/>
    <n v="1446181200"/>
    <n v="1446616800"/>
    <x v="865"/>
    <d v="2015-11-04T06:00: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s v="US"/>
    <s v="USD"/>
    <n v="1514181600"/>
    <n v="1517032800"/>
    <x v="866"/>
    <d v="2018-01-27T06:00: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s v="US"/>
    <s v="USD"/>
    <n v="1311051600"/>
    <n v="1311224400"/>
    <x v="867"/>
    <d v="2011-07-21T05:00: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s v="US"/>
    <s v="USD"/>
    <n v="1564894800"/>
    <n v="1566190800"/>
    <x v="868"/>
    <d v="2019-08-19T05:00: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s v="US"/>
    <s v="USD"/>
    <n v="1567918800"/>
    <n v="1570165200"/>
    <x v="105"/>
    <d v="2019-10-04T05:00: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s v="US"/>
    <s v="USD"/>
    <n v="1386309600"/>
    <n v="1388556000"/>
    <x v="481"/>
    <d v="2014-01-01T06:00: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n v="1303189200"/>
    <x v="253"/>
    <d v="2011-04-19T05:00: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s v="US"/>
    <s v="USD"/>
    <n v="1493269200"/>
    <n v="1494478800"/>
    <x v="869"/>
    <d v="2017-05-11T05:00: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s v="US"/>
    <s v="USD"/>
    <n v="1478930400"/>
    <n v="1480744800"/>
    <x v="864"/>
    <d v="2016-12-03T06:00: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s v="US"/>
    <s v="USD"/>
    <n v="1555390800"/>
    <n v="1555822800"/>
    <x v="843"/>
    <d v="2019-04-21T05:00: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s v="US"/>
    <s v="USD"/>
    <n v="1456984800"/>
    <n v="1458882000"/>
    <x v="289"/>
    <d v="2016-03-25T05:00: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s v="US"/>
    <s v="USD"/>
    <n v="1411621200"/>
    <n v="1411966800"/>
    <x v="870"/>
    <d v="2014-09-29T05:00: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s v="US"/>
    <s v="USD"/>
    <n v="1525669200"/>
    <n v="1526878800"/>
    <x v="871"/>
    <d v="2018-05-21T05:00: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n v="1414040400"/>
    <x v="873"/>
    <d v="2014-10-23T05:00: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s v="US"/>
    <s v="USD"/>
    <n v="1541307600"/>
    <n v="1543816800"/>
    <x v="874"/>
    <d v="2018-12-03T06:00: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s v="US"/>
    <s v="USD"/>
    <n v="1357106400"/>
    <n v="1359698400"/>
    <x v="875"/>
    <d v="2013-02-01T06:00:00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s v="IT"/>
    <s v="EUR"/>
    <n v="1390197600"/>
    <n v="1390629600"/>
    <x v="876"/>
    <d v="2014-01-25T06:00: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n v="1267077600"/>
    <x v="877"/>
    <d v="2010-02-25T06:00: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6AE80-FF53-A540-92E9-1001AD66729F}" name="PivotTable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>
      <items count="976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81001-8628-334E-9165-4B751CFE27A9}" name="PivotTable3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161D77-6508-2946-A4B1-DAE5677DC6EF}" name="PivotTable9" cacheId="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6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4">
    <field x="21"/>
    <field x="20"/>
    <field x="19"/>
    <field x="12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90" zoomScaleNormal="90" workbookViewId="0">
      <selection activeCell="F36" sqref="F36"/>
    </sheetView>
  </sheetViews>
  <sheetFormatPr baseColWidth="10" defaultColWidth="11" defaultRowHeight="16" x14ac:dyDescent="0.2"/>
  <cols>
    <col min="1" max="1" width="5" style="6" customWidth="1"/>
    <col min="2" max="2" width="30.5" bestFit="1" customWidth="1"/>
    <col min="3" max="3" width="33.5" style="2" customWidth="1"/>
    <col min="4" max="4" width="9" customWidth="1"/>
    <col min="5" max="5" width="13.5" customWidth="1"/>
    <col min="6" max="6" width="13.83203125" bestFit="1" customWidth="1"/>
    <col min="7" max="7" width="14" customWidth="1"/>
    <col min="8" max="8" width="23.5" customWidth="1"/>
    <col min="9" max="9" width="21" bestFit="1" customWidth="1"/>
    <col min="10" max="10" width="11.5" customWidth="1"/>
    <col min="12" max="12" width="17.33203125" bestFit="1" customWidth="1"/>
    <col min="13" max="13" width="14.5" bestFit="1" customWidth="1"/>
    <col min="14" max="14" width="28.5" bestFit="1" customWidth="1"/>
    <col min="15" max="15" width="28.5" customWidth="1"/>
    <col min="18" max="18" width="28" bestFit="1" customWidth="1"/>
    <col min="19" max="19" width="19.33203125" style="6" bestFit="1" customWidth="1"/>
    <col min="20" max="20" width="17" style="6" bestFit="1" customWidth="1"/>
  </cols>
  <sheetData>
    <row r="1" spans="1:20" s="1" customFormat="1" ht="27" customHeight="1" x14ac:dyDescent="0.2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2029</v>
      </c>
      <c r="G1" s="3" t="s">
        <v>4</v>
      </c>
      <c r="H1" s="3" t="s">
        <v>5</v>
      </c>
      <c r="I1" s="3" t="s">
        <v>2030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2072</v>
      </c>
      <c r="O1" s="3" t="s">
        <v>2073</v>
      </c>
      <c r="P1" s="3" t="s">
        <v>10</v>
      </c>
      <c r="Q1" s="3" t="s">
        <v>11</v>
      </c>
      <c r="R1" s="3" t="s">
        <v>2028</v>
      </c>
      <c r="S1" s="3" t="s">
        <v>2031</v>
      </c>
      <c r="T1" s="3" t="s">
        <v>2032</v>
      </c>
    </row>
    <row r="2" spans="1:20" ht="17" hidden="1" x14ac:dyDescent="0.2">
      <c r="A2" s="6">
        <v>0</v>
      </c>
      <c r="B2" t="s">
        <v>12</v>
      </c>
      <c r="C2" s="2" t="s">
        <v>13</v>
      </c>
      <c r="D2">
        <v>100</v>
      </c>
      <c r="E2">
        <v>0</v>
      </c>
      <c r="F2">
        <f>(E2/D2)*100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s="15" t="str">
        <f>LEFT(R2,FIND("/",R2)-1)</f>
        <v>food</v>
      </c>
      <c r="T2" s="15" t="str">
        <f>RIGHT(R2,LEN(R2)-FIND("/",R2))</f>
        <v>food trucks</v>
      </c>
    </row>
    <row r="3" spans="1:20" ht="17" x14ac:dyDescent="0.2">
      <c r="A3" s="6">
        <v>1</v>
      </c>
      <c r="B3" t="s">
        <v>18</v>
      </c>
      <c r="C3" s="2" t="s">
        <v>19</v>
      </c>
      <c r="D3">
        <v>1400</v>
      </c>
      <c r="E3">
        <v>14560</v>
      </c>
      <c r="F3">
        <f t="shared" ref="F3:F66" si="0">(E3/D3)*100</f>
        <v>1040</v>
      </c>
      <c r="G3" t="s">
        <v>20</v>
      </c>
      <c r="H3">
        <v>158</v>
      </c>
      <c r="I3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(((L3/60)/60)/24)+DATE(1970,1,1)</f>
        <v>41870.208333333336</v>
      </c>
      <c r="O3" s="8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15" t="str">
        <f t="shared" ref="S3:S66" si="3">LEFT(R3,FIND("/",R3)-1)</f>
        <v>music</v>
      </c>
      <c r="T3" s="15" t="str">
        <f t="shared" ref="T3:T66" si="4">RIGHT(R3,LEN(R3)-FIND("/",R3))</f>
        <v>rock</v>
      </c>
    </row>
    <row r="4" spans="1:20" ht="34" x14ac:dyDescent="0.2">
      <c r="A4" s="6">
        <v>2</v>
      </c>
      <c r="B4" t="s">
        <v>24</v>
      </c>
      <c r="C4" s="2" t="s">
        <v>25</v>
      </c>
      <c r="D4">
        <v>108400</v>
      </c>
      <c r="E4">
        <v>142523</v>
      </c>
      <c r="F4">
        <f t="shared" si="0"/>
        <v>131.4787822878229</v>
      </c>
      <c r="G4" t="s">
        <v>20</v>
      </c>
      <c r="H4">
        <v>1425</v>
      </c>
      <c r="I4">
        <f t="shared" ref="I4:I67" si="5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s="15" t="str">
        <f t="shared" si="3"/>
        <v>technology</v>
      </c>
      <c r="T4" s="15" t="str">
        <f t="shared" si="4"/>
        <v>web</v>
      </c>
    </row>
    <row r="5" spans="1:20" ht="34" hidden="1" x14ac:dyDescent="0.2">
      <c r="A5" s="6">
        <v>3</v>
      </c>
      <c r="B5" t="s">
        <v>29</v>
      </c>
      <c r="C5" s="2" t="s">
        <v>30</v>
      </c>
      <c r="D5">
        <v>4200</v>
      </c>
      <c r="E5">
        <v>2477</v>
      </c>
      <c r="F5">
        <f t="shared" si="0"/>
        <v>58.976190476190467</v>
      </c>
      <c r="G5" t="s">
        <v>14</v>
      </c>
      <c r="H5">
        <v>24</v>
      </c>
      <c r="I5">
        <f t="shared" si="5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s="15" t="str">
        <f t="shared" si="3"/>
        <v>music</v>
      </c>
      <c r="T5" s="15" t="str">
        <f t="shared" si="4"/>
        <v>rock</v>
      </c>
    </row>
    <row r="6" spans="1:20" ht="17" hidden="1" x14ac:dyDescent="0.2">
      <c r="A6" s="6">
        <v>4</v>
      </c>
      <c r="B6" t="s">
        <v>31</v>
      </c>
      <c r="C6" s="2" t="s">
        <v>32</v>
      </c>
      <c r="D6">
        <v>7600</v>
      </c>
      <c r="E6">
        <v>5265</v>
      </c>
      <c r="F6">
        <f t="shared" si="0"/>
        <v>69.276315789473685</v>
      </c>
      <c r="G6" t="s">
        <v>14</v>
      </c>
      <c r="H6">
        <v>53</v>
      </c>
      <c r="I6">
        <f t="shared" si="5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s="15" t="str">
        <f t="shared" si="3"/>
        <v>theater</v>
      </c>
      <c r="T6" s="15" t="str">
        <f t="shared" si="4"/>
        <v>plays</v>
      </c>
    </row>
    <row r="7" spans="1:20" ht="17" x14ac:dyDescent="0.2">
      <c r="A7" s="6">
        <v>5</v>
      </c>
      <c r="B7" t="s">
        <v>34</v>
      </c>
      <c r="C7" s="2" t="s">
        <v>35</v>
      </c>
      <c r="D7">
        <v>7600</v>
      </c>
      <c r="E7">
        <v>13195</v>
      </c>
      <c r="F7">
        <f t="shared" si="0"/>
        <v>173.61842105263159</v>
      </c>
      <c r="G7" t="s">
        <v>20</v>
      </c>
      <c r="H7">
        <v>174</v>
      </c>
      <c r="I7">
        <f t="shared" si="5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s="15" t="str">
        <f t="shared" si="3"/>
        <v>theater</v>
      </c>
      <c r="T7" s="15" t="str">
        <f t="shared" si="4"/>
        <v>plays</v>
      </c>
    </row>
    <row r="8" spans="1:20" ht="17" hidden="1" x14ac:dyDescent="0.2">
      <c r="A8" s="6">
        <v>6</v>
      </c>
      <c r="B8" t="s">
        <v>38</v>
      </c>
      <c r="C8" s="2" t="s">
        <v>39</v>
      </c>
      <c r="D8">
        <v>5200</v>
      </c>
      <c r="E8">
        <v>1090</v>
      </c>
      <c r="F8">
        <f t="shared" si="0"/>
        <v>20.961538461538463</v>
      </c>
      <c r="G8" t="s">
        <v>14</v>
      </c>
      <c r="H8">
        <v>18</v>
      </c>
      <c r="I8">
        <f t="shared" si="5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s="15" t="str">
        <f t="shared" si="3"/>
        <v>film &amp; video</v>
      </c>
      <c r="T8" s="15" t="str">
        <f t="shared" si="4"/>
        <v>documentary</v>
      </c>
    </row>
    <row r="9" spans="1:20" ht="17" x14ac:dyDescent="0.2">
      <c r="A9" s="6">
        <v>7</v>
      </c>
      <c r="B9" t="s">
        <v>43</v>
      </c>
      <c r="C9" s="2" t="s">
        <v>44</v>
      </c>
      <c r="D9">
        <v>4500</v>
      </c>
      <c r="E9">
        <v>14741</v>
      </c>
      <c r="F9">
        <f t="shared" si="0"/>
        <v>327.57777777777778</v>
      </c>
      <c r="G9" t="s">
        <v>20</v>
      </c>
      <c r="H9">
        <v>227</v>
      </c>
      <c r="I9">
        <f t="shared" si="5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s="15" t="str">
        <f t="shared" si="3"/>
        <v>theater</v>
      </c>
      <c r="T9" s="15" t="str">
        <f t="shared" si="4"/>
        <v>plays</v>
      </c>
    </row>
    <row r="10" spans="1:20" ht="17" hidden="1" x14ac:dyDescent="0.2">
      <c r="A10" s="6">
        <v>8</v>
      </c>
      <c r="B10" t="s">
        <v>45</v>
      </c>
      <c r="C10" s="2" t="s">
        <v>46</v>
      </c>
      <c r="D10">
        <v>110100</v>
      </c>
      <c r="E10">
        <v>21946</v>
      </c>
      <c r="F10">
        <f t="shared" si="0"/>
        <v>19.932788374205266</v>
      </c>
      <c r="G10" t="s">
        <v>47</v>
      </c>
      <c r="H10">
        <v>708</v>
      </c>
      <c r="I10">
        <f t="shared" si="5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s="15" t="str">
        <f t="shared" si="3"/>
        <v>theater</v>
      </c>
      <c r="T10" s="15" t="str">
        <f t="shared" si="4"/>
        <v>plays</v>
      </c>
    </row>
    <row r="11" spans="1:20" ht="17" hidden="1" x14ac:dyDescent="0.2">
      <c r="A11" s="6">
        <v>9</v>
      </c>
      <c r="B11" t="s">
        <v>48</v>
      </c>
      <c r="C11" s="2" t="s">
        <v>49</v>
      </c>
      <c r="D11">
        <v>6200</v>
      </c>
      <c r="E11">
        <v>3208</v>
      </c>
      <c r="F11">
        <f t="shared" si="0"/>
        <v>51.741935483870968</v>
      </c>
      <c r="G11" t="s">
        <v>14</v>
      </c>
      <c r="H11">
        <v>44</v>
      </c>
      <c r="I11">
        <f t="shared" si="5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s="15" t="str">
        <f t="shared" si="3"/>
        <v>music</v>
      </c>
      <c r="T11" s="15" t="str">
        <f t="shared" si="4"/>
        <v>electric music</v>
      </c>
    </row>
    <row r="12" spans="1:20" ht="17" x14ac:dyDescent="0.2">
      <c r="A12" s="6">
        <v>10</v>
      </c>
      <c r="B12" t="s">
        <v>51</v>
      </c>
      <c r="C12" s="2" t="s">
        <v>52</v>
      </c>
      <c r="D12">
        <v>5200</v>
      </c>
      <c r="E12">
        <v>13838</v>
      </c>
      <c r="F12">
        <f t="shared" si="0"/>
        <v>266.11538461538464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s="15" t="str">
        <f t="shared" si="3"/>
        <v>film &amp; video</v>
      </c>
      <c r="T12" s="15" t="str">
        <f t="shared" si="4"/>
        <v>drama</v>
      </c>
    </row>
    <row r="13" spans="1:20" ht="34" hidden="1" x14ac:dyDescent="0.2">
      <c r="A13" s="6">
        <v>11</v>
      </c>
      <c r="B13" t="s">
        <v>54</v>
      </c>
      <c r="C13" s="2" t="s">
        <v>55</v>
      </c>
      <c r="D13">
        <v>6300</v>
      </c>
      <c r="E13">
        <v>3030</v>
      </c>
      <c r="F13">
        <f t="shared" si="0"/>
        <v>48.095238095238095</v>
      </c>
      <c r="G13" t="s">
        <v>14</v>
      </c>
      <c r="H13">
        <v>27</v>
      </c>
      <c r="I13">
        <f t="shared" si="5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s="15" t="str">
        <f t="shared" si="3"/>
        <v>theater</v>
      </c>
      <c r="T13" s="15" t="str">
        <f t="shared" si="4"/>
        <v>plays</v>
      </c>
    </row>
    <row r="14" spans="1:20" ht="17" hidden="1" x14ac:dyDescent="0.2">
      <c r="A14" s="6">
        <v>12</v>
      </c>
      <c r="B14" t="s">
        <v>56</v>
      </c>
      <c r="C14" s="2" t="s">
        <v>57</v>
      </c>
      <c r="D14">
        <v>6300</v>
      </c>
      <c r="E14">
        <v>5629</v>
      </c>
      <c r="F14">
        <f t="shared" si="0"/>
        <v>89.349206349206341</v>
      </c>
      <c r="G14" t="s">
        <v>14</v>
      </c>
      <c r="H14">
        <v>55</v>
      </c>
      <c r="I14">
        <f t="shared" si="5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s="15" t="str">
        <f t="shared" si="3"/>
        <v>film &amp; video</v>
      </c>
      <c r="T14" s="15" t="str">
        <f t="shared" si="4"/>
        <v>drama</v>
      </c>
    </row>
    <row r="15" spans="1:20" ht="34" x14ac:dyDescent="0.2">
      <c r="A15" s="6">
        <v>13</v>
      </c>
      <c r="B15" t="s">
        <v>58</v>
      </c>
      <c r="C15" s="2" t="s">
        <v>59</v>
      </c>
      <c r="D15">
        <v>4200</v>
      </c>
      <c r="E15">
        <v>10295</v>
      </c>
      <c r="F15">
        <f t="shared" si="0"/>
        <v>245.11904761904765</v>
      </c>
      <c r="G15" t="s">
        <v>20</v>
      </c>
      <c r="H15">
        <v>98</v>
      </c>
      <c r="I15">
        <f t="shared" si="5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s="15" t="str">
        <f t="shared" si="3"/>
        <v>music</v>
      </c>
      <c r="T15" s="15" t="str">
        <f t="shared" si="4"/>
        <v>indie rock</v>
      </c>
    </row>
    <row r="16" spans="1:20" ht="17" hidden="1" x14ac:dyDescent="0.2">
      <c r="A16" s="6">
        <v>14</v>
      </c>
      <c r="B16" t="s">
        <v>61</v>
      </c>
      <c r="C16" s="2" t="s">
        <v>62</v>
      </c>
      <c r="D16">
        <v>28200</v>
      </c>
      <c r="E16">
        <v>18829</v>
      </c>
      <c r="F16">
        <f t="shared" si="0"/>
        <v>66.769503546099301</v>
      </c>
      <c r="G16" t="s">
        <v>14</v>
      </c>
      <c r="H16">
        <v>200</v>
      </c>
      <c r="I16">
        <f t="shared" si="5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s="15" t="str">
        <f t="shared" si="3"/>
        <v>music</v>
      </c>
      <c r="T16" s="15" t="str">
        <f t="shared" si="4"/>
        <v>indie rock</v>
      </c>
    </row>
    <row r="17" spans="1:20" ht="17" hidden="1" x14ac:dyDescent="0.2">
      <c r="A17" s="6">
        <v>15</v>
      </c>
      <c r="B17" t="s">
        <v>63</v>
      </c>
      <c r="C17" s="2" t="s">
        <v>64</v>
      </c>
      <c r="D17">
        <v>81200</v>
      </c>
      <c r="E17">
        <v>38414</v>
      </c>
      <c r="F17">
        <f t="shared" si="0"/>
        <v>47.307881773399011</v>
      </c>
      <c r="G17" t="s">
        <v>14</v>
      </c>
      <c r="H17">
        <v>452</v>
      </c>
      <c r="I17">
        <f t="shared" si="5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s="15" t="str">
        <f t="shared" si="3"/>
        <v>technology</v>
      </c>
      <c r="T17" s="15" t="str">
        <f t="shared" si="4"/>
        <v>wearables</v>
      </c>
    </row>
    <row r="18" spans="1:20" ht="17" x14ac:dyDescent="0.2">
      <c r="A18" s="6">
        <v>16</v>
      </c>
      <c r="B18" t="s">
        <v>66</v>
      </c>
      <c r="C18" s="2" t="s">
        <v>67</v>
      </c>
      <c r="D18">
        <v>1700</v>
      </c>
      <c r="E18">
        <v>11041</v>
      </c>
      <c r="F18">
        <f t="shared" si="0"/>
        <v>649.47058823529414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s="15" t="str">
        <f t="shared" si="3"/>
        <v>publishing</v>
      </c>
      <c r="T18" s="15" t="str">
        <f t="shared" si="4"/>
        <v>nonfiction</v>
      </c>
    </row>
    <row r="19" spans="1:20" ht="17" x14ac:dyDescent="0.2">
      <c r="A19" s="6">
        <v>17</v>
      </c>
      <c r="B19" t="s">
        <v>69</v>
      </c>
      <c r="C19" s="2" t="s">
        <v>70</v>
      </c>
      <c r="D19">
        <v>84600</v>
      </c>
      <c r="E19">
        <v>134845</v>
      </c>
      <c r="F19">
        <f t="shared" si="0"/>
        <v>159.39125295508273</v>
      </c>
      <c r="G19" t="s">
        <v>20</v>
      </c>
      <c r="H19">
        <v>1249</v>
      </c>
      <c r="I19">
        <f t="shared" si="5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s="15" t="str">
        <f t="shared" si="3"/>
        <v>film &amp; video</v>
      </c>
      <c r="T19" s="15" t="str">
        <f t="shared" si="4"/>
        <v>animation</v>
      </c>
    </row>
    <row r="20" spans="1:20" ht="17" hidden="1" x14ac:dyDescent="0.2">
      <c r="A20" s="6">
        <v>18</v>
      </c>
      <c r="B20" t="s">
        <v>72</v>
      </c>
      <c r="C20" s="2" t="s">
        <v>73</v>
      </c>
      <c r="D20">
        <v>9100</v>
      </c>
      <c r="E20">
        <v>6089</v>
      </c>
      <c r="F20">
        <f t="shared" si="0"/>
        <v>66.912087912087912</v>
      </c>
      <c r="G20" t="s">
        <v>74</v>
      </c>
      <c r="H20">
        <v>135</v>
      </c>
      <c r="I20">
        <f t="shared" si="5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s="15" t="str">
        <f t="shared" si="3"/>
        <v>theater</v>
      </c>
      <c r="T20" s="15" t="str">
        <f t="shared" si="4"/>
        <v>plays</v>
      </c>
    </row>
    <row r="21" spans="1:20" ht="17" hidden="1" x14ac:dyDescent="0.2">
      <c r="A21" s="6">
        <v>19</v>
      </c>
      <c r="B21" t="s">
        <v>75</v>
      </c>
      <c r="C21" s="2" t="s">
        <v>76</v>
      </c>
      <c r="D21">
        <v>62500</v>
      </c>
      <c r="E21">
        <v>30331</v>
      </c>
      <c r="F21">
        <f t="shared" si="0"/>
        <v>48.529600000000002</v>
      </c>
      <c r="G21" t="s">
        <v>14</v>
      </c>
      <c r="H21">
        <v>674</v>
      </c>
      <c r="I21">
        <f t="shared" si="5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s="15" t="str">
        <f t="shared" si="3"/>
        <v>theater</v>
      </c>
      <c r="T21" s="15" t="str">
        <f t="shared" si="4"/>
        <v>plays</v>
      </c>
    </row>
    <row r="22" spans="1:20" ht="17" x14ac:dyDescent="0.2">
      <c r="A22" s="6">
        <v>20</v>
      </c>
      <c r="B22" t="s">
        <v>77</v>
      </c>
      <c r="C22" s="2" t="s">
        <v>78</v>
      </c>
      <c r="D22">
        <v>131800</v>
      </c>
      <c r="E22">
        <v>147936</v>
      </c>
      <c r="F22">
        <f t="shared" si="0"/>
        <v>112.24279210925646</v>
      </c>
      <c r="G22" t="s">
        <v>20</v>
      </c>
      <c r="H22">
        <v>1396</v>
      </c>
      <c r="I22">
        <f t="shared" si="5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s="15" t="str">
        <f t="shared" si="3"/>
        <v>film &amp; video</v>
      </c>
      <c r="T22" s="15" t="str">
        <f t="shared" si="4"/>
        <v>drama</v>
      </c>
    </row>
    <row r="23" spans="1:20" ht="17" hidden="1" x14ac:dyDescent="0.2">
      <c r="A23" s="6">
        <v>21</v>
      </c>
      <c r="B23" t="s">
        <v>79</v>
      </c>
      <c r="C23" s="2" t="s">
        <v>80</v>
      </c>
      <c r="D23">
        <v>94000</v>
      </c>
      <c r="E23">
        <v>38533</v>
      </c>
      <c r="F23">
        <f t="shared" si="0"/>
        <v>40.992553191489364</v>
      </c>
      <c r="G23" t="s">
        <v>14</v>
      </c>
      <c r="H23">
        <v>558</v>
      </c>
      <c r="I23">
        <f t="shared" si="5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s="15" t="str">
        <f t="shared" si="3"/>
        <v>theater</v>
      </c>
      <c r="T23" s="15" t="str">
        <f t="shared" si="4"/>
        <v>plays</v>
      </c>
    </row>
    <row r="24" spans="1:20" ht="17" x14ac:dyDescent="0.2">
      <c r="A24" s="6">
        <v>22</v>
      </c>
      <c r="B24" t="s">
        <v>81</v>
      </c>
      <c r="C24" s="2" t="s">
        <v>82</v>
      </c>
      <c r="D24">
        <v>59100</v>
      </c>
      <c r="E24">
        <v>75690</v>
      </c>
      <c r="F24">
        <f t="shared" si="0"/>
        <v>128.07106598984771</v>
      </c>
      <c r="G24" t="s">
        <v>20</v>
      </c>
      <c r="H24">
        <v>890</v>
      </c>
      <c r="I24">
        <f t="shared" si="5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s="15" t="str">
        <f t="shared" si="3"/>
        <v>theater</v>
      </c>
      <c r="T24" s="15" t="str">
        <f t="shared" si="4"/>
        <v>plays</v>
      </c>
    </row>
    <row r="25" spans="1:20" ht="17" x14ac:dyDescent="0.2">
      <c r="A25" s="6">
        <v>23</v>
      </c>
      <c r="B25" t="s">
        <v>83</v>
      </c>
      <c r="C25" s="2" t="s">
        <v>84</v>
      </c>
      <c r="D25">
        <v>4500</v>
      </c>
      <c r="E25">
        <v>14942</v>
      </c>
      <c r="F25">
        <f t="shared" si="0"/>
        <v>332.04444444444448</v>
      </c>
      <c r="G25" t="s">
        <v>20</v>
      </c>
      <c r="H25">
        <v>142</v>
      </c>
      <c r="I25">
        <f t="shared" si="5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s="15" t="str">
        <f t="shared" si="3"/>
        <v>film &amp; video</v>
      </c>
      <c r="T25" s="15" t="str">
        <f t="shared" si="4"/>
        <v>documentary</v>
      </c>
    </row>
    <row r="26" spans="1:20" ht="17" x14ac:dyDescent="0.2">
      <c r="A26" s="6">
        <v>24</v>
      </c>
      <c r="B26" t="s">
        <v>85</v>
      </c>
      <c r="C26" s="2" t="s">
        <v>86</v>
      </c>
      <c r="D26">
        <v>92400</v>
      </c>
      <c r="E26">
        <v>104257</v>
      </c>
      <c r="F26">
        <f t="shared" si="0"/>
        <v>112.83225108225108</v>
      </c>
      <c r="G26" t="s">
        <v>20</v>
      </c>
      <c r="H26">
        <v>2673</v>
      </c>
      <c r="I26">
        <f t="shared" si="5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s="15" t="str">
        <f t="shared" si="3"/>
        <v>technology</v>
      </c>
      <c r="T26" s="15" t="str">
        <f t="shared" si="4"/>
        <v>wearables</v>
      </c>
    </row>
    <row r="27" spans="1:20" ht="17" x14ac:dyDescent="0.2">
      <c r="A27" s="6">
        <v>25</v>
      </c>
      <c r="B27" t="s">
        <v>87</v>
      </c>
      <c r="C27" s="2" t="s">
        <v>88</v>
      </c>
      <c r="D27">
        <v>5500</v>
      </c>
      <c r="E27">
        <v>11904</v>
      </c>
      <c r="F27">
        <f t="shared" si="0"/>
        <v>216.43636363636364</v>
      </c>
      <c r="G27" t="s">
        <v>20</v>
      </c>
      <c r="H27">
        <v>163</v>
      </c>
      <c r="I27">
        <f t="shared" si="5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s="15" t="str">
        <f t="shared" si="3"/>
        <v>games</v>
      </c>
      <c r="T27" s="15" t="str">
        <f t="shared" si="4"/>
        <v>video games</v>
      </c>
    </row>
    <row r="28" spans="1:20" ht="17" hidden="1" x14ac:dyDescent="0.2">
      <c r="A28" s="6">
        <v>26</v>
      </c>
      <c r="B28" t="s">
        <v>90</v>
      </c>
      <c r="C28" s="2" t="s">
        <v>91</v>
      </c>
      <c r="D28">
        <v>107500</v>
      </c>
      <c r="E28">
        <v>51814</v>
      </c>
      <c r="F28">
        <f t="shared" si="0"/>
        <v>48.199069767441863</v>
      </c>
      <c r="G28" t="s">
        <v>74</v>
      </c>
      <c r="H28">
        <v>1480</v>
      </c>
      <c r="I28">
        <f t="shared" si="5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s="15" t="str">
        <f t="shared" si="3"/>
        <v>theater</v>
      </c>
      <c r="T28" s="15" t="str">
        <f t="shared" si="4"/>
        <v>plays</v>
      </c>
    </row>
    <row r="29" spans="1:20" ht="17" hidden="1" x14ac:dyDescent="0.2">
      <c r="A29" s="6">
        <v>27</v>
      </c>
      <c r="B29" t="s">
        <v>92</v>
      </c>
      <c r="C29" s="2" t="s">
        <v>93</v>
      </c>
      <c r="D29">
        <v>2000</v>
      </c>
      <c r="E29">
        <v>1599</v>
      </c>
      <c r="F29">
        <f t="shared" si="0"/>
        <v>79.95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s="15" t="str">
        <f t="shared" si="3"/>
        <v>music</v>
      </c>
      <c r="T29" s="15" t="str">
        <f t="shared" si="4"/>
        <v>rock</v>
      </c>
    </row>
    <row r="30" spans="1:20" ht="17" x14ac:dyDescent="0.2">
      <c r="A30" s="6">
        <v>28</v>
      </c>
      <c r="B30" t="s">
        <v>94</v>
      </c>
      <c r="C30" s="2" t="s">
        <v>95</v>
      </c>
      <c r="D30">
        <v>130800</v>
      </c>
      <c r="E30">
        <v>137635</v>
      </c>
      <c r="F30">
        <f t="shared" si="0"/>
        <v>105.22553516819573</v>
      </c>
      <c r="G30" t="s">
        <v>20</v>
      </c>
      <c r="H30">
        <v>2220</v>
      </c>
      <c r="I30">
        <f t="shared" si="5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s="15" t="str">
        <f t="shared" si="3"/>
        <v>theater</v>
      </c>
      <c r="T30" s="15" t="str">
        <f t="shared" si="4"/>
        <v>plays</v>
      </c>
    </row>
    <row r="31" spans="1:20" ht="17" x14ac:dyDescent="0.2">
      <c r="A31" s="6">
        <v>29</v>
      </c>
      <c r="B31" t="s">
        <v>96</v>
      </c>
      <c r="C31" s="2" t="s">
        <v>97</v>
      </c>
      <c r="D31">
        <v>45900</v>
      </c>
      <c r="E31">
        <v>150965</v>
      </c>
      <c r="F31">
        <f t="shared" si="0"/>
        <v>328.89978213507629</v>
      </c>
      <c r="G31" t="s">
        <v>20</v>
      </c>
      <c r="H31">
        <v>1606</v>
      </c>
      <c r="I31">
        <f t="shared" si="5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s="15" t="str">
        <f t="shared" si="3"/>
        <v>film &amp; video</v>
      </c>
      <c r="T31" s="15" t="str">
        <f t="shared" si="4"/>
        <v>shorts</v>
      </c>
    </row>
    <row r="32" spans="1:20" ht="17" x14ac:dyDescent="0.2">
      <c r="A32" s="6">
        <v>30</v>
      </c>
      <c r="B32" t="s">
        <v>101</v>
      </c>
      <c r="C32" s="2" t="s">
        <v>102</v>
      </c>
      <c r="D32">
        <v>9000</v>
      </c>
      <c r="E32">
        <v>14455</v>
      </c>
      <c r="F32">
        <f t="shared" si="0"/>
        <v>160.61111111111111</v>
      </c>
      <c r="G32" t="s">
        <v>20</v>
      </c>
      <c r="H32">
        <v>129</v>
      </c>
      <c r="I32">
        <f t="shared" si="5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s="15" t="str">
        <f t="shared" si="3"/>
        <v>film &amp; video</v>
      </c>
      <c r="T32" s="15" t="str">
        <f t="shared" si="4"/>
        <v>animation</v>
      </c>
    </row>
    <row r="33" spans="1:20" ht="17" x14ac:dyDescent="0.2">
      <c r="A33" s="6">
        <v>31</v>
      </c>
      <c r="B33" t="s">
        <v>103</v>
      </c>
      <c r="C33" s="2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5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s="15" t="str">
        <f t="shared" si="3"/>
        <v>games</v>
      </c>
      <c r="T33" s="15" t="str">
        <f t="shared" si="4"/>
        <v>video games</v>
      </c>
    </row>
    <row r="34" spans="1:20" ht="17" hidden="1" x14ac:dyDescent="0.2">
      <c r="A34" s="6">
        <v>32</v>
      </c>
      <c r="B34" t="s">
        <v>105</v>
      </c>
      <c r="C34" s="2" t="s">
        <v>106</v>
      </c>
      <c r="D34">
        <v>101000</v>
      </c>
      <c r="E34">
        <v>87676</v>
      </c>
      <c r="F34">
        <f t="shared" si="0"/>
        <v>86.807920792079202</v>
      </c>
      <c r="G34" t="s">
        <v>14</v>
      </c>
      <c r="H34">
        <v>2307</v>
      </c>
      <c r="I34">
        <f t="shared" si="5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s="15" t="str">
        <f t="shared" si="3"/>
        <v>film &amp; video</v>
      </c>
      <c r="T34" s="15" t="str">
        <f t="shared" si="4"/>
        <v>documentary</v>
      </c>
    </row>
    <row r="35" spans="1:20" ht="17" x14ac:dyDescent="0.2">
      <c r="A35" s="6">
        <v>33</v>
      </c>
      <c r="B35" t="s">
        <v>109</v>
      </c>
      <c r="C35" s="2" t="s">
        <v>110</v>
      </c>
      <c r="D35">
        <v>50200</v>
      </c>
      <c r="E35">
        <v>189666</v>
      </c>
      <c r="F35">
        <f t="shared" si="0"/>
        <v>377.82071713147411</v>
      </c>
      <c r="G35" t="s">
        <v>20</v>
      </c>
      <c r="H35">
        <v>5419</v>
      </c>
      <c r="I35">
        <f t="shared" si="5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s="15" t="str">
        <f t="shared" si="3"/>
        <v>theater</v>
      </c>
      <c r="T35" s="15" t="str">
        <f t="shared" si="4"/>
        <v>plays</v>
      </c>
    </row>
    <row r="36" spans="1:20" ht="34" x14ac:dyDescent="0.2">
      <c r="A36" s="6">
        <v>34</v>
      </c>
      <c r="B36" t="s">
        <v>111</v>
      </c>
      <c r="C36" s="2" t="s">
        <v>112</v>
      </c>
      <c r="D36">
        <v>9300</v>
      </c>
      <c r="E36">
        <v>14025</v>
      </c>
      <c r="F36">
        <f t="shared" si="0"/>
        <v>150.80645161290323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s="15" t="str">
        <f t="shared" si="3"/>
        <v>film &amp; video</v>
      </c>
      <c r="T36" s="15" t="str">
        <f t="shared" si="4"/>
        <v>documentary</v>
      </c>
    </row>
    <row r="37" spans="1:20" ht="17" x14ac:dyDescent="0.2">
      <c r="A37" s="6">
        <v>35</v>
      </c>
      <c r="B37" t="s">
        <v>113</v>
      </c>
      <c r="C37" s="2" t="s">
        <v>114</v>
      </c>
      <c r="D37">
        <v>125500</v>
      </c>
      <c r="E37">
        <v>188628</v>
      </c>
      <c r="F37">
        <f t="shared" si="0"/>
        <v>150.30119521912351</v>
      </c>
      <c r="G37" t="s">
        <v>20</v>
      </c>
      <c r="H37">
        <v>1965</v>
      </c>
      <c r="I37">
        <f t="shared" si="5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s="15" t="str">
        <f t="shared" si="3"/>
        <v>film &amp; video</v>
      </c>
      <c r="T37" s="15" t="str">
        <f t="shared" si="4"/>
        <v>drama</v>
      </c>
    </row>
    <row r="38" spans="1:20" ht="17" x14ac:dyDescent="0.2">
      <c r="A38" s="6">
        <v>36</v>
      </c>
      <c r="B38" t="s">
        <v>115</v>
      </c>
      <c r="C38" s="2" t="s">
        <v>116</v>
      </c>
      <c r="D38">
        <v>700</v>
      </c>
      <c r="E38">
        <v>1101</v>
      </c>
      <c r="F38">
        <f t="shared" si="0"/>
        <v>157.28571428571431</v>
      </c>
      <c r="G38" t="s">
        <v>20</v>
      </c>
      <c r="H38">
        <v>16</v>
      </c>
      <c r="I38">
        <f t="shared" si="5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s="15" t="str">
        <f t="shared" si="3"/>
        <v>theater</v>
      </c>
      <c r="T38" s="15" t="str">
        <f t="shared" si="4"/>
        <v>plays</v>
      </c>
    </row>
    <row r="39" spans="1:20" ht="34" x14ac:dyDescent="0.2">
      <c r="A39" s="6">
        <v>37</v>
      </c>
      <c r="B39" t="s">
        <v>117</v>
      </c>
      <c r="C39" s="2" t="s">
        <v>118</v>
      </c>
      <c r="D39">
        <v>8100</v>
      </c>
      <c r="E39">
        <v>11339</v>
      </c>
      <c r="F39">
        <f t="shared" si="0"/>
        <v>139.98765432098764</v>
      </c>
      <c r="G39" t="s">
        <v>20</v>
      </c>
      <c r="H39">
        <v>107</v>
      </c>
      <c r="I39">
        <f t="shared" si="5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s="15" t="str">
        <f t="shared" si="3"/>
        <v>publishing</v>
      </c>
      <c r="T39" s="15" t="str">
        <f t="shared" si="4"/>
        <v>fiction</v>
      </c>
    </row>
    <row r="40" spans="1:20" ht="17" x14ac:dyDescent="0.2">
      <c r="A40" s="6">
        <v>38</v>
      </c>
      <c r="B40" t="s">
        <v>120</v>
      </c>
      <c r="C40" s="2" t="s">
        <v>121</v>
      </c>
      <c r="D40">
        <v>3100</v>
      </c>
      <c r="E40">
        <v>10085</v>
      </c>
      <c r="F40">
        <f t="shared" si="0"/>
        <v>325.32258064516128</v>
      </c>
      <c r="G40" t="s">
        <v>20</v>
      </c>
      <c r="H40">
        <v>134</v>
      </c>
      <c r="I40">
        <f t="shared" si="5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s="15" t="str">
        <f t="shared" si="3"/>
        <v>photography</v>
      </c>
      <c r="T40" s="15" t="str">
        <f t="shared" si="4"/>
        <v>photography books</v>
      </c>
    </row>
    <row r="41" spans="1:20" ht="17" hidden="1" x14ac:dyDescent="0.2">
      <c r="A41" s="6">
        <v>39</v>
      </c>
      <c r="B41" t="s">
        <v>123</v>
      </c>
      <c r="C41" s="2" t="s">
        <v>124</v>
      </c>
      <c r="D41">
        <v>9900</v>
      </c>
      <c r="E41">
        <v>5027</v>
      </c>
      <c r="F41">
        <f t="shared" si="0"/>
        <v>50.777777777777779</v>
      </c>
      <c r="G41" t="s">
        <v>14</v>
      </c>
      <c r="H41">
        <v>88</v>
      </c>
      <c r="I41">
        <f t="shared" si="5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s="15" t="str">
        <f t="shared" si="3"/>
        <v>theater</v>
      </c>
      <c r="T41" s="15" t="str">
        <f t="shared" si="4"/>
        <v>plays</v>
      </c>
    </row>
    <row r="42" spans="1:20" ht="17" x14ac:dyDescent="0.2">
      <c r="A42" s="6">
        <v>40</v>
      </c>
      <c r="B42" t="s">
        <v>125</v>
      </c>
      <c r="C42" s="2" t="s">
        <v>126</v>
      </c>
      <c r="D42">
        <v>8800</v>
      </c>
      <c r="E42">
        <v>14878</v>
      </c>
      <c r="F42">
        <f t="shared" si="0"/>
        <v>169.06818181818181</v>
      </c>
      <c r="G42" t="s">
        <v>20</v>
      </c>
      <c r="H42">
        <v>198</v>
      </c>
      <c r="I42">
        <f t="shared" si="5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s="15" t="str">
        <f t="shared" si="3"/>
        <v>technology</v>
      </c>
      <c r="T42" s="15" t="str">
        <f t="shared" si="4"/>
        <v>wearables</v>
      </c>
    </row>
    <row r="43" spans="1:20" ht="17" x14ac:dyDescent="0.2">
      <c r="A43" s="6">
        <v>41</v>
      </c>
      <c r="B43" t="s">
        <v>127</v>
      </c>
      <c r="C43" s="2" t="s">
        <v>128</v>
      </c>
      <c r="D43">
        <v>5600</v>
      </c>
      <c r="E43">
        <v>11924</v>
      </c>
      <c r="F43">
        <f t="shared" si="0"/>
        <v>212.92857142857144</v>
      </c>
      <c r="G43" t="s">
        <v>20</v>
      </c>
      <c r="H43">
        <v>111</v>
      </c>
      <c r="I43">
        <f t="shared" si="5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s="15" t="str">
        <f t="shared" si="3"/>
        <v>music</v>
      </c>
      <c r="T43" s="15" t="str">
        <f t="shared" si="4"/>
        <v>rock</v>
      </c>
    </row>
    <row r="44" spans="1:20" ht="17" x14ac:dyDescent="0.2">
      <c r="A44" s="6">
        <v>42</v>
      </c>
      <c r="B44" t="s">
        <v>129</v>
      </c>
      <c r="C44" s="2" t="s">
        <v>130</v>
      </c>
      <c r="D44">
        <v>1800</v>
      </c>
      <c r="E44">
        <v>7991</v>
      </c>
      <c r="F44">
        <f t="shared" si="0"/>
        <v>443.94444444444446</v>
      </c>
      <c r="G44" t="s">
        <v>20</v>
      </c>
      <c r="H44">
        <v>222</v>
      </c>
      <c r="I44">
        <f t="shared" si="5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s="15" t="str">
        <f t="shared" si="3"/>
        <v>food</v>
      </c>
      <c r="T44" s="15" t="str">
        <f t="shared" si="4"/>
        <v>food trucks</v>
      </c>
    </row>
    <row r="45" spans="1:20" ht="17" x14ac:dyDescent="0.2">
      <c r="A45" s="6">
        <v>43</v>
      </c>
      <c r="B45" t="s">
        <v>131</v>
      </c>
      <c r="C45" s="2" t="s">
        <v>132</v>
      </c>
      <c r="D45">
        <v>90200</v>
      </c>
      <c r="E45">
        <v>167717</v>
      </c>
      <c r="F45">
        <f t="shared" si="0"/>
        <v>185.9390243902439</v>
      </c>
      <c r="G45" t="s">
        <v>20</v>
      </c>
      <c r="H45">
        <v>6212</v>
      </c>
      <c r="I45">
        <f t="shared" si="5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s="15" t="str">
        <f t="shared" si="3"/>
        <v>publishing</v>
      </c>
      <c r="T45" s="15" t="str">
        <f t="shared" si="4"/>
        <v>radio &amp; podcasts</v>
      </c>
    </row>
    <row r="46" spans="1:20" ht="17" x14ac:dyDescent="0.2">
      <c r="A46" s="6">
        <v>44</v>
      </c>
      <c r="B46" t="s">
        <v>134</v>
      </c>
      <c r="C46" s="2" t="s">
        <v>135</v>
      </c>
      <c r="D46">
        <v>1600</v>
      </c>
      <c r="E46">
        <v>10541</v>
      </c>
      <c r="F46">
        <f t="shared" si="0"/>
        <v>658.8125</v>
      </c>
      <c r="G46" t="s">
        <v>20</v>
      </c>
      <c r="H46">
        <v>98</v>
      </c>
      <c r="I46">
        <f t="shared" si="5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s="15" t="str">
        <f t="shared" si="3"/>
        <v>publishing</v>
      </c>
      <c r="T46" s="15" t="str">
        <f t="shared" si="4"/>
        <v>fiction</v>
      </c>
    </row>
    <row r="47" spans="1:20" ht="34" hidden="1" x14ac:dyDescent="0.2">
      <c r="A47" s="6">
        <v>45</v>
      </c>
      <c r="B47" t="s">
        <v>136</v>
      </c>
      <c r="C47" s="2" t="s">
        <v>137</v>
      </c>
      <c r="D47">
        <v>9500</v>
      </c>
      <c r="E47">
        <v>4530</v>
      </c>
      <c r="F47">
        <f t="shared" si="0"/>
        <v>47.684210526315788</v>
      </c>
      <c r="G47" t="s">
        <v>14</v>
      </c>
      <c r="H47">
        <v>48</v>
      </c>
      <c r="I47">
        <f t="shared" si="5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s="15" t="str">
        <f t="shared" si="3"/>
        <v>theater</v>
      </c>
      <c r="T47" s="15" t="str">
        <f t="shared" si="4"/>
        <v>plays</v>
      </c>
    </row>
    <row r="48" spans="1:20" ht="17" x14ac:dyDescent="0.2">
      <c r="A48" s="6">
        <v>46</v>
      </c>
      <c r="B48" t="s">
        <v>138</v>
      </c>
      <c r="C48" s="2" t="s">
        <v>139</v>
      </c>
      <c r="D48">
        <v>3700</v>
      </c>
      <c r="E48">
        <v>4247</v>
      </c>
      <c r="F48">
        <f t="shared" si="0"/>
        <v>114.78378378378378</v>
      </c>
      <c r="G48" t="s">
        <v>20</v>
      </c>
      <c r="H48">
        <v>92</v>
      </c>
      <c r="I48">
        <f t="shared" si="5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s="15" t="str">
        <f t="shared" si="3"/>
        <v>music</v>
      </c>
      <c r="T48" s="15" t="str">
        <f t="shared" si="4"/>
        <v>rock</v>
      </c>
    </row>
    <row r="49" spans="1:20" ht="17" x14ac:dyDescent="0.2">
      <c r="A49" s="6">
        <v>47</v>
      </c>
      <c r="B49" t="s">
        <v>140</v>
      </c>
      <c r="C49" s="2" t="s">
        <v>141</v>
      </c>
      <c r="D49">
        <v>1500</v>
      </c>
      <c r="E49">
        <v>7129</v>
      </c>
      <c r="F49">
        <f t="shared" si="0"/>
        <v>475.26666666666665</v>
      </c>
      <c r="G49" t="s">
        <v>20</v>
      </c>
      <c r="H49">
        <v>149</v>
      </c>
      <c r="I49">
        <f t="shared" si="5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s="15" t="str">
        <f t="shared" si="3"/>
        <v>theater</v>
      </c>
      <c r="T49" s="15" t="str">
        <f t="shared" si="4"/>
        <v>plays</v>
      </c>
    </row>
    <row r="50" spans="1:20" ht="17" x14ac:dyDescent="0.2">
      <c r="A50" s="6">
        <v>48</v>
      </c>
      <c r="B50" t="s">
        <v>142</v>
      </c>
      <c r="C50" s="2" t="s">
        <v>143</v>
      </c>
      <c r="D50">
        <v>33300</v>
      </c>
      <c r="E50">
        <v>128862</v>
      </c>
      <c r="F50">
        <f t="shared" si="0"/>
        <v>386.97297297297297</v>
      </c>
      <c r="G50" t="s">
        <v>20</v>
      </c>
      <c r="H50">
        <v>2431</v>
      </c>
      <c r="I50">
        <f t="shared" si="5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s="15" t="str">
        <f t="shared" si="3"/>
        <v>theater</v>
      </c>
      <c r="T50" s="15" t="str">
        <f t="shared" si="4"/>
        <v>plays</v>
      </c>
    </row>
    <row r="51" spans="1:20" ht="17" x14ac:dyDescent="0.2">
      <c r="A51" s="6">
        <v>49</v>
      </c>
      <c r="B51" t="s">
        <v>144</v>
      </c>
      <c r="C51" s="2" t="s">
        <v>145</v>
      </c>
      <c r="D51">
        <v>7200</v>
      </c>
      <c r="E51">
        <v>13653</v>
      </c>
      <c r="F51">
        <f t="shared" si="0"/>
        <v>189.625</v>
      </c>
      <c r="G51" t="s">
        <v>20</v>
      </c>
      <c r="H51">
        <v>303</v>
      </c>
      <c r="I51">
        <f t="shared" si="5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s="15" t="str">
        <f t="shared" si="3"/>
        <v>music</v>
      </c>
      <c r="T51" s="15" t="str">
        <f t="shared" si="4"/>
        <v>rock</v>
      </c>
    </row>
    <row r="52" spans="1:20" ht="34" hidden="1" x14ac:dyDescent="0.2">
      <c r="A52" s="6">
        <v>50</v>
      </c>
      <c r="B52" t="s">
        <v>146</v>
      </c>
      <c r="C52" s="2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s="15" t="str">
        <f t="shared" si="3"/>
        <v>music</v>
      </c>
      <c r="T52" s="15" t="str">
        <f t="shared" si="4"/>
        <v>metal</v>
      </c>
    </row>
    <row r="53" spans="1:20" ht="17" hidden="1" x14ac:dyDescent="0.2">
      <c r="A53" s="6">
        <v>51</v>
      </c>
      <c r="B53" t="s">
        <v>149</v>
      </c>
      <c r="C53" s="2" t="s">
        <v>150</v>
      </c>
      <c r="D53">
        <v>158100</v>
      </c>
      <c r="E53">
        <v>145243</v>
      </c>
      <c r="F53">
        <f t="shared" si="0"/>
        <v>91.867805186590772</v>
      </c>
      <c r="G53" t="s">
        <v>14</v>
      </c>
      <c r="H53">
        <v>1467</v>
      </c>
      <c r="I53">
        <f t="shared" si="5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s="15" t="str">
        <f t="shared" si="3"/>
        <v>technology</v>
      </c>
      <c r="T53" s="15" t="str">
        <f t="shared" si="4"/>
        <v>wearables</v>
      </c>
    </row>
    <row r="54" spans="1:20" ht="17" hidden="1" x14ac:dyDescent="0.2">
      <c r="A54" s="6">
        <v>52</v>
      </c>
      <c r="B54" t="s">
        <v>151</v>
      </c>
      <c r="C54" s="2" t="s">
        <v>152</v>
      </c>
      <c r="D54">
        <v>7200</v>
      </c>
      <c r="E54">
        <v>2459</v>
      </c>
      <c r="F54">
        <f t="shared" si="0"/>
        <v>34.152777777777779</v>
      </c>
      <c r="G54" t="s">
        <v>14</v>
      </c>
      <c r="H54">
        <v>75</v>
      </c>
      <c r="I54">
        <f t="shared" si="5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s="15" t="str">
        <f t="shared" si="3"/>
        <v>theater</v>
      </c>
      <c r="T54" s="15" t="str">
        <f t="shared" si="4"/>
        <v>plays</v>
      </c>
    </row>
    <row r="55" spans="1:20" ht="17" x14ac:dyDescent="0.2">
      <c r="A55" s="6">
        <v>53</v>
      </c>
      <c r="B55" t="s">
        <v>153</v>
      </c>
      <c r="C55" s="2" t="s">
        <v>154</v>
      </c>
      <c r="D55">
        <v>8800</v>
      </c>
      <c r="E55">
        <v>12356</v>
      </c>
      <c r="F55">
        <f t="shared" si="0"/>
        <v>140.40909090909091</v>
      </c>
      <c r="G55" t="s">
        <v>20</v>
      </c>
      <c r="H55">
        <v>209</v>
      </c>
      <c r="I55">
        <f t="shared" si="5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s="15" t="str">
        <f t="shared" si="3"/>
        <v>film &amp; video</v>
      </c>
      <c r="T55" s="15" t="str">
        <f t="shared" si="4"/>
        <v>drama</v>
      </c>
    </row>
    <row r="56" spans="1:20" ht="34" hidden="1" x14ac:dyDescent="0.2">
      <c r="A56" s="6">
        <v>54</v>
      </c>
      <c r="B56" t="s">
        <v>155</v>
      </c>
      <c r="C56" s="2" t="s">
        <v>156</v>
      </c>
      <c r="D56">
        <v>6000</v>
      </c>
      <c r="E56">
        <v>5392</v>
      </c>
      <c r="F56">
        <f t="shared" si="0"/>
        <v>89.86666666666666</v>
      </c>
      <c r="G56" t="s">
        <v>14</v>
      </c>
      <c r="H56">
        <v>120</v>
      </c>
      <c r="I56">
        <f t="shared" si="5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s="15" t="str">
        <f t="shared" si="3"/>
        <v>technology</v>
      </c>
      <c r="T56" s="15" t="str">
        <f t="shared" si="4"/>
        <v>wearables</v>
      </c>
    </row>
    <row r="57" spans="1:20" ht="34" x14ac:dyDescent="0.2">
      <c r="A57" s="6">
        <v>55</v>
      </c>
      <c r="B57" t="s">
        <v>157</v>
      </c>
      <c r="C57" s="2" t="s">
        <v>158</v>
      </c>
      <c r="D57">
        <v>6600</v>
      </c>
      <c r="E57">
        <v>11746</v>
      </c>
      <c r="F57">
        <f t="shared" si="0"/>
        <v>177.96969696969697</v>
      </c>
      <c r="G57" t="s">
        <v>20</v>
      </c>
      <c r="H57">
        <v>131</v>
      </c>
      <c r="I57">
        <f t="shared" si="5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s="15" t="str">
        <f t="shared" si="3"/>
        <v>music</v>
      </c>
      <c r="T57" s="15" t="str">
        <f t="shared" si="4"/>
        <v>jazz</v>
      </c>
    </row>
    <row r="58" spans="1:20" ht="34" x14ac:dyDescent="0.2">
      <c r="A58" s="6">
        <v>56</v>
      </c>
      <c r="B58" t="s">
        <v>160</v>
      </c>
      <c r="C58" s="2" t="s">
        <v>161</v>
      </c>
      <c r="D58">
        <v>8000</v>
      </c>
      <c r="E58">
        <v>11493</v>
      </c>
      <c r="F58">
        <f t="shared" si="0"/>
        <v>143.66249999999999</v>
      </c>
      <c r="G58" t="s">
        <v>20</v>
      </c>
      <c r="H58">
        <v>164</v>
      </c>
      <c r="I58">
        <f t="shared" si="5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s="15" t="str">
        <f t="shared" si="3"/>
        <v>technology</v>
      </c>
      <c r="T58" s="15" t="str">
        <f t="shared" si="4"/>
        <v>wearables</v>
      </c>
    </row>
    <row r="59" spans="1:20" ht="17" x14ac:dyDescent="0.2">
      <c r="A59" s="6">
        <v>57</v>
      </c>
      <c r="B59" t="s">
        <v>162</v>
      </c>
      <c r="C59" s="2" t="s">
        <v>163</v>
      </c>
      <c r="D59">
        <v>2900</v>
      </c>
      <c r="E59">
        <v>6243</v>
      </c>
      <c r="F59">
        <f t="shared" si="0"/>
        <v>215.27586206896552</v>
      </c>
      <c r="G59" t="s">
        <v>20</v>
      </c>
      <c r="H59">
        <v>201</v>
      </c>
      <c r="I59">
        <f t="shared" si="5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s="15" t="str">
        <f t="shared" si="3"/>
        <v>games</v>
      </c>
      <c r="T59" s="15" t="str">
        <f t="shared" si="4"/>
        <v>video games</v>
      </c>
    </row>
    <row r="60" spans="1:20" ht="17" x14ac:dyDescent="0.2">
      <c r="A60" s="6">
        <v>58</v>
      </c>
      <c r="B60" t="s">
        <v>164</v>
      </c>
      <c r="C60" s="2" t="s">
        <v>165</v>
      </c>
      <c r="D60">
        <v>2700</v>
      </c>
      <c r="E60">
        <v>6132</v>
      </c>
      <c r="F60">
        <f t="shared" si="0"/>
        <v>227.11111111111114</v>
      </c>
      <c r="G60" t="s">
        <v>20</v>
      </c>
      <c r="H60">
        <v>211</v>
      </c>
      <c r="I60">
        <f t="shared" si="5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s="15" t="str">
        <f t="shared" si="3"/>
        <v>theater</v>
      </c>
      <c r="T60" s="15" t="str">
        <f t="shared" si="4"/>
        <v>plays</v>
      </c>
    </row>
    <row r="61" spans="1:20" ht="17" x14ac:dyDescent="0.2">
      <c r="A61" s="6">
        <v>59</v>
      </c>
      <c r="B61" t="s">
        <v>166</v>
      </c>
      <c r="C61" s="2" t="s">
        <v>167</v>
      </c>
      <c r="D61">
        <v>1400</v>
      </c>
      <c r="E61">
        <v>3851</v>
      </c>
      <c r="F61">
        <f t="shared" si="0"/>
        <v>275.07142857142861</v>
      </c>
      <c r="G61" t="s">
        <v>20</v>
      </c>
      <c r="H61">
        <v>128</v>
      </c>
      <c r="I61">
        <f t="shared" si="5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s="15" t="str">
        <f t="shared" si="3"/>
        <v>theater</v>
      </c>
      <c r="T61" s="15" t="str">
        <f t="shared" si="4"/>
        <v>plays</v>
      </c>
    </row>
    <row r="62" spans="1:20" ht="17" x14ac:dyDescent="0.2">
      <c r="A62" s="6">
        <v>60</v>
      </c>
      <c r="B62" t="s">
        <v>168</v>
      </c>
      <c r="C62" s="2" t="s">
        <v>169</v>
      </c>
      <c r="D62">
        <v>94200</v>
      </c>
      <c r="E62">
        <v>135997</v>
      </c>
      <c r="F62">
        <f t="shared" si="0"/>
        <v>144.37048832271762</v>
      </c>
      <c r="G62" t="s">
        <v>20</v>
      </c>
      <c r="H62">
        <v>1600</v>
      </c>
      <c r="I62">
        <f t="shared" si="5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s="15" t="str">
        <f t="shared" si="3"/>
        <v>theater</v>
      </c>
      <c r="T62" s="15" t="str">
        <f t="shared" si="4"/>
        <v>plays</v>
      </c>
    </row>
    <row r="63" spans="1:20" ht="34" hidden="1" x14ac:dyDescent="0.2">
      <c r="A63" s="6">
        <v>61</v>
      </c>
      <c r="B63" t="s">
        <v>170</v>
      </c>
      <c r="C63" s="2" t="s">
        <v>171</v>
      </c>
      <c r="D63">
        <v>199200</v>
      </c>
      <c r="E63">
        <v>184750</v>
      </c>
      <c r="F63">
        <f t="shared" si="0"/>
        <v>92.74598393574297</v>
      </c>
      <c r="G63" t="s">
        <v>14</v>
      </c>
      <c r="H63">
        <v>2253</v>
      </c>
      <c r="I63">
        <f t="shared" si="5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s="15" t="str">
        <f t="shared" si="3"/>
        <v>theater</v>
      </c>
      <c r="T63" s="15" t="str">
        <f t="shared" si="4"/>
        <v>plays</v>
      </c>
    </row>
    <row r="64" spans="1:20" ht="34" x14ac:dyDescent="0.2">
      <c r="A64" s="6">
        <v>62</v>
      </c>
      <c r="B64" t="s">
        <v>172</v>
      </c>
      <c r="C64" s="2" t="s">
        <v>173</v>
      </c>
      <c r="D64">
        <v>2000</v>
      </c>
      <c r="E64">
        <v>14452</v>
      </c>
      <c r="F64">
        <f t="shared" si="0"/>
        <v>722.6</v>
      </c>
      <c r="G64" t="s">
        <v>20</v>
      </c>
      <c r="H64">
        <v>249</v>
      </c>
      <c r="I64">
        <f t="shared" si="5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s="15" t="str">
        <f t="shared" si="3"/>
        <v>technology</v>
      </c>
      <c r="T64" s="15" t="str">
        <f t="shared" si="4"/>
        <v>web</v>
      </c>
    </row>
    <row r="65" spans="1:20" ht="17" hidden="1" x14ac:dyDescent="0.2">
      <c r="A65" s="6">
        <v>63</v>
      </c>
      <c r="B65" t="s">
        <v>174</v>
      </c>
      <c r="C65" s="2" t="s">
        <v>175</v>
      </c>
      <c r="D65">
        <v>4700</v>
      </c>
      <c r="E65">
        <v>557</v>
      </c>
      <c r="F65">
        <f t="shared" si="0"/>
        <v>11.851063829787234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s="15" t="str">
        <f t="shared" si="3"/>
        <v>theater</v>
      </c>
      <c r="T65" s="15" t="str">
        <f t="shared" si="4"/>
        <v>plays</v>
      </c>
    </row>
    <row r="66" spans="1:20" ht="17" hidden="1" x14ac:dyDescent="0.2">
      <c r="A66" s="6">
        <v>64</v>
      </c>
      <c r="B66" t="s">
        <v>176</v>
      </c>
      <c r="C66" s="2" t="s">
        <v>177</v>
      </c>
      <c r="D66">
        <v>2800</v>
      </c>
      <c r="E66">
        <v>2734</v>
      </c>
      <c r="F66">
        <f t="shared" si="0"/>
        <v>97.642857142857139</v>
      </c>
      <c r="G66" t="s">
        <v>14</v>
      </c>
      <c r="H66">
        <v>38</v>
      </c>
      <c r="I66">
        <f t="shared" si="5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s="15" t="str">
        <f t="shared" si="3"/>
        <v>technology</v>
      </c>
      <c r="T66" s="15" t="str">
        <f t="shared" si="4"/>
        <v>web</v>
      </c>
    </row>
    <row r="67" spans="1:20" ht="17" x14ac:dyDescent="0.2">
      <c r="A67" s="6">
        <v>65</v>
      </c>
      <c r="B67" t="s">
        <v>178</v>
      </c>
      <c r="C67" s="2" t="s">
        <v>179</v>
      </c>
      <c r="D67">
        <v>6100</v>
      </c>
      <c r="E67">
        <v>14405</v>
      </c>
      <c r="F67">
        <f t="shared" ref="F67:F130" si="6">(E67/D67)*100</f>
        <v>236.14754098360655</v>
      </c>
      <c r="G67" t="s">
        <v>20</v>
      </c>
      <c r="H67">
        <v>236</v>
      </c>
      <c r="I67">
        <f t="shared" si="5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(((L67/60)/60)/24)+DATE(1970,1,1)</f>
        <v>40570.25</v>
      </c>
      <c r="O67" s="8">
        <f t="shared" ref="O67:O130" si="8">(((M67/60)/60)/24)+DATE(1970,1,1)</f>
        <v>40577.25</v>
      </c>
      <c r="P67" t="b">
        <v>0</v>
      </c>
      <c r="Q67" t="b">
        <v>0</v>
      </c>
      <c r="R67" t="s">
        <v>33</v>
      </c>
      <c r="S67" s="15" t="str">
        <f t="shared" ref="S67:S130" si="9">LEFT(R67,FIND("/",R67)-1)</f>
        <v>theater</v>
      </c>
      <c r="T67" s="15" t="str">
        <f t="shared" ref="T67:T130" si="10">RIGHT(R67,LEN(R67)-FIND("/",R67))</f>
        <v>plays</v>
      </c>
    </row>
    <row r="68" spans="1:20" ht="17" hidden="1" x14ac:dyDescent="0.2">
      <c r="A68" s="6">
        <v>66</v>
      </c>
      <c r="B68" t="s">
        <v>180</v>
      </c>
      <c r="C68" s="2" t="s">
        <v>181</v>
      </c>
      <c r="D68">
        <v>2900</v>
      </c>
      <c r="E68">
        <v>1307</v>
      </c>
      <c r="F68">
        <f t="shared" si="6"/>
        <v>45.068965517241381</v>
      </c>
      <c r="G68" t="s">
        <v>14</v>
      </c>
      <c r="H68">
        <v>12</v>
      </c>
      <c r="I68">
        <f t="shared" ref="I68:I131" si="11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s="15" t="str">
        <f t="shared" si="9"/>
        <v>theater</v>
      </c>
      <c r="T68" s="15" t="str">
        <f t="shared" si="10"/>
        <v>plays</v>
      </c>
    </row>
    <row r="69" spans="1:20" ht="34" x14ac:dyDescent="0.2">
      <c r="A69" s="6">
        <v>67</v>
      </c>
      <c r="B69" t="s">
        <v>182</v>
      </c>
      <c r="C69" s="2" t="s">
        <v>183</v>
      </c>
      <c r="D69">
        <v>72600</v>
      </c>
      <c r="E69">
        <v>117892</v>
      </c>
      <c r="F69">
        <f t="shared" si="6"/>
        <v>162.38567493112947</v>
      </c>
      <c r="G69" t="s">
        <v>20</v>
      </c>
      <c r="H69">
        <v>4065</v>
      </c>
      <c r="I69">
        <f t="shared" si="11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s="15" t="str">
        <f t="shared" si="9"/>
        <v>technology</v>
      </c>
      <c r="T69" s="15" t="str">
        <f t="shared" si="10"/>
        <v>wearables</v>
      </c>
    </row>
    <row r="70" spans="1:20" ht="17" x14ac:dyDescent="0.2">
      <c r="A70" s="6">
        <v>68</v>
      </c>
      <c r="B70" t="s">
        <v>184</v>
      </c>
      <c r="C70" s="2" t="s">
        <v>185</v>
      </c>
      <c r="D70">
        <v>5700</v>
      </c>
      <c r="E70">
        <v>14508</v>
      </c>
      <c r="F70">
        <f t="shared" si="6"/>
        <v>254.52631578947367</v>
      </c>
      <c r="G70" t="s">
        <v>20</v>
      </c>
      <c r="H70">
        <v>246</v>
      </c>
      <c r="I70">
        <f t="shared" si="11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s="15" t="str">
        <f t="shared" si="9"/>
        <v>theater</v>
      </c>
      <c r="T70" s="15" t="str">
        <f t="shared" si="10"/>
        <v>plays</v>
      </c>
    </row>
    <row r="71" spans="1:20" ht="17" hidden="1" x14ac:dyDescent="0.2">
      <c r="A71" s="6">
        <v>69</v>
      </c>
      <c r="B71" t="s">
        <v>186</v>
      </c>
      <c r="C71" s="2" t="s">
        <v>187</v>
      </c>
      <c r="D71">
        <v>7900</v>
      </c>
      <c r="E71">
        <v>1901</v>
      </c>
      <c r="F71">
        <f t="shared" si="6"/>
        <v>24.063291139240505</v>
      </c>
      <c r="G71" t="s">
        <v>74</v>
      </c>
      <c r="H71">
        <v>17</v>
      </c>
      <c r="I71">
        <f t="shared" si="11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s="15" t="str">
        <f t="shared" si="9"/>
        <v>theater</v>
      </c>
      <c r="T71" s="15" t="str">
        <f t="shared" si="10"/>
        <v>plays</v>
      </c>
    </row>
    <row r="72" spans="1:20" ht="17" x14ac:dyDescent="0.2">
      <c r="A72" s="6">
        <v>70</v>
      </c>
      <c r="B72" t="s">
        <v>188</v>
      </c>
      <c r="C72" s="2" t="s">
        <v>189</v>
      </c>
      <c r="D72">
        <v>128000</v>
      </c>
      <c r="E72">
        <v>158389</v>
      </c>
      <c r="F72">
        <f t="shared" si="6"/>
        <v>123.74140625000001</v>
      </c>
      <c r="G72" t="s">
        <v>20</v>
      </c>
      <c r="H72">
        <v>2475</v>
      </c>
      <c r="I72">
        <f t="shared" si="11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s="15" t="str">
        <f t="shared" si="9"/>
        <v>theater</v>
      </c>
      <c r="T72" s="15" t="str">
        <f t="shared" si="10"/>
        <v>plays</v>
      </c>
    </row>
    <row r="73" spans="1:20" ht="34" x14ac:dyDescent="0.2">
      <c r="A73" s="6">
        <v>71</v>
      </c>
      <c r="B73" t="s">
        <v>190</v>
      </c>
      <c r="C73" s="2" t="s">
        <v>191</v>
      </c>
      <c r="D73">
        <v>6000</v>
      </c>
      <c r="E73">
        <v>6484</v>
      </c>
      <c r="F73">
        <f t="shared" si="6"/>
        <v>108.06666666666666</v>
      </c>
      <c r="G73" t="s">
        <v>20</v>
      </c>
      <c r="H73">
        <v>76</v>
      </c>
      <c r="I73">
        <f t="shared" si="11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s="15" t="str">
        <f t="shared" si="9"/>
        <v>theater</v>
      </c>
      <c r="T73" s="15" t="str">
        <f t="shared" si="10"/>
        <v>plays</v>
      </c>
    </row>
    <row r="74" spans="1:20" ht="17" x14ac:dyDescent="0.2">
      <c r="A74" s="6">
        <v>72</v>
      </c>
      <c r="B74" t="s">
        <v>192</v>
      </c>
      <c r="C74" s="2" t="s">
        <v>193</v>
      </c>
      <c r="D74">
        <v>600</v>
      </c>
      <c r="E74">
        <v>4022</v>
      </c>
      <c r="F74">
        <f t="shared" si="6"/>
        <v>670.33333333333326</v>
      </c>
      <c r="G74" t="s">
        <v>20</v>
      </c>
      <c r="H74">
        <v>54</v>
      </c>
      <c r="I74">
        <f t="shared" si="11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s="15" t="str">
        <f t="shared" si="9"/>
        <v>film &amp; video</v>
      </c>
      <c r="T74" s="15" t="str">
        <f t="shared" si="10"/>
        <v>animation</v>
      </c>
    </row>
    <row r="75" spans="1:20" ht="17" x14ac:dyDescent="0.2">
      <c r="A75" s="6">
        <v>73</v>
      </c>
      <c r="B75" t="s">
        <v>194</v>
      </c>
      <c r="C75" s="2" t="s">
        <v>195</v>
      </c>
      <c r="D75">
        <v>1400</v>
      </c>
      <c r="E75">
        <v>9253</v>
      </c>
      <c r="F75">
        <f t="shared" si="6"/>
        <v>660.92857142857144</v>
      </c>
      <c r="G75" t="s">
        <v>20</v>
      </c>
      <c r="H75">
        <v>88</v>
      </c>
      <c r="I75">
        <f t="shared" si="11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s="15" t="str">
        <f t="shared" si="9"/>
        <v>music</v>
      </c>
      <c r="T75" s="15" t="str">
        <f t="shared" si="10"/>
        <v>jazz</v>
      </c>
    </row>
    <row r="76" spans="1:20" ht="17" x14ac:dyDescent="0.2">
      <c r="A76" s="6">
        <v>74</v>
      </c>
      <c r="B76" t="s">
        <v>196</v>
      </c>
      <c r="C76" s="2" t="s">
        <v>197</v>
      </c>
      <c r="D76">
        <v>3900</v>
      </c>
      <c r="E76">
        <v>4776</v>
      </c>
      <c r="F76">
        <f t="shared" si="6"/>
        <v>122.46153846153847</v>
      </c>
      <c r="G76" t="s">
        <v>20</v>
      </c>
      <c r="H76">
        <v>85</v>
      </c>
      <c r="I76">
        <f t="shared" si="11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s="15" t="str">
        <f t="shared" si="9"/>
        <v>music</v>
      </c>
      <c r="T76" s="15" t="str">
        <f t="shared" si="10"/>
        <v>metal</v>
      </c>
    </row>
    <row r="77" spans="1:20" ht="17" x14ac:dyDescent="0.2">
      <c r="A77" s="6">
        <v>75</v>
      </c>
      <c r="B77" t="s">
        <v>198</v>
      </c>
      <c r="C77" s="2" t="s">
        <v>199</v>
      </c>
      <c r="D77">
        <v>9700</v>
      </c>
      <c r="E77">
        <v>14606</v>
      </c>
      <c r="F77">
        <f t="shared" si="6"/>
        <v>150.57731958762886</v>
      </c>
      <c r="G77" t="s">
        <v>20</v>
      </c>
      <c r="H77">
        <v>170</v>
      </c>
      <c r="I77">
        <f t="shared" si="11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s="15" t="str">
        <f t="shared" si="9"/>
        <v>photography</v>
      </c>
      <c r="T77" s="15" t="str">
        <f t="shared" si="10"/>
        <v>photography books</v>
      </c>
    </row>
    <row r="78" spans="1:20" ht="17" hidden="1" x14ac:dyDescent="0.2">
      <c r="A78" s="6">
        <v>76</v>
      </c>
      <c r="B78" t="s">
        <v>200</v>
      </c>
      <c r="C78" s="2" t="s">
        <v>201</v>
      </c>
      <c r="D78">
        <v>122900</v>
      </c>
      <c r="E78">
        <v>95993</v>
      </c>
      <c r="F78">
        <f t="shared" si="6"/>
        <v>78.106590724165997</v>
      </c>
      <c r="G78" t="s">
        <v>14</v>
      </c>
      <c r="H78">
        <v>1684</v>
      </c>
      <c r="I78">
        <f t="shared" si="11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s="15" t="str">
        <f t="shared" si="9"/>
        <v>theater</v>
      </c>
      <c r="T78" s="15" t="str">
        <f t="shared" si="10"/>
        <v>plays</v>
      </c>
    </row>
    <row r="79" spans="1:20" ht="17" hidden="1" x14ac:dyDescent="0.2">
      <c r="A79" s="6">
        <v>77</v>
      </c>
      <c r="B79" t="s">
        <v>202</v>
      </c>
      <c r="C79" s="2" t="s">
        <v>203</v>
      </c>
      <c r="D79">
        <v>9500</v>
      </c>
      <c r="E79">
        <v>4460</v>
      </c>
      <c r="F79">
        <f t="shared" si="6"/>
        <v>46.94736842105263</v>
      </c>
      <c r="G79" t="s">
        <v>14</v>
      </c>
      <c r="H79">
        <v>56</v>
      </c>
      <c r="I79">
        <f t="shared" si="11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s="15" t="str">
        <f t="shared" si="9"/>
        <v>film &amp; video</v>
      </c>
      <c r="T79" s="15" t="str">
        <f t="shared" si="10"/>
        <v>animation</v>
      </c>
    </row>
    <row r="80" spans="1:20" ht="34" x14ac:dyDescent="0.2">
      <c r="A80" s="6">
        <v>78</v>
      </c>
      <c r="B80" t="s">
        <v>204</v>
      </c>
      <c r="C80" s="2" t="s">
        <v>205</v>
      </c>
      <c r="D80">
        <v>4500</v>
      </c>
      <c r="E80">
        <v>13536</v>
      </c>
      <c r="F80">
        <f t="shared" si="6"/>
        <v>300.8</v>
      </c>
      <c r="G80" t="s">
        <v>20</v>
      </c>
      <c r="H80">
        <v>330</v>
      </c>
      <c r="I80">
        <f t="shared" si="11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s="15" t="str">
        <f t="shared" si="9"/>
        <v>publishing</v>
      </c>
      <c r="T80" s="15" t="str">
        <f t="shared" si="10"/>
        <v>translations</v>
      </c>
    </row>
    <row r="81" spans="1:20" ht="17" hidden="1" x14ac:dyDescent="0.2">
      <c r="A81" s="6">
        <v>79</v>
      </c>
      <c r="B81" t="s">
        <v>207</v>
      </c>
      <c r="C81" s="2" t="s">
        <v>208</v>
      </c>
      <c r="D81">
        <v>57800</v>
      </c>
      <c r="E81">
        <v>40228</v>
      </c>
      <c r="F81">
        <f t="shared" si="6"/>
        <v>69.598615916955026</v>
      </c>
      <c r="G81" t="s">
        <v>14</v>
      </c>
      <c r="H81">
        <v>838</v>
      </c>
      <c r="I81">
        <f t="shared" si="11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s="15" t="str">
        <f t="shared" si="9"/>
        <v>theater</v>
      </c>
      <c r="T81" s="15" t="str">
        <f t="shared" si="10"/>
        <v>plays</v>
      </c>
    </row>
    <row r="82" spans="1:20" ht="17" x14ac:dyDescent="0.2">
      <c r="A82" s="6">
        <v>80</v>
      </c>
      <c r="B82" t="s">
        <v>209</v>
      </c>
      <c r="C82" s="2" t="s">
        <v>210</v>
      </c>
      <c r="D82">
        <v>1100</v>
      </c>
      <c r="E82">
        <v>7012</v>
      </c>
      <c r="F82">
        <f t="shared" si="6"/>
        <v>637.4545454545455</v>
      </c>
      <c r="G82" t="s">
        <v>20</v>
      </c>
      <c r="H82">
        <v>127</v>
      </c>
      <c r="I82">
        <f t="shared" si="11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s="15" t="str">
        <f t="shared" si="9"/>
        <v>games</v>
      </c>
      <c r="T82" s="15" t="str">
        <f t="shared" si="10"/>
        <v>video games</v>
      </c>
    </row>
    <row r="83" spans="1:20" ht="17" x14ac:dyDescent="0.2">
      <c r="A83" s="6">
        <v>81</v>
      </c>
      <c r="B83" t="s">
        <v>211</v>
      </c>
      <c r="C83" s="2" t="s">
        <v>212</v>
      </c>
      <c r="D83">
        <v>16800</v>
      </c>
      <c r="E83">
        <v>37857</v>
      </c>
      <c r="F83">
        <f t="shared" si="6"/>
        <v>225.33928571428569</v>
      </c>
      <c r="G83" t="s">
        <v>20</v>
      </c>
      <c r="H83">
        <v>411</v>
      </c>
      <c r="I83">
        <f t="shared" si="11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s="15" t="str">
        <f t="shared" si="9"/>
        <v>music</v>
      </c>
      <c r="T83" s="15" t="str">
        <f t="shared" si="10"/>
        <v>rock</v>
      </c>
    </row>
    <row r="84" spans="1:20" ht="17" x14ac:dyDescent="0.2">
      <c r="A84" s="6">
        <v>82</v>
      </c>
      <c r="B84" t="s">
        <v>213</v>
      </c>
      <c r="C84" s="2" t="s">
        <v>214</v>
      </c>
      <c r="D84">
        <v>1000</v>
      </c>
      <c r="E84">
        <v>14973</v>
      </c>
      <c r="F84">
        <f t="shared" si="6"/>
        <v>1497.3000000000002</v>
      </c>
      <c r="G84" t="s">
        <v>20</v>
      </c>
      <c r="H84">
        <v>180</v>
      </c>
      <c r="I84">
        <f t="shared" si="11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s="15" t="str">
        <f t="shared" si="9"/>
        <v>games</v>
      </c>
      <c r="T84" s="15" t="str">
        <f t="shared" si="10"/>
        <v>video games</v>
      </c>
    </row>
    <row r="85" spans="1:20" ht="17" hidden="1" x14ac:dyDescent="0.2">
      <c r="A85" s="6">
        <v>83</v>
      </c>
      <c r="B85" t="s">
        <v>215</v>
      </c>
      <c r="C85" s="2" t="s">
        <v>216</v>
      </c>
      <c r="D85">
        <v>106400</v>
      </c>
      <c r="E85">
        <v>39996</v>
      </c>
      <c r="F85">
        <f t="shared" si="6"/>
        <v>37.590225563909776</v>
      </c>
      <c r="G85" t="s">
        <v>14</v>
      </c>
      <c r="H85">
        <v>1000</v>
      </c>
      <c r="I85">
        <f t="shared" si="11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s="15" t="str">
        <f t="shared" si="9"/>
        <v>music</v>
      </c>
      <c r="T85" s="15" t="str">
        <f t="shared" si="10"/>
        <v>electric music</v>
      </c>
    </row>
    <row r="86" spans="1:20" ht="17" x14ac:dyDescent="0.2">
      <c r="A86" s="6">
        <v>84</v>
      </c>
      <c r="B86" t="s">
        <v>217</v>
      </c>
      <c r="C86" s="2" t="s">
        <v>218</v>
      </c>
      <c r="D86">
        <v>31400</v>
      </c>
      <c r="E86">
        <v>41564</v>
      </c>
      <c r="F86">
        <f t="shared" si="6"/>
        <v>132.36942675159236</v>
      </c>
      <c r="G86" t="s">
        <v>20</v>
      </c>
      <c r="H86">
        <v>374</v>
      </c>
      <c r="I86">
        <f t="shared" si="11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s="15" t="str">
        <f t="shared" si="9"/>
        <v>technology</v>
      </c>
      <c r="T86" s="15" t="str">
        <f t="shared" si="10"/>
        <v>wearables</v>
      </c>
    </row>
    <row r="87" spans="1:20" ht="17" x14ac:dyDescent="0.2">
      <c r="A87" s="6">
        <v>85</v>
      </c>
      <c r="B87" t="s">
        <v>219</v>
      </c>
      <c r="C87" s="2" t="s">
        <v>220</v>
      </c>
      <c r="D87">
        <v>4900</v>
      </c>
      <c r="E87">
        <v>6430</v>
      </c>
      <c r="F87">
        <f t="shared" si="6"/>
        <v>131.22448979591837</v>
      </c>
      <c r="G87" t="s">
        <v>20</v>
      </c>
      <c r="H87">
        <v>71</v>
      </c>
      <c r="I87">
        <f t="shared" si="11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s="15" t="str">
        <f t="shared" si="9"/>
        <v>music</v>
      </c>
      <c r="T87" s="15" t="str">
        <f t="shared" si="10"/>
        <v>indie rock</v>
      </c>
    </row>
    <row r="88" spans="1:20" ht="17" x14ac:dyDescent="0.2">
      <c r="A88" s="6">
        <v>86</v>
      </c>
      <c r="B88" t="s">
        <v>221</v>
      </c>
      <c r="C88" s="2" t="s">
        <v>222</v>
      </c>
      <c r="D88">
        <v>7400</v>
      </c>
      <c r="E88">
        <v>12405</v>
      </c>
      <c r="F88">
        <f t="shared" si="6"/>
        <v>167.63513513513513</v>
      </c>
      <c r="G88" t="s">
        <v>20</v>
      </c>
      <c r="H88">
        <v>203</v>
      </c>
      <c r="I88">
        <f t="shared" si="11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s="15" t="str">
        <f t="shared" si="9"/>
        <v>theater</v>
      </c>
      <c r="T88" s="15" t="str">
        <f t="shared" si="10"/>
        <v>plays</v>
      </c>
    </row>
    <row r="89" spans="1:20" ht="34" hidden="1" x14ac:dyDescent="0.2">
      <c r="A89" s="6">
        <v>87</v>
      </c>
      <c r="B89" t="s">
        <v>223</v>
      </c>
      <c r="C89" s="2" t="s">
        <v>224</v>
      </c>
      <c r="D89">
        <v>198500</v>
      </c>
      <c r="E89">
        <v>123040</v>
      </c>
      <c r="F89">
        <f t="shared" si="6"/>
        <v>61.984886649874063</v>
      </c>
      <c r="G89" t="s">
        <v>14</v>
      </c>
      <c r="H89">
        <v>1482</v>
      </c>
      <c r="I89">
        <f t="shared" si="11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s="15" t="str">
        <f t="shared" si="9"/>
        <v>music</v>
      </c>
      <c r="T89" s="15" t="str">
        <f t="shared" si="10"/>
        <v>rock</v>
      </c>
    </row>
    <row r="90" spans="1:20" ht="17" x14ac:dyDescent="0.2">
      <c r="A90" s="6">
        <v>88</v>
      </c>
      <c r="B90" t="s">
        <v>225</v>
      </c>
      <c r="C90" s="2" t="s">
        <v>226</v>
      </c>
      <c r="D90">
        <v>4800</v>
      </c>
      <c r="E90">
        <v>12516</v>
      </c>
      <c r="F90">
        <f t="shared" si="6"/>
        <v>260.75</v>
      </c>
      <c r="G90" t="s">
        <v>20</v>
      </c>
      <c r="H90">
        <v>113</v>
      </c>
      <c r="I90">
        <f t="shared" si="11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s="15" t="str">
        <f t="shared" si="9"/>
        <v>publishing</v>
      </c>
      <c r="T90" s="15" t="str">
        <f t="shared" si="10"/>
        <v>translations</v>
      </c>
    </row>
    <row r="91" spans="1:20" ht="17" x14ac:dyDescent="0.2">
      <c r="A91" s="6">
        <v>89</v>
      </c>
      <c r="B91" t="s">
        <v>227</v>
      </c>
      <c r="C91" s="2" t="s">
        <v>228</v>
      </c>
      <c r="D91">
        <v>3400</v>
      </c>
      <c r="E91">
        <v>8588</v>
      </c>
      <c r="F91">
        <f t="shared" si="6"/>
        <v>252.58823529411765</v>
      </c>
      <c r="G91" t="s">
        <v>20</v>
      </c>
      <c r="H91">
        <v>96</v>
      </c>
      <c r="I91">
        <f t="shared" si="11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s="15" t="str">
        <f t="shared" si="9"/>
        <v>theater</v>
      </c>
      <c r="T91" s="15" t="str">
        <f t="shared" si="10"/>
        <v>plays</v>
      </c>
    </row>
    <row r="92" spans="1:20" ht="17" hidden="1" x14ac:dyDescent="0.2">
      <c r="A92" s="6">
        <v>90</v>
      </c>
      <c r="B92" t="s">
        <v>229</v>
      </c>
      <c r="C92" s="2" t="s">
        <v>230</v>
      </c>
      <c r="D92">
        <v>7800</v>
      </c>
      <c r="E92">
        <v>6132</v>
      </c>
      <c r="F92">
        <f t="shared" si="6"/>
        <v>78.615384615384613</v>
      </c>
      <c r="G92" t="s">
        <v>14</v>
      </c>
      <c r="H92">
        <v>106</v>
      </c>
      <c r="I92">
        <f t="shared" si="11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s="15" t="str">
        <f t="shared" si="9"/>
        <v>theater</v>
      </c>
      <c r="T92" s="15" t="str">
        <f t="shared" si="10"/>
        <v>plays</v>
      </c>
    </row>
    <row r="93" spans="1:20" ht="17" hidden="1" x14ac:dyDescent="0.2">
      <c r="A93" s="6">
        <v>91</v>
      </c>
      <c r="B93" t="s">
        <v>231</v>
      </c>
      <c r="C93" s="2" t="s">
        <v>232</v>
      </c>
      <c r="D93">
        <v>154300</v>
      </c>
      <c r="E93">
        <v>74688</v>
      </c>
      <c r="F93">
        <f t="shared" si="6"/>
        <v>48.404406999351913</v>
      </c>
      <c r="G93" t="s">
        <v>14</v>
      </c>
      <c r="H93">
        <v>679</v>
      </c>
      <c r="I93">
        <f t="shared" si="11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s="15" t="str">
        <f t="shared" si="9"/>
        <v>publishing</v>
      </c>
      <c r="T93" s="15" t="str">
        <f t="shared" si="10"/>
        <v>translations</v>
      </c>
    </row>
    <row r="94" spans="1:20" ht="34" x14ac:dyDescent="0.2">
      <c r="A94" s="6">
        <v>92</v>
      </c>
      <c r="B94" t="s">
        <v>233</v>
      </c>
      <c r="C94" s="2" t="s">
        <v>234</v>
      </c>
      <c r="D94">
        <v>20000</v>
      </c>
      <c r="E94">
        <v>51775</v>
      </c>
      <c r="F94">
        <f t="shared" si="6"/>
        <v>258.875</v>
      </c>
      <c r="G94" t="s">
        <v>20</v>
      </c>
      <c r="H94">
        <v>498</v>
      </c>
      <c r="I94">
        <f t="shared" si="11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s="15" t="str">
        <f t="shared" si="9"/>
        <v>games</v>
      </c>
      <c r="T94" s="15" t="str">
        <f t="shared" si="10"/>
        <v>video games</v>
      </c>
    </row>
    <row r="95" spans="1:20" ht="17" hidden="1" x14ac:dyDescent="0.2">
      <c r="A95" s="6">
        <v>93</v>
      </c>
      <c r="B95" t="s">
        <v>235</v>
      </c>
      <c r="C95" s="2" t="s">
        <v>236</v>
      </c>
      <c r="D95">
        <v>108800</v>
      </c>
      <c r="E95">
        <v>65877</v>
      </c>
      <c r="F95">
        <f t="shared" si="6"/>
        <v>60.548713235294116</v>
      </c>
      <c r="G95" t="s">
        <v>74</v>
      </c>
      <c r="H95">
        <v>610</v>
      </c>
      <c r="I95">
        <f t="shared" si="11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s="15" t="str">
        <f t="shared" si="9"/>
        <v>theater</v>
      </c>
      <c r="T95" s="15" t="str">
        <f t="shared" si="10"/>
        <v>plays</v>
      </c>
    </row>
    <row r="96" spans="1:20" ht="17" x14ac:dyDescent="0.2">
      <c r="A96" s="6">
        <v>94</v>
      </c>
      <c r="B96" t="s">
        <v>237</v>
      </c>
      <c r="C96" s="2" t="s">
        <v>238</v>
      </c>
      <c r="D96">
        <v>2900</v>
      </c>
      <c r="E96">
        <v>8807</v>
      </c>
      <c r="F96">
        <f t="shared" si="6"/>
        <v>303.68965517241378</v>
      </c>
      <c r="G96" t="s">
        <v>20</v>
      </c>
      <c r="H96">
        <v>180</v>
      </c>
      <c r="I96">
        <f t="shared" si="11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s="15" t="str">
        <f t="shared" si="9"/>
        <v>technology</v>
      </c>
      <c r="T96" s="15" t="str">
        <f t="shared" si="10"/>
        <v>web</v>
      </c>
    </row>
    <row r="97" spans="1:20" ht="34" x14ac:dyDescent="0.2">
      <c r="A97" s="6">
        <v>95</v>
      </c>
      <c r="B97" t="s">
        <v>239</v>
      </c>
      <c r="C97" s="2" t="s">
        <v>240</v>
      </c>
      <c r="D97">
        <v>900</v>
      </c>
      <c r="E97">
        <v>1017</v>
      </c>
      <c r="F97">
        <f t="shared" si="6"/>
        <v>112.99999999999999</v>
      </c>
      <c r="G97" t="s">
        <v>20</v>
      </c>
      <c r="H97">
        <v>27</v>
      </c>
      <c r="I97">
        <f t="shared" si="11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s="15" t="str">
        <f t="shared" si="9"/>
        <v>film &amp; video</v>
      </c>
      <c r="T97" s="15" t="str">
        <f t="shared" si="10"/>
        <v>documentary</v>
      </c>
    </row>
    <row r="98" spans="1:20" ht="17" x14ac:dyDescent="0.2">
      <c r="A98" s="6">
        <v>96</v>
      </c>
      <c r="B98" t="s">
        <v>241</v>
      </c>
      <c r="C98" s="2" t="s">
        <v>242</v>
      </c>
      <c r="D98">
        <v>69700</v>
      </c>
      <c r="E98">
        <v>151513</v>
      </c>
      <c r="F98">
        <f t="shared" si="6"/>
        <v>217.37876614060258</v>
      </c>
      <c r="G98" t="s">
        <v>20</v>
      </c>
      <c r="H98">
        <v>2331</v>
      </c>
      <c r="I98">
        <f t="shared" si="11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s="15" t="str">
        <f t="shared" si="9"/>
        <v>theater</v>
      </c>
      <c r="T98" s="15" t="str">
        <f t="shared" si="10"/>
        <v>plays</v>
      </c>
    </row>
    <row r="99" spans="1:20" ht="17" x14ac:dyDescent="0.2">
      <c r="A99" s="6">
        <v>97</v>
      </c>
      <c r="B99" t="s">
        <v>243</v>
      </c>
      <c r="C99" s="2" t="s">
        <v>244</v>
      </c>
      <c r="D99">
        <v>1300</v>
      </c>
      <c r="E99">
        <v>12047</v>
      </c>
      <c r="F99">
        <f t="shared" si="6"/>
        <v>926.69230769230762</v>
      </c>
      <c r="G99" t="s">
        <v>20</v>
      </c>
      <c r="H99">
        <v>113</v>
      </c>
      <c r="I99">
        <f t="shared" si="11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s="15" t="str">
        <f t="shared" si="9"/>
        <v>food</v>
      </c>
      <c r="T99" s="15" t="str">
        <f t="shared" si="10"/>
        <v>food trucks</v>
      </c>
    </row>
    <row r="100" spans="1:20" ht="17" hidden="1" x14ac:dyDescent="0.2">
      <c r="A100" s="6">
        <v>98</v>
      </c>
      <c r="B100" t="s">
        <v>245</v>
      </c>
      <c r="C100" s="2" t="s">
        <v>246</v>
      </c>
      <c r="D100">
        <v>97800</v>
      </c>
      <c r="E100">
        <v>32951</v>
      </c>
      <c r="F100">
        <f t="shared" si="6"/>
        <v>33.692229038854805</v>
      </c>
      <c r="G100" t="s">
        <v>14</v>
      </c>
      <c r="H100">
        <v>1220</v>
      </c>
      <c r="I100">
        <f t="shared" si="11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s="15" t="str">
        <f t="shared" si="9"/>
        <v>games</v>
      </c>
      <c r="T100" s="15" t="str">
        <f t="shared" si="10"/>
        <v>video games</v>
      </c>
    </row>
    <row r="101" spans="1:20" ht="34" x14ac:dyDescent="0.2">
      <c r="A101" s="6">
        <v>99</v>
      </c>
      <c r="B101" t="s">
        <v>247</v>
      </c>
      <c r="C101" s="2" t="s">
        <v>248</v>
      </c>
      <c r="D101">
        <v>7600</v>
      </c>
      <c r="E101">
        <v>14951</v>
      </c>
      <c r="F101">
        <f t="shared" si="6"/>
        <v>196.7236842105263</v>
      </c>
      <c r="G101" t="s">
        <v>20</v>
      </c>
      <c r="H101">
        <v>164</v>
      </c>
      <c r="I101">
        <f t="shared" si="11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s="15" t="str">
        <f t="shared" si="9"/>
        <v>theater</v>
      </c>
      <c r="T101" s="15" t="str">
        <f t="shared" si="10"/>
        <v>plays</v>
      </c>
    </row>
    <row r="102" spans="1:20" ht="17" hidden="1" x14ac:dyDescent="0.2">
      <c r="A102" s="6">
        <v>100</v>
      </c>
      <c r="B102" t="s">
        <v>249</v>
      </c>
      <c r="C102" s="2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s="15" t="str">
        <f t="shared" si="9"/>
        <v>theater</v>
      </c>
      <c r="T102" s="15" t="str">
        <f t="shared" si="10"/>
        <v>plays</v>
      </c>
    </row>
    <row r="103" spans="1:20" ht="17" x14ac:dyDescent="0.2">
      <c r="A103" s="6">
        <v>101</v>
      </c>
      <c r="B103" t="s">
        <v>251</v>
      </c>
      <c r="C103" s="2" t="s">
        <v>252</v>
      </c>
      <c r="D103">
        <v>900</v>
      </c>
      <c r="E103">
        <v>9193</v>
      </c>
      <c r="F103">
        <f t="shared" si="6"/>
        <v>1021.4444444444445</v>
      </c>
      <c r="G103" t="s">
        <v>20</v>
      </c>
      <c r="H103">
        <v>164</v>
      </c>
      <c r="I103">
        <f t="shared" si="11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s="15" t="str">
        <f t="shared" si="9"/>
        <v>music</v>
      </c>
      <c r="T103" s="15" t="str">
        <f t="shared" si="10"/>
        <v>electric music</v>
      </c>
    </row>
    <row r="104" spans="1:20" ht="17" x14ac:dyDescent="0.2">
      <c r="A104" s="6">
        <v>102</v>
      </c>
      <c r="B104" t="s">
        <v>253</v>
      </c>
      <c r="C104" s="2" t="s">
        <v>254</v>
      </c>
      <c r="D104">
        <v>3700</v>
      </c>
      <c r="E104">
        <v>10422</v>
      </c>
      <c r="F104">
        <f t="shared" si="6"/>
        <v>281.67567567567568</v>
      </c>
      <c r="G104" t="s">
        <v>20</v>
      </c>
      <c r="H104">
        <v>336</v>
      </c>
      <c r="I104">
        <f t="shared" si="11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s="15" t="str">
        <f t="shared" si="9"/>
        <v>technology</v>
      </c>
      <c r="T104" s="15" t="str">
        <f t="shared" si="10"/>
        <v>wearables</v>
      </c>
    </row>
    <row r="105" spans="1:20" ht="17" hidden="1" x14ac:dyDescent="0.2">
      <c r="A105" s="6">
        <v>103</v>
      </c>
      <c r="B105" t="s">
        <v>255</v>
      </c>
      <c r="C105" s="2" t="s">
        <v>256</v>
      </c>
      <c r="D105">
        <v>10000</v>
      </c>
      <c r="E105">
        <v>2461</v>
      </c>
      <c r="F105">
        <f t="shared" si="6"/>
        <v>24.610000000000003</v>
      </c>
      <c r="G105" t="s">
        <v>14</v>
      </c>
      <c r="H105">
        <v>37</v>
      </c>
      <c r="I105">
        <f t="shared" si="11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s="15" t="str">
        <f t="shared" si="9"/>
        <v>music</v>
      </c>
      <c r="T105" s="15" t="str">
        <f t="shared" si="10"/>
        <v>electric music</v>
      </c>
    </row>
    <row r="106" spans="1:20" ht="17" x14ac:dyDescent="0.2">
      <c r="A106" s="6">
        <v>104</v>
      </c>
      <c r="B106" t="s">
        <v>257</v>
      </c>
      <c r="C106" s="2" t="s">
        <v>258</v>
      </c>
      <c r="D106">
        <v>119200</v>
      </c>
      <c r="E106">
        <v>170623</v>
      </c>
      <c r="F106">
        <f t="shared" si="6"/>
        <v>143.14010067114094</v>
      </c>
      <c r="G106" t="s">
        <v>20</v>
      </c>
      <c r="H106">
        <v>1917</v>
      </c>
      <c r="I106">
        <f t="shared" si="11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s="15" t="str">
        <f t="shared" si="9"/>
        <v>music</v>
      </c>
      <c r="T106" s="15" t="str">
        <f t="shared" si="10"/>
        <v>indie rock</v>
      </c>
    </row>
    <row r="107" spans="1:20" ht="17" x14ac:dyDescent="0.2">
      <c r="A107" s="6">
        <v>105</v>
      </c>
      <c r="B107" t="s">
        <v>259</v>
      </c>
      <c r="C107" s="2" t="s">
        <v>260</v>
      </c>
      <c r="D107">
        <v>6800</v>
      </c>
      <c r="E107">
        <v>9829</v>
      </c>
      <c r="F107">
        <f t="shared" si="6"/>
        <v>144.54411764705884</v>
      </c>
      <c r="G107" t="s">
        <v>20</v>
      </c>
      <c r="H107">
        <v>95</v>
      </c>
      <c r="I107">
        <f t="shared" si="11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s="15" t="str">
        <f t="shared" si="9"/>
        <v>technology</v>
      </c>
      <c r="T107" s="15" t="str">
        <f t="shared" si="10"/>
        <v>web</v>
      </c>
    </row>
    <row r="108" spans="1:20" ht="17" x14ac:dyDescent="0.2">
      <c r="A108" s="6">
        <v>106</v>
      </c>
      <c r="B108" t="s">
        <v>261</v>
      </c>
      <c r="C108" s="2" t="s">
        <v>262</v>
      </c>
      <c r="D108">
        <v>3900</v>
      </c>
      <c r="E108">
        <v>14006</v>
      </c>
      <c r="F108">
        <f t="shared" si="6"/>
        <v>359.12820512820514</v>
      </c>
      <c r="G108" t="s">
        <v>20</v>
      </c>
      <c r="H108">
        <v>147</v>
      </c>
      <c r="I108">
        <f t="shared" si="11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s="15" t="str">
        <f t="shared" si="9"/>
        <v>theater</v>
      </c>
      <c r="T108" s="15" t="str">
        <f t="shared" si="10"/>
        <v>plays</v>
      </c>
    </row>
    <row r="109" spans="1:20" ht="34" x14ac:dyDescent="0.2">
      <c r="A109" s="6">
        <v>107</v>
      </c>
      <c r="B109" t="s">
        <v>263</v>
      </c>
      <c r="C109" s="2" t="s">
        <v>264</v>
      </c>
      <c r="D109">
        <v>3500</v>
      </c>
      <c r="E109">
        <v>6527</v>
      </c>
      <c r="F109">
        <f t="shared" si="6"/>
        <v>186.48571428571427</v>
      </c>
      <c r="G109" t="s">
        <v>20</v>
      </c>
      <c r="H109">
        <v>86</v>
      </c>
      <c r="I109">
        <f t="shared" si="11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s="15" t="str">
        <f t="shared" si="9"/>
        <v>theater</v>
      </c>
      <c r="T109" s="15" t="str">
        <f t="shared" si="10"/>
        <v>plays</v>
      </c>
    </row>
    <row r="110" spans="1:20" ht="34" x14ac:dyDescent="0.2">
      <c r="A110" s="6">
        <v>108</v>
      </c>
      <c r="B110" t="s">
        <v>265</v>
      </c>
      <c r="C110" s="2" t="s">
        <v>266</v>
      </c>
      <c r="D110">
        <v>1500</v>
      </c>
      <c r="E110">
        <v>8929</v>
      </c>
      <c r="F110">
        <f t="shared" si="6"/>
        <v>595.26666666666665</v>
      </c>
      <c r="G110" t="s">
        <v>20</v>
      </c>
      <c r="H110">
        <v>83</v>
      </c>
      <c r="I110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s="15" t="str">
        <f t="shared" si="9"/>
        <v>film &amp; video</v>
      </c>
      <c r="T110" s="15" t="str">
        <f t="shared" si="10"/>
        <v>documentary</v>
      </c>
    </row>
    <row r="111" spans="1:20" ht="17" hidden="1" x14ac:dyDescent="0.2">
      <c r="A111" s="6">
        <v>109</v>
      </c>
      <c r="B111" t="s">
        <v>267</v>
      </c>
      <c r="C111" s="2" t="s">
        <v>268</v>
      </c>
      <c r="D111">
        <v>5200</v>
      </c>
      <c r="E111">
        <v>3079</v>
      </c>
      <c r="F111">
        <f t="shared" si="6"/>
        <v>59.21153846153846</v>
      </c>
      <c r="G111" t="s">
        <v>14</v>
      </c>
      <c r="H111">
        <v>60</v>
      </c>
      <c r="I111">
        <f t="shared" si="11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s="15" t="str">
        <f t="shared" si="9"/>
        <v>film &amp; video</v>
      </c>
      <c r="T111" s="15" t="str">
        <f t="shared" si="10"/>
        <v>television</v>
      </c>
    </row>
    <row r="112" spans="1:20" ht="34" hidden="1" x14ac:dyDescent="0.2">
      <c r="A112" s="6">
        <v>110</v>
      </c>
      <c r="B112" t="s">
        <v>270</v>
      </c>
      <c r="C112" s="2" t="s">
        <v>271</v>
      </c>
      <c r="D112">
        <v>142400</v>
      </c>
      <c r="E112">
        <v>21307</v>
      </c>
      <c r="F112">
        <f t="shared" si="6"/>
        <v>14.962780898876405</v>
      </c>
      <c r="G112" t="s">
        <v>14</v>
      </c>
      <c r="H112">
        <v>296</v>
      </c>
      <c r="I112">
        <f t="shared" si="11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s="15" t="str">
        <f t="shared" si="9"/>
        <v>food</v>
      </c>
      <c r="T112" s="15" t="str">
        <f t="shared" si="10"/>
        <v>food trucks</v>
      </c>
    </row>
    <row r="113" spans="1:20" ht="17" x14ac:dyDescent="0.2">
      <c r="A113" s="6">
        <v>111</v>
      </c>
      <c r="B113" t="s">
        <v>272</v>
      </c>
      <c r="C113" s="2" t="s">
        <v>273</v>
      </c>
      <c r="D113">
        <v>61400</v>
      </c>
      <c r="E113">
        <v>73653</v>
      </c>
      <c r="F113">
        <f t="shared" si="6"/>
        <v>119.95602605863192</v>
      </c>
      <c r="G113" t="s">
        <v>20</v>
      </c>
      <c r="H113">
        <v>676</v>
      </c>
      <c r="I113">
        <f t="shared" si="11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s="15" t="str">
        <f t="shared" si="9"/>
        <v>publishing</v>
      </c>
      <c r="T113" s="15" t="str">
        <f t="shared" si="10"/>
        <v>radio &amp; podcasts</v>
      </c>
    </row>
    <row r="114" spans="1:20" ht="17" x14ac:dyDescent="0.2">
      <c r="A114" s="6">
        <v>112</v>
      </c>
      <c r="B114" t="s">
        <v>274</v>
      </c>
      <c r="C114" s="2" t="s">
        <v>275</v>
      </c>
      <c r="D114">
        <v>4700</v>
      </c>
      <c r="E114">
        <v>12635</v>
      </c>
      <c r="F114">
        <f t="shared" si="6"/>
        <v>268.82978723404256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s="15" t="str">
        <f t="shared" si="9"/>
        <v>technology</v>
      </c>
      <c r="T114" s="15" t="str">
        <f t="shared" si="10"/>
        <v>web</v>
      </c>
    </row>
    <row r="115" spans="1:20" ht="17" x14ac:dyDescent="0.2">
      <c r="A115" s="6">
        <v>113</v>
      </c>
      <c r="B115" t="s">
        <v>276</v>
      </c>
      <c r="C115" s="2" t="s">
        <v>277</v>
      </c>
      <c r="D115">
        <v>3300</v>
      </c>
      <c r="E115">
        <v>12437</v>
      </c>
      <c r="F115">
        <f t="shared" si="6"/>
        <v>376.87878787878788</v>
      </c>
      <c r="G115" t="s">
        <v>20</v>
      </c>
      <c r="H115">
        <v>131</v>
      </c>
      <c r="I115">
        <f t="shared" si="11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s="15" t="str">
        <f t="shared" si="9"/>
        <v>food</v>
      </c>
      <c r="T115" s="15" t="str">
        <f t="shared" si="10"/>
        <v>food trucks</v>
      </c>
    </row>
    <row r="116" spans="1:20" ht="17" x14ac:dyDescent="0.2">
      <c r="A116" s="6">
        <v>114</v>
      </c>
      <c r="B116" t="s">
        <v>278</v>
      </c>
      <c r="C116" s="2" t="s">
        <v>279</v>
      </c>
      <c r="D116">
        <v>1900</v>
      </c>
      <c r="E116">
        <v>13816</v>
      </c>
      <c r="F116">
        <f t="shared" si="6"/>
        <v>727.15789473684208</v>
      </c>
      <c r="G116" t="s">
        <v>20</v>
      </c>
      <c r="H116">
        <v>126</v>
      </c>
      <c r="I116">
        <f t="shared" si="11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s="15" t="str">
        <f t="shared" si="9"/>
        <v>technology</v>
      </c>
      <c r="T116" s="15" t="str">
        <f t="shared" si="10"/>
        <v>wearables</v>
      </c>
    </row>
    <row r="117" spans="1:20" ht="17" hidden="1" x14ac:dyDescent="0.2">
      <c r="A117" s="6">
        <v>115</v>
      </c>
      <c r="B117" t="s">
        <v>280</v>
      </c>
      <c r="C117" s="2" t="s">
        <v>281</v>
      </c>
      <c r="D117">
        <v>166700</v>
      </c>
      <c r="E117">
        <v>145382</v>
      </c>
      <c r="F117">
        <f t="shared" si="6"/>
        <v>87.211757648470297</v>
      </c>
      <c r="G117" t="s">
        <v>14</v>
      </c>
      <c r="H117">
        <v>3304</v>
      </c>
      <c r="I117">
        <f t="shared" si="11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s="15" t="str">
        <f t="shared" si="9"/>
        <v>publishing</v>
      </c>
      <c r="T117" s="15" t="str">
        <f t="shared" si="10"/>
        <v>fiction</v>
      </c>
    </row>
    <row r="118" spans="1:20" ht="34" hidden="1" x14ac:dyDescent="0.2">
      <c r="A118" s="6">
        <v>116</v>
      </c>
      <c r="B118" t="s">
        <v>282</v>
      </c>
      <c r="C118" s="2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11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s="15" t="str">
        <f t="shared" si="9"/>
        <v>theater</v>
      </c>
      <c r="T118" s="15" t="str">
        <f t="shared" si="10"/>
        <v>plays</v>
      </c>
    </row>
    <row r="119" spans="1:20" ht="17" x14ac:dyDescent="0.2">
      <c r="A119" s="6">
        <v>117</v>
      </c>
      <c r="B119" t="s">
        <v>284</v>
      </c>
      <c r="C119" s="2" t="s">
        <v>285</v>
      </c>
      <c r="D119">
        <v>4900</v>
      </c>
      <c r="E119">
        <v>8523</v>
      </c>
      <c r="F119">
        <f t="shared" si="6"/>
        <v>173.9387755102041</v>
      </c>
      <c r="G119" t="s">
        <v>20</v>
      </c>
      <c r="H119">
        <v>275</v>
      </c>
      <c r="I119">
        <f t="shared" si="11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s="15" t="str">
        <f t="shared" si="9"/>
        <v>film &amp; video</v>
      </c>
      <c r="T119" s="15" t="str">
        <f t="shared" si="10"/>
        <v>television</v>
      </c>
    </row>
    <row r="120" spans="1:20" ht="17" x14ac:dyDescent="0.2">
      <c r="A120" s="6">
        <v>118</v>
      </c>
      <c r="B120" t="s">
        <v>286</v>
      </c>
      <c r="C120" s="2" t="s">
        <v>287</v>
      </c>
      <c r="D120">
        <v>5400</v>
      </c>
      <c r="E120">
        <v>6351</v>
      </c>
      <c r="F120">
        <f t="shared" si="6"/>
        <v>117.61111111111111</v>
      </c>
      <c r="G120" t="s">
        <v>20</v>
      </c>
      <c r="H120">
        <v>67</v>
      </c>
      <c r="I120">
        <f t="shared" si="11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s="15" t="str">
        <f t="shared" si="9"/>
        <v>photography</v>
      </c>
      <c r="T120" s="15" t="str">
        <f t="shared" si="10"/>
        <v>photography books</v>
      </c>
    </row>
    <row r="121" spans="1:20" ht="34" x14ac:dyDescent="0.2">
      <c r="A121" s="6">
        <v>119</v>
      </c>
      <c r="B121" t="s">
        <v>288</v>
      </c>
      <c r="C121" s="2" t="s">
        <v>289</v>
      </c>
      <c r="D121">
        <v>5000</v>
      </c>
      <c r="E121">
        <v>10748</v>
      </c>
      <c r="F121">
        <f t="shared" si="6"/>
        <v>214.96</v>
      </c>
      <c r="G121" t="s">
        <v>20</v>
      </c>
      <c r="H121">
        <v>154</v>
      </c>
      <c r="I121">
        <f t="shared" si="11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s="15" t="str">
        <f t="shared" si="9"/>
        <v>film &amp; video</v>
      </c>
      <c r="T121" s="15" t="str">
        <f t="shared" si="10"/>
        <v>documentary</v>
      </c>
    </row>
    <row r="122" spans="1:20" ht="17" x14ac:dyDescent="0.2">
      <c r="A122" s="6">
        <v>120</v>
      </c>
      <c r="B122" t="s">
        <v>290</v>
      </c>
      <c r="C122" s="2" t="s">
        <v>291</v>
      </c>
      <c r="D122">
        <v>75100</v>
      </c>
      <c r="E122">
        <v>112272</v>
      </c>
      <c r="F122">
        <f t="shared" si="6"/>
        <v>149.49667110519306</v>
      </c>
      <c r="G122" t="s">
        <v>20</v>
      </c>
      <c r="H122">
        <v>1782</v>
      </c>
      <c r="I122">
        <f t="shared" si="11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s="15" t="str">
        <f t="shared" si="9"/>
        <v>games</v>
      </c>
      <c r="T122" s="15" t="str">
        <f t="shared" si="10"/>
        <v>mobile games</v>
      </c>
    </row>
    <row r="123" spans="1:20" ht="17" x14ac:dyDescent="0.2">
      <c r="A123" s="6">
        <v>121</v>
      </c>
      <c r="B123" t="s">
        <v>293</v>
      </c>
      <c r="C123" s="2" t="s">
        <v>294</v>
      </c>
      <c r="D123">
        <v>45300</v>
      </c>
      <c r="E123">
        <v>99361</v>
      </c>
      <c r="F123">
        <f t="shared" si="6"/>
        <v>219.33995584988963</v>
      </c>
      <c r="G123" t="s">
        <v>20</v>
      </c>
      <c r="H123">
        <v>903</v>
      </c>
      <c r="I123">
        <f t="shared" si="11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s="15" t="str">
        <f t="shared" si="9"/>
        <v>games</v>
      </c>
      <c r="T123" s="15" t="str">
        <f t="shared" si="10"/>
        <v>video games</v>
      </c>
    </row>
    <row r="124" spans="1:20" ht="17" hidden="1" x14ac:dyDescent="0.2">
      <c r="A124" s="6">
        <v>122</v>
      </c>
      <c r="B124" t="s">
        <v>295</v>
      </c>
      <c r="C124" s="2" t="s">
        <v>296</v>
      </c>
      <c r="D124">
        <v>136800</v>
      </c>
      <c r="E124">
        <v>88055</v>
      </c>
      <c r="F124">
        <f t="shared" si="6"/>
        <v>64.367690058479525</v>
      </c>
      <c r="G124" t="s">
        <v>14</v>
      </c>
      <c r="H124">
        <v>3387</v>
      </c>
      <c r="I124">
        <f t="shared" si="11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s="15" t="str">
        <f t="shared" si="9"/>
        <v>publishing</v>
      </c>
      <c r="T124" s="15" t="str">
        <f t="shared" si="10"/>
        <v>fiction</v>
      </c>
    </row>
    <row r="125" spans="1:20" ht="17" hidden="1" x14ac:dyDescent="0.2">
      <c r="A125" s="6">
        <v>123</v>
      </c>
      <c r="B125" t="s">
        <v>297</v>
      </c>
      <c r="C125" s="2" t="s">
        <v>298</v>
      </c>
      <c r="D125">
        <v>177700</v>
      </c>
      <c r="E125">
        <v>33092</v>
      </c>
      <c r="F125">
        <f t="shared" si="6"/>
        <v>18.622397298818232</v>
      </c>
      <c r="G125" t="s">
        <v>14</v>
      </c>
      <c r="H125">
        <v>662</v>
      </c>
      <c r="I125">
        <f t="shared" si="11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s="15" t="str">
        <f t="shared" si="9"/>
        <v>theater</v>
      </c>
      <c r="T125" s="15" t="str">
        <f t="shared" si="10"/>
        <v>plays</v>
      </c>
    </row>
    <row r="126" spans="1:20" ht="17" x14ac:dyDescent="0.2">
      <c r="A126" s="6">
        <v>124</v>
      </c>
      <c r="B126" t="s">
        <v>299</v>
      </c>
      <c r="C126" s="2" t="s">
        <v>300</v>
      </c>
      <c r="D126">
        <v>2600</v>
      </c>
      <c r="E126">
        <v>9562</v>
      </c>
      <c r="F126">
        <f t="shared" si="6"/>
        <v>367.76923076923077</v>
      </c>
      <c r="G126" t="s">
        <v>20</v>
      </c>
      <c r="H126">
        <v>94</v>
      </c>
      <c r="I126">
        <f t="shared" si="11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s="15" t="str">
        <f t="shared" si="9"/>
        <v>photography</v>
      </c>
      <c r="T126" s="15" t="str">
        <f t="shared" si="10"/>
        <v>photography books</v>
      </c>
    </row>
    <row r="127" spans="1:20" ht="17" x14ac:dyDescent="0.2">
      <c r="A127" s="6">
        <v>125</v>
      </c>
      <c r="B127" t="s">
        <v>301</v>
      </c>
      <c r="C127" s="2" t="s">
        <v>302</v>
      </c>
      <c r="D127">
        <v>5300</v>
      </c>
      <c r="E127">
        <v>8475</v>
      </c>
      <c r="F127">
        <f t="shared" si="6"/>
        <v>159.90566037735849</v>
      </c>
      <c r="G127" t="s">
        <v>20</v>
      </c>
      <c r="H127">
        <v>180</v>
      </c>
      <c r="I127">
        <f t="shared" si="11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s="15" t="str">
        <f t="shared" si="9"/>
        <v>theater</v>
      </c>
      <c r="T127" s="15" t="str">
        <f t="shared" si="10"/>
        <v>plays</v>
      </c>
    </row>
    <row r="128" spans="1:20" ht="17" hidden="1" x14ac:dyDescent="0.2">
      <c r="A128" s="6">
        <v>126</v>
      </c>
      <c r="B128" t="s">
        <v>303</v>
      </c>
      <c r="C128" s="2" t="s">
        <v>304</v>
      </c>
      <c r="D128">
        <v>180200</v>
      </c>
      <c r="E128">
        <v>69617</v>
      </c>
      <c r="F128">
        <f t="shared" si="6"/>
        <v>38.633185349611544</v>
      </c>
      <c r="G128" t="s">
        <v>14</v>
      </c>
      <c r="H128">
        <v>774</v>
      </c>
      <c r="I128">
        <f t="shared" si="11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s="15" t="str">
        <f t="shared" si="9"/>
        <v>theater</v>
      </c>
      <c r="T128" s="15" t="str">
        <f t="shared" si="10"/>
        <v>plays</v>
      </c>
    </row>
    <row r="129" spans="1:20" ht="17" hidden="1" x14ac:dyDescent="0.2">
      <c r="A129" s="6">
        <v>127</v>
      </c>
      <c r="B129" t="s">
        <v>305</v>
      </c>
      <c r="C129" s="2" t="s">
        <v>306</v>
      </c>
      <c r="D129">
        <v>103200</v>
      </c>
      <c r="E129">
        <v>53067</v>
      </c>
      <c r="F129">
        <f t="shared" si="6"/>
        <v>51.42151162790698</v>
      </c>
      <c r="G129" t="s">
        <v>14</v>
      </c>
      <c r="H129">
        <v>672</v>
      </c>
      <c r="I129">
        <f t="shared" si="11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s="15" t="str">
        <f t="shared" si="9"/>
        <v>theater</v>
      </c>
      <c r="T129" s="15" t="str">
        <f t="shared" si="10"/>
        <v>plays</v>
      </c>
    </row>
    <row r="130" spans="1:20" ht="17" hidden="1" x14ac:dyDescent="0.2">
      <c r="A130" s="6">
        <v>128</v>
      </c>
      <c r="B130" t="s">
        <v>307</v>
      </c>
      <c r="C130" s="2" t="s">
        <v>308</v>
      </c>
      <c r="D130">
        <v>70600</v>
      </c>
      <c r="E130">
        <v>42596</v>
      </c>
      <c r="F130">
        <f t="shared" si="6"/>
        <v>60.334277620396605</v>
      </c>
      <c r="G130" t="s">
        <v>74</v>
      </c>
      <c r="H130">
        <v>532</v>
      </c>
      <c r="I130">
        <f t="shared" si="11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s="15" t="str">
        <f t="shared" si="9"/>
        <v>music</v>
      </c>
      <c r="T130" s="15" t="str">
        <f t="shared" si="10"/>
        <v>rock</v>
      </c>
    </row>
    <row r="131" spans="1:20" ht="17" hidden="1" x14ac:dyDescent="0.2">
      <c r="A131" s="6">
        <v>129</v>
      </c>
      <c r="B131" t="s">
        <v>309</v>
      </c>
      <c r="C131" s="2" t="s">
        <v>310</v>
      </c>
      <c r="D131">
        <v>148500</v>
      </c>
      <c r="E131">
        <v>4756</v>
      </c>
      <c r="F131">
        <f t="shared" ref="F131:F194" si="12">(E131/D131)*100</f>
        <v>3.202693602693603</v>
      </c>
      <c r="G131" t="s">
        <v>74</v>
      </c>
      <c r="H131">
        <v>55</v>
      </c>
      <c r="I131">
        <f t="shared" si="11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(((L131/60)/60)/24)+DATE(1970,1,1)</f>
        <v>42038.25</v>
      </c>
      <c r="O131" s="8">
        <f t="shared" ref="O131:O194" si="14">(((M131/60)/60)/24)+DATE(1970,1,1)</f>
        <v>42063.25</v>
      </c>
      <c r="P131" t="b">
        <v>0</v>
      </c>
      <c r="Q131" t="b">
        <v>0</v>
      </c>
      <c r="R131" t="s">
        <v>17</v>
      </c>
      <c r="S131" s="15" t="str">
        <f t="shared" ref="S131:S194" si="15">LEFT(R131,FIND("/",R131)-1)</f>
        <v>food</v>
      </c>
      <c r="T131" s="15" t="str">
        <f t="shared" ref="T131:T194" si="16">RIGHT(R131,LEN(R131)-FIND("/",R131))</f>
        <v>food trucks</v>
      </c>
    </row>
    <row r="132" spans="1:20" ht="17" x14ac:dyDescent="0.2">
      <c r="A132" s="6">
        <v>130</v>
      </c>
      <c r="B132" t="s">
        <v>311</v>
      </c>
      <c r="C132" s="2" t="s">
        <v>312</v>
      </c>
      <c r="D132">
        <v>9600</v>
      </c>
      <c r="E132">
        <v>14925</v>
      </c>
      <c r="F132">
        <f t="shared" si="12"/>
        <v>155.46875</v>
      </c>
      <c r="G132" t="s">
        <v>20</v>
      </c>
      <c r="H132">
        <v>533</v>
      </c>
      <c r="I132">
        <f t="shared" ref="I132:I195" si="17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s="15" t="str">
        <f t="shared" si="15"/>
        <v>film &amp; video</v>
      </c>
      <c r="T132" s="15" t="str">
        <f t="shared" si="16"/>
        <v>drama</v>
      </c>
    </row>
    <row r="133" spans="1:20" ht="34" x14ac:dyDescent="0.2">
      <c r="A133" s="6">
        <v>131</v>
      </c>
      <c r="B133" t="s">
        <v>313</v>
      </c>
      <c r="C133" s="2" t="s">
        <v>314</v>
      </c>
      <c r="D133">
        <v>164700</v>
      </c>
      <c r="E133">
        <v>166116</v>
      </c>
      <c r="F133">
        <f t="shared" si="12"/>
        <v>100.85974499089254</v>
      </c>
      <c r="G133" t="s">
        <v>20</v>
      </c>
      <c r="H133">
        <v>2443</v>
      </c>
      <c r="I133">
        <f t="shared" si="17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s="15" t="str">
        <f t="shared" si="15"/>
        <v>technology</v>
      </c>
      <c r="T133" s="15" t="str">
        <f t="shared" si="16"/>
        <v>web</v>
      </c>
    </row>
    <row r="134" spans="1:20" ht="17" x14ac:dyDescent="0.2">
      <c r="A134" s="6">
        <v>132</v>
      </c>
      <c r="B134" t="s">
        <v>315</v>
      </c>
      <c r="C134" s="2" t="s">
        <v>316</v>
      </c>
      <c r="D134">
        <v>3300</v>
      </c>
      <c r="E134">
        <v>3834</v>
      </c>
      <c r="F134">
        <f t="shared" si="12"/>
        <v>116.18181818181819</v>
      </c>
      <c r="G134" t="s">
        <v>20</v>
      </c>
      <c r="H134">
        <v>89</v>
      </c>
      <c r="I134">
        <f t="shared" si="17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s="15" t="str">
        <f t="shared" si="15"/>
        <v>theater</v>
      </c>
      <c r="T134" s="15" t="str">
        <f t="shared" si="16"/>
        <v>plays</v>
      </c>
    </row>
    <row r="135" spans="1:20" ht="17" x14ac:dyDescent="0.2">
      <c r="A135" s="6">
        <v>133</v>
      </c>
      <c r="B135" t="s">
        <v>317</v>
      </c>
      <c r="C135" s="2" t="s">
        <v>318</v>
      </c>
      <c r="D135">
        <v>4500</v>
      </c>
      <c r="E135">
        <v>13985</v>
      </c>
      <c r="F135">
        <f t="shared" si="12"/>
        <v>310.77777777777777</v>
      </c>
      <c r="G135" t="s">
        <v>20</v>
      </c>
      <c r="H135">
        <v>159</v>
      </c>
      <c r="I135">
        <f t="shared" si="17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s="15" t="str">
        <f t="shared" si="15"/>
        <v>music</v>
      </c>
      <c r="T135" s="15" t="str">
        <f t="shared" si="16"/>
        <v>world music</v>
      </c>
    </row>
    <row r="136" spans="1:20" ht="17" hidden="1" x14ac:dyDescent="0.2">
      <c r="A136" s="6">
        <v>134</v>
      </c>
      <c r="B136" t="s">
        <v>320</v>
      </c>
      <c r="C136" s="2" t="s">
        <v>321</v>
      </c>
      <c r="D136">
        <v>99500</v>
      </c>
      <c r="E136">
        <v>89288</v>
      </c>
      <c r="F136">
        <f t="shared" si="12"/>
        <v>89.73668341708543</v>
      </c>
      <c r="G136" t="s">
        <v>14</v>
      </c>
      <c r="H136">
        <v>940</v>
      </c>
      <c r="I136">
        <f t="shared" si="17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s="15" t="str">
        <f t="shared" si="15"/>
        <v>film &amp; video</v>
      </c>
      <c r="T136" s="15" t="str">
        <f t="shared" si="16"/>
        <v>documentary</v>
      </c>
    </row>
    <row r="137" spans="1:20" ht="17" hidden="1" x14ac:dyDescent="0.2">
      <c r="A137" s="6">
        <v>135</v>
      </c>
      <c r="B137" t="s">
        <v>322</v>
      </c>
      <c r="C137" s="2" t="s">
        <v>323</v>
      </c>
      <c r="D137">
        <v>7700</v>
      </c>
      <c r="E137">
        <v>5488</v>
      </c>
      <c r="F137">
        <f t="shared" si="12"/>
        <v>71.27272727272728</v>
      </c>
      <c r="G137" t="s">
        <v>14</v>
      </c>
      <c r="H137">
        <v>117</v>
      </c>
      <c r="I137">
        <f t="shared" si="17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s="15" t="str">
        <f t="shared" si="15"/>
        <v>theater</v>
      </c>
      <c r="T137" s="15" t="str">
        <f t="shared" si="16"/>
        <v>plays</v>
      </c>
    </row>
    <row r="138" spans="1:20" ht="17" hidden="1" x14ac:dyDescent="0.2">
      <c r="A138" s="6">
        <v>136</v>
      </c>
      <c r="B138" t="s">
        <v>324</v>
      </c>
      <c r="C138" s="2" t="s">
        <v>325</v>
      </c>
      <c r="D138">
        <v>82800</v>
      </c>
      <c r="E138">
        <v>2721</v>
      </c>
      <c r="F138">
        <f t="shared" si="12"/>
        <v>3.2862318840579712</v>
      </c>
      <c r="G138" t="s">
        <v>74</v>
      </c>
      <c r="H138">
        <v>58</v>
      </c>
      <c r="I138">
        <f t="shared" si="17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s="15" t="str">
        <f t="shared" si="15"/>
        <v>film &amp; video</v>
      </c>
      <c r="T138" s="15" t="str">
        <f t="shared" si="16"/>
        <v>drama</v>
      </c>
    </row>
    <row r="139" spans="1:20" ht="17" x14ac:dyDescent="0.2">
      <c r="A139" s="6">
        <v>137</v>
      </c>
      <c r="B139" t="s">
        <v>326</v>
      </c>
      <c r="C139" s="2" t="s">
        <v>327</v>
      </c>
      <c r="D139">
        <v>1800</v>
      </c>
      <c r="E139">
        <v>4712</v>
      </c>
      <c r="F139">
        <f t="shared" si="12"/>
        <v>261.77777777777777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s="15" t="str">
        <f t="shared" si="15"/>
        <v>publishing</v>
      </c>
      <c r="T139" s="15" t="str">
        <f t="shared" si="16"/>
        <v>nonfiction</v>
      </c>
    </row>
    <row r="140" spans="1:20" ht="34" hidden="1" x14ac:dyDescent="0.2">
      <c r="A140" s="6">
        <v>138</v>
      </c>
      <c r="B140" t="s">
        <v>328</v>
      </c>
      <c r="C140" s="2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7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s="15" t="str">
        <f t="shared" si="15"/>
        <v>games</v>
      </c>
      <c r="T140" s="15" t="str">
        <f t="shared" si="16"/>
        <v>mobile games</v>
      </c>
    </row>
    <row r="141" spans="1:20" ht="17" hidden="1" x14ac:dyDescent="0.2">
      <c r="A141" s="6">
        <v>139</v>
      </c>
      <c r="B141" t="s">
        <v>330</v>
      </c>
      <c r="C141" s="2" t="s">
        <v>331</v>
      </c>
      <c r="D141">
        <v>92100</v>
      </c>
      <c r="E141">
        <v>19246</v>
      </c>
      <c r="F141">
        <f t="shared" si="12"/>
        <v>20.896851248642779</v>
      </c>
      <c r="G141" t="s">
        <v>14</v>
      </c>
      <c r="H141">
        <v>326</v>
      </c>
      <c r="I141">
        <f t="shared" si="17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s="15" t="str">
        <f t="shared" si="15"/>
        <v>technology</v>
      </c>
      <c r="T141" s="15" t="str">
        <f t="shared" si="16"/>
        <v>wearables</v>
      </c>
    </row>
    <row r="142" spans="1:20" ht="34" x14ac:dyDescent="0.2">
      <c r="A142" s="6">
        <v>140</v>
      </c>
      <c r="B142" t="s">
        <v>332</v>
      </c>
      <c r="C142" s="2" t="s">
        <v>333</v>
      </c>
      <c r="D142">
        <v>5500</v>
      </c>
      <c r="E142">
        <v>12274</v>
      </c>
      <c r="F142">
        <f t="shared" si="12"/>
        <v>223.16363636363636</v>
      </c>
      <c r="G142" t="s">
        <v>20</v>
      </c>
      <c r="H142">
        <v>186</v>
      </c>
      <c r="I142">
        <f t="shared" si="17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s="15" t="str">
        <f t="shared" si="15"/>
        <v>film &amp; video</v>
      </c>
      <c r="T142" s="15" t="str">
        <f t="shared" si="16"/>
        <v>documentary</v>
      </c>
    </row>
    <row r="143" spans="1:20" ht="17" x14ac:dyDescent="0.2">
      <c r="A143" s="6">
        <v>141</v>
      </c>
      <c r="B143" t="s">
        <v>334</v>
      </c>
      <c r="C143" s="2" t="s">
        <v>335</v>
      </c>
      <c r="D143">
        <v>64300</v>
      </c>
      <c r="E143">
        <v>65323</v>
      </c>
      <c r="F143">
        <f t="shared" si="12"/>
        <v>101.59097978227061</v>
      </c>
      <c r="G143" t="s">
        <v>20</v>
      </c>
      <c r="H143">
        <v>1071</v>
      </c>
      <c r="I143">
        <f t="shared" si="17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s="15" t="str">
        <f t="shared" si="15"/>
        <v>technology</v>
      </c>
      <c r="T143" s="15" t="str">
        <f t="shared" si="16"/>
        <v>web</v>
      </c>
    </row>
    <row r="144" spans="1:20" ht="34" x14ac:dyDescent="0.2">
      <c r="A144" s="6">
        <v>142</v>
      </c>
      <c r="B144" t="s">
        <v>336</v>
      </c>
      <c r="C144" s="2" t="s">
        <v>337</v>
      </c>
      <c r="D144">
        <v>5000</v>
      </c>
      <c r="E144">
        <v>11502</v>
      </c>
      <c r="F144">
        <f t="shared" si="12"/>
        <v>230.03999999999996</v>
      </c>
      <c r="G144" t="s">
        <v>20</v>
      </c>
      <c r="H144">
        <v>117</v>
      </c>
      <c r="I144">
        <f t="shared" si="17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s="15" t="str">
        <f t="shared" si="15"/>
        <v>technology</v>
      </c>
      <c r="T144" s="15" t="str">
        <f t="shared" si="16"/>
        <v>web</v>
      </c>
    </row>
    <row r="145" spans="1:20" ht="17" x14ac:dyDescent="0.2">
      <c r="A145" s="6">
        <v>143</v>
      </c>
      <c r="B145" t="s">
        <v>338</v>
      </c>
      <c r="C145" s="2" t="s">
        <v>339</v>
      </c>
      <c r="D145">
        <v>5400</v>
      </c>
      <c r="E145">
        <v>7322</v>
      </c>
      <c r="F145">
        <f t="shared" si="12"/>
        <v>135.59259259259261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s="15" t="str">
        <f t="shared" si="15"/>
        <v>music</v>
      </c>
      <c r="T145" s="15" t="str">
        <f t="shared" si="16"/>
        <v>indie rock</v>
      </c>
    </row>
    <row r="146" spans="1:20" ht="17" x14ac:dyDescent="0.2">
      <c r="A146" s="6">
        <v>144</v>
      </c>
      <c r="B146" t="s">
        <v>340</v>
      </c>
      <c r="C146" s="2" t="s">
        <v>341</v>
      </c>
      <c r="D146">
        <v>9000</v>
      </c>
      <c r="E146">
        <v>11619</v>
      </c>
      <c r="F146">
        <f t="shared" si="12"/>
        <v>129.1</v>
      </c>
      <c r="G146" t="s">
        <v>20</v>
      </c>
      <c r="H146">
        <v>135</v>
      </c>
      <c r="I146">
        <f t="shared" si="17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s="15" t="str">
        <f t="shared" si="15"/>
        <v>theater</v>
      </c>
      <c r="T146" s="15" t="str">
        <f t="shared" si="16"/>
        <v>plays</v>
      </c>
    </row>
    <row r="147" spans="1:20" ht="17" x14ac:dyDescent="0.2">
      <c r="A147" s="6">
        <v>145</v>
      </c>
      <c r="B147" t="s">
        <v>342</v>
      </c>
      <c r="C147" s="2" t="s">
        <v>343</v>
      </c>
      <c r="D147">
        <v>25000</v>
      </c>
      <c r="E147">
        <v>59128</v>
      </c>
      <c r="F147">
        <f t="shared" si="12"/>
        <v>236.512</v>
      </c>
      <c r="G147" t="s">
        <v>20</v>
      </c>
      <c r="H147">
        <v>768</v>
      </c>
      <c r="I147">
        <f t="shared" si="17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s="15" t="str">
        <f t="shared" si="15"/>
        <v>technology</v>
      </c>
      <c r="T147" s="15" t="str">
        <f t="shared" si="16"/>
        <v>wearables</v>
      </c>
    </row>
    <row r="148" spans="1:20" ht="34" hidden="1" x14ac:dyDescent="0.2">
      <c r="A148" s="6">
        <v>146</v>
      </c>
      <c r="B148" t="s">
        <v>344</v>
      </c>
      <c r="C148" s="2" t="s">
        <v>345</v>
      </c>
      <c r="D148">
        <v>8800</v>
      </c>
      <c r="E148">
        <v>1518</v>
      </c>
      <c r="F148">
        <f t="shared" si="12"/>
        <v>17.25</v>
      </c>
      <c r="G148" t="s">
        <v>74</v>
      </c>
      <c r="H148">
        <v>51</v>
      </c>
      <c r="I148">
        <f t="shared" si="17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s="15" t="str">
        <f t="shared" si="15"/>
        <v>theater</v>
      </c>
      <c r="T148" s="15" t="str">
        <f t="shared" si="16"/>
        <v>plays</v>
      </c>
    </row>
    <row r="149" spans="1:20" ht="34" x14ac:dyDescent="0.2">
      <c r="A149" s="6">
        <v>147</v>
      </c>
      <c r="B149" t="s">
        <v>346</v>
      </c>
      <c r="C149" s="2" t="s">
        <v>347</v>
      </c>
      <c r="D149">
        <v>8300</v>
      </c>
      <c r="E149">
        <v>9337</v>
      </c>
      <c r="F149">
        <f t="shared" si="12"/>
        <v>112.49397590361446</v>
      </c>
      <c r="G149" t="s">
        <v>20</v>
      </c>
      <c r="H149">
        <v>199</v>
      </c>
      <c r="I149">
        <f t="shared" si="17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s="15" t="str">
        <f t="shared" si="15"/>
        <v>theater</v>
      </c>
      <c r="T149" s="15" t="str">
        <f t="shared" si="16"/>
        <v>plays</v>
      </c>
    </row>
    <row r="150" spans="1:20" ht="17" x14ac:dyDescent="0.2">
      <c r="A150" s="6">
        <v>148</v>
      </c>
      <c r="B150" t="s">
        <v>348</v>
      </c>
      <c r="C150" s="2" t="s">
        <v>349</v>
      </c>
      <c r="D150">
        <v>9300</v>
      </c>
      <c r="E150">
        <v>11255</v>
      </c>
      <c r="F150">
        <f t="shared" si="12"/>
        <v>121.02150537634408</v>
      </c>
      <c r="G150" t="s">
        <v>20</v>
      </c>
      <c r="H150">
        <v>107</v>
      </c>
      <c r="I150">
        <f t="shared" si="17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s="15" t="str">
        <f t="shared" si="15"/>
        <v>technology</v>
      </c>
      <c r="T150" s="15" t="str">
        <f t="shared" si="16"/>
        <v>wearables</v>
      </c>
    </row>
    <row r="151" spans="1:20" ht="17" x14ac:dyDescent="0.2">
      <c r="A151" s="6">
        <v>149</v>
      </c>
      <c r="B151" t="s">
        <v>350</v>
      </c>
      <c r="C151" s="2" t="s">
        <v>351</v>
      </c>
      <c r="D151">
        <v>6200</v>
      </c>
      <c r="E151">
        <v>13632</v>
      </c>
      <c r="F151">
        <f t="shared" si="12"/>
        <v>219.87096774193549</v>
      </c>
      <c r="G151" t="s">
        <v>20</v>
      </c>
      <c r="H151">
        <v>195</v>
      </c>
      <c r="I151">
        <f t="shared" si="17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s="15" t="str">
        <f t="shared" si="15"/>
        <v>music</v>
      </c>
      <c r="T151" s="15" t="str">
        <f t="shared" si="16"/>
        <v>indie rock</v>
      </c>
    </row>
    <row r="152" spans="1:20" ht="17" hidden="1" x14ac:dyDescent="0.2">
      <c r="A152" s="6">
        <v>150</v>
      </c>
      <c r="B152" t="s">
        <v>352</v>
      </c>
      <c r="C152" s="2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s="15" t="str">
        <f t="shared" si="15"/>
        <v>music</v>
      </c>
      <c r="T152" s="15" t="str">
        <f t="shared" si="16"/>
        <v>rock</v>
      </c>
    </row>
    <row r="153" spans="1:20" ht="17" hidden="1" x14ac:dyDescent="0.2">
      <c r="A153" s="6">
        <v>151</v>
      </c>
      <c r="B153" t="s">
        <v>354</v>
      </c>
      <c r="C153" s="2" t="s">
        <v>355</v>
      </c>
      <c r="D153">
        <v>137200</v>
      </c>
      <c r="E153">
        <v>88037</v>
      </c>
      <c r="F153">
        <f t="shared" si="12"/>
        <v>64.166909620991248</v>
      </c>
      <c r="G153" t="s">
        <v>14</v>
      </c>
      <c r="H153">
        <v>1467</v>
      </c>
      <c r="I153">
        <f t="shared" si="17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s="15" t="str">
        <f t="shared" si="15"/>
        <v>music</v>
      </c>
      <c r="T153" s="15" t="str">
        <f t="shared" si="16"/>
        <v>electric music</v>
      </c>
    </row>
    <row r="154" spans="1:20" ht="17" x14ac:dyDescent="0.2">
      <c r="A154" s="6">
        <v>152</v>
      </c>
      <c r="B154" t="s">
        <v>356</v>
      </c>
      <c r="C154" s="2" t="s">
        <v>357</v>
      </c>
      <c r="D154">
        <v>41500</v>
      </c>
      <c r="E154">
        <v>175573</v>
      </c>
      <c r="F154">
        <f t="shared" si="12"/>
        <v>423.06746987951806</v>
      </c>
      <c r="G154" t="s">
        <v>20</v>
      </c>
      <c r="H154">
        <v>3376</v>
      </c>
      <c r="I154">
        <f t="shared" si="17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s="15" t="str">
        <f t="shared" si="15"/>
        <v>music</v>
      </c>
      <c r="T154" s="15" t="str">
        <f t="shared" si="16"/>
        <v>indie rock</v>
      </c>
    </row>
    <row r="155" spans="1:20" ht="17" hidden="1" x14ac:dyDescent="0.2">
      <c r="A155" s="6">
        <v>153</v>
      </c>
      <c r="B155" t="s">
        <v>358</v>
      </c>
      <c r="C155" s="2" t="s">
        <v>359</v>
      </c>
      <c r="D155">
        <v>189400</v>
      </c>
      <c r="E155">
        <v>176112</v>
      </c>
      <c r="F155">
        <f t="shared" si="12"/>
        <v>92.984160506863773</v>
      </c>
      <c r="G155" t="s">
        <v>14</v>
      </c>
      <c r="H155">
        <v>5681</v>
      </c>
      <c r="I155">
        <f t="shared" si="17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s="15" t="str">
        <f t="shared" si="15"/>
        <v>theater</v>
      </c>
      <c r="T155" s="15" t="str">
        <f t="shared" si="16"/>
        <v>plays</v>
      </c>
    </row>
    <row r="156" spans="1:20" ht="17" hidden="1" x14ac:dyDescent="0.2">
      <c r="A156" s="6">
        <v>154</v>
      </c>
      <c r="B156" t="s">
        <v>360</v>
      </c>
      <c r="C156" s="2" t="s">
        <v>361</v>
      </c>
      <c r="D156">
        <v>171300</v>
      </c>
      <c r="E156">
        <v>100650</v>
      </c>
      <c r="F156">
        <f t="shared" si="12"/>
        <v>58.756567425569173</v>
      </c>
      <c r="G156" t="s">
        <v>14</v>
      </c>
      <c r="H156">
        <v>1059</v>
      </c>
      <c r="I156">
        <f t="shared" si="17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s="15" t="str">
        <f t="shared" si="15"/>
        <v>music</v>
      </c>
      <c r="T156" s="15" t="str">
        <f t="shared" si="16"/>
        <v>indie rock</v>
      </c>
    </row>
    <row r="157" spans="1:20" ht="17" hidden="1" x14ac:dyDescent="0.2">
      <c r="A157" s="6">
        <v>155</v>
      </c>
      <c r="B157" t="s">
        <v>362</v>
      </c>
      <c r="C157" s="2" t="s">
        <v>363</v>
      </c>
      <c r="D157">
        <v>139500</v>
      </c>
      <c r="E157">
        <v>90706</v>
      </c>
      <c r="F157">
        <f t="shared" si="12"/>
        <v>65.022222222222226</v>
      </c>
      <c r="G157" t="s">
        <v>14</v>
      </c>
      <c r="H157">
        <v>1194</v>
      </c>
      <c r="I157">
        <f t="shared" si="17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s="15" t="str">
        <f t="shared" si="15"/>
        <v>theater</v>
      </c>
      <c r="T157" s="15" t="str">
        <f t="shared" si="16"/>
        <v>plays</v>
      </c>
    </row>
    <row r="158" spans="1:20" ht="17" hidden="1" x14ac:dyDescent="0.2">
      <c r="A158" s="6">
        <v>156</v>
      </c>
      <c r="B158" t="s">
        <v>364</v>
      </c>
      <c r="C158" s="2" t="s">
        <v>365</v>
      </c>
      <c r="D158">
        <v>36400</v>
      </c>
      <c r="E158">
        <v>26914</v>
      </c>
      <c r="F158">
        <f t="shared" si="12"/>
        <v>73.939560439560438</v>
      </c>
      <c r="G158" t="s">
        <v>74</v>
      </c>
      <c r="H158">
        <v>379</v>
      </c>
      <c r="I158">
        <f t="shared" si="17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s="15" t="str">
        <f t="shared" si="15"/>
        <v>music</v>
      </c>
      <c r="T158" s="15" t="str">
        <f t="shared" si="16"/>
        <v>rock</v>
      </c>
    </row>
    <row r="159" spans="1:20" ht="17" hidden="1" x14ac:dyDescent="0.2">
      <c r="A159" s="6">
        <v>157</v>
      </c>
      <c r="B159" t="s">
        <v>366</v>
      </c>
      <c r="C159" s="2" t="s">
        <v>367</v>
      </c>
      <c r="D159">
        <v>4200</v>
      </c>
      <c r="E159">
        <v>2212</v>
      </c>
      <c r="F159">
        <f t="shared" si="12"/>
        <v>52.666666666666664</v>
      </c>
      <c r="G159" t="s">
        <v>14</v>
      </c>
      <c r="H159">
        <v>30</v>
      </c>
      <c r="I159">
        <f t="shared" si="17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s="15" t="str">
        <f t="shared" si="15"/>
        <v>photography</v>
      </c>
      <c r="T159" s="15" t="str">
        <f t="shared" si="16"/>
        <v>photography books</v>
      </c>
    </row>
    <row r="160" spans="1:20" ht="17" x14ac:dyDescent="0.2">
      <c r="A160" s="6">
        <v>158</v>
      </c>
      <c r="B160" t="s">
        <v>368</v>
      </c>
      <c r="C160" s="2" t="s">
        <v>369</v>
      </c>
      <c r="D160">
        <v>2100</v>
      </c>
      <c r="E160">
        <v>4640</v>
      </c>
      <c r="F160">
        <f t="shared" si="12"/>
        <v>220.95238095238096</v>
      </c>
      <c r="G160" t="s">
        <v>20</v>
      </c>
      <c r="H160">
        <v>41</v>
      </c>
      <c r="I160">
        <f t="shared" si="17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s="15" t="str">
        <f t="shared" si="15"/>
        <v>music</v>
      </c>
      <c r="T160" s="15" t="str">
        <f t="shared" si="16"/>
        <v>rock</v>
      </c>
    </row>
    <row r="161" spans="1:20" ht="17" x14ac:dyDescent="0.2">
      <c r="A161" s="6">
        <v>159</v>
      </c>
      <c r="B161" t="s">
        <v>370</v>
      </c>
      <c r="C161" s="2" t="s">
        <v>371</v>
      </c>
      <c r="D161">
        <v>191200</v>
      </c>
      <c r="E161">
        <v>191222</v>
      </c>
      <c r="F161">
        <f t="shared" si="12"/>
        <v>100.01150627615063</v>
      </c>
      <c r="G161" t="s">
        <v>20</v>
      </c>
      <c r="H161">
        <v>1821</v>
      </c>
      <c r="I161">
        <f t="shared" si="17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s="15" t="str">
        <f t="shared" si="15"/>
        <v>theater</v>
      </c>
      <c r="T161" s="15" t="str">
        <f t="shared" si="16"/>
        <v>plays</v>
      </c>
    </row>
    <row r="162" spans="1:20" ht="17" x14ac:dyDescent="0.2">
      <c r="A162" s="6">
        <v>160</v>
      </c>
      <c r="B162" t="s">
        <v>372</v>
      </c>
      <c r="C162" s="2" t="s">
        <v>373</v>
      </c>
      <c r="D162">
        <v>8000</v>
      </c>
      <c r="E162">
        <v>12985</v>
      </c>
      <c r="F162">
        <f t="shared" si="12"/>
        <v>162.3125</v>
      </c>
      <c r="G162" t="s">
        <v>20</v>
      </c>
      <c r="H162">
        <v>164</v>
      </c>
      <c r="I162">
        <f t="shared" si="17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s="15" t="str">
        <f t="shared" si="15"/>
        <v>technology</v>
      </c>
      <c r="T162" s="15" t="str">
        <f t="shared" si="16"/>
        <v>wearables</v>
      </c>
    </row>
    <row r="163" spans="1:20" ht="34" hidden="1" x14ac:dyDescent="0.2">
      <c r="A163" s="6">
        <v>161</v>
      </c>
      <c r="B163" t="s">
        <v>374</v>
      </c>
      <c r="C163" s="2" t="s">
        <v>375</v>
      </c>
      <c r="D163">
        <v>5500</v>
      </c>
      <c r="E163">
        <v>4300</v>
      </c>
      <c r="F163">
        <f t="shared" si="12"/>
        <v>78.181818181818187</v>
      </c>
      <c r="G163" t="s">
        <v>14</v>
      </c>
      <c r="H163">
        <v>75</v>
      </c>
      <c r="I163">
        <f t="shared" si="17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s="15" t="str">
        <f t="shared" si="15"/>
        <v>technology</v>
      </c>
      <c r="T163" s="15" t="str">
        <f t="shared" si="16"/>
        <v>web</v>
      </c>
    </row>
    <row r="164" spans="1:20" ht="34" x14ac:dyDescent="0.2">
      <c r="A164" s="6">
        <v>162</v>
      </c>
      <c r="B164" t="s">
        <v>376</v>
      </c>
      <c r="C164" s="2" t="s">
        <v>377</v>
      </c>
      <c r="D164">
        <v>6100</v>
      </c>
      <c r="E164">
        <v>9134</v>
      </c>
      <c r="F164">
        <f t="shared" si="12"/>
        <v>149.73770491803279</v>
      </c>
      <c r="G164" t="s">
        <v>20</v>
      </c>
      <c r="H164">
        <v>157</v>
      </c>
      <c r="I164">
        <f t="shared" si="17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s="15" t="str">
        <f t="shared" si="15"/>
        <v>music</v>
      </c>
      <c r="T164" s="15" t="str">
        <f t="shared" si="16"/>
        <v>rock</v>
      </c>
    </row>
    <row r="165" spans="1:20" ht="17" x14ac:dyDescent="0.2">
      <c r="A165" s="6">
        <v>163</v>
      </c>
      <c r="B165" t="s">
        <v>378</v>
      </c>
      <c r="C165" s="2" t="s">
        <v>379</v>
      </c>
      <c r="D165">
        <v>3500</v>
      </c>
      <c r="E165">
        <v>8864</v>
      </c>
      <c r="F165">
        <f t="shared" si="12"/>
        <v>253.25714285714284</v>
      </c>
      <c r="G165" t="s">
        <v>20</v>
      </c>
      <c r="H165">
        <v>246</v>
      </c>
      <c r="I165">
        <f t="shared" si="17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s="15" t="str">
        <f t="shared" si="15"/>
        <v>photography</v>
      </c>
      <c r="T165" s="15" t="str">
        <f t="shared" si="16"/>
        <v>photography books</v>
      </c>
    </row>
    <row r="166" spans="1:20" ht="17" x14ac:dyDescent="0.2">
      <c r="A166" s="6">
        <v>164</v>
      </c>
      <c r="B166" t="s">
        <v>380</v>
      </c>
      <c r="C166" s="2" t="s">
        <v>381</v>
      </c>
      <c r="D166">
        <v>150500</v>
      </c>
      <c r="E166">
        <v>150755</v>
      </c>
      <c r="F166">
        <f t="shared" si="12"/>
        <v>100.16943521594683</v>
      </c>
      <c r="G166" t="s">
        <v>20</v>
      </c>
      <c r="H166">
        <v>1396</v>
      </c>
      <c r="I166">
        <f t="shared" si="17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s="15" t="str">
        <f t="shared" si="15"/>
        <v>theater</v>
      </c>
      <c r="T166" s="15" t="str">
        <f t="shared" si="16"/>
        <v>plays</v>
      </c>
    </row>
    <row r="167" spans="1:20" ht="17" x14ac:dyDescent="0.2">
      <c r="A167" s="6">
        <v>165</v>
      </c>
      <c r="B167" t="s">
        <v>382</v>
      </c>
      <c r="C167" s="2" t="s">
        <v>383</v>
      </c>
      <c r="D167">
        <v>90400</v>
      </c>
      <c r="E167">
        <v>110279</v>
      </c>
      <c r="F167">
        <f t="shared" si="12"/>
        <v>121.99004424778761</v>
      </c>
      <c r="G167" t="s">
        <v>20</v>
      </c>
      <c r="H167">
        <v>2506</v>
      </c>
      <c r="I167">
        <f t="shared" si="17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s="15" t="str">
        <f t="shared" si="15"/>
        <v>technology</v>
      </c>
      <c r="T167" s="15" t="str">
        <f t="shared" si="16"/>
        <v>web</v>
      </c>
    </row>
    <row r="168" spans="1:20" ht="17" x14ac:dyDescent="0.2">
      <c r="A168" s="6">
        <v>166</v>
      </c>
      <c r="B168" t="s">
        <v>384</v>
      </c>
      <c r="C168" s="2" t="s">
        <v>385</v>
      </c>
      <c r="D168">
        <v>9800</v>
      </c>
      <c r="E168">
        <v>13439</v>
      </c>
      <c r="F168">
        <f t="shared" si="12"/>
        <v>137.13265306122449</v>
      </c>
      <c r="G168" t="s">
        <v>20</v>
      </c>
      <c r="H168">
        <v>244</v>
      </c>
      <c r="I168">
        <f t="shared" si="17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s="15" t="str">
        <f t="shared" si="15"/>
        <v>photography</v>
      </c>
      <c r="T168" s="15" t="str">
        <f t="shared" si="16"/>
        <v>photography books</v>
      </c>
    </row>
    <row r="169" spans="1:20" ht="17" x14ac:dyDescent="0.2">
      <c r="A169" s="6">
        <v>167</v>
      </c>
      <c r="B169" t="s">
        <v>386</v>
      </c>
      <c r="C169" s="2" t="s">
        <v>387</v>
      </c>
      <c r="D169">
        <v>2600</v>
      </c>
      <c r="E169">
        <v>10804</v>
      </c>
      <c r="F169">
        <f t="shared" si="12"/>
        <v>415.53846153846149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s="15" t="str">
        <f t="shared" si="15"/>
        <v>theater</v>
      </c>
      <c r="T169" s="15" t="str">
        <f t="shared" si="16"/>
        <v>plays</v>
      </c>
    </row>
    <row r="170" spans="1:20" ht="17" hidden="1" x14ac:dyDescent="0.2">
      <c r="A170" s="6">
        <v>168</v>
      </c>
      <c r="B170" t="s">
        <v>388</v>
      </c>
      <c r="C170" s="2" t="s">
        <v>389</v>
      </c>
      <c r="D170">
        <v>128100</v>
      </c>
      <c r="E170">
        <v>40107</v>
      </c>
      <c r="F170">
        <f t="shared" si="12"/>
        <v>31.30913348946136</v>
      </c>
      <c r="G170" t="s">
        <v>14</v>
      </c>
      <c r="H170">
        <v>955</v>
      </c>
      <c r="I170">
        <f t="shared" si="17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s="15" t="str">
        <f t="shared" si="15"/>
        <v>music</v>
      </c>
      <c r="T170" s="15" t="str">
        <f t="shared" si="16"/>
        <v>indie rock</v>
      </c>
    </row>
    <row r="171" spans="1:20" ht="17" x14ac:dyDescent="0.2">
      <c r="A171" s="6">
        <v>169</v>
      </c>
      <c r="B171" t="s">
        <v>390</v>
      </c>
      <c r="C171" s="2" t="s">
        <v>391</v>
      </c>
      <c r="D171">
        <v>23300</v>
      </c>
      <c r="E171">
        <v>98811</v>
      </c>
      <c r="F171">
        <f t="shared" si="12"/>
        <v>424.08154506437768</v>
      </c>
      <c r="G171" t="s">
        <v>20</v>
      </c>
      <c r="H171">
        <v>1267</v>
      </c>
      <c r="I171">
        <f t="shared" si="17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s="15" t="str">
        <f t="shared" si="15"/>
        <v>film &amp; video</v>
      </c>
      <c r="T171" s="15" t="str">
        <f t="shared" si="16"/>
        <v>shorts</v>
      </c>
    </row>
    <row r="172" spans="1:20" ht="17" hidden="1" x14ac:dyDescent="0.2">
      <c r="A172" s="6">
        <v>170</v>
      </c>
      <c r="B172" t="s">
        <v>392</v>
      </c>
      <c r="C172" s="2" t="s">
        <v>393</v>
      </c>
      <c r="D172">
        <v>188100</v>
      </c>
      <c r="E172">
        <v>5528</v>
      </c>
      <c r="F172">
        <f t="shared" si="12"/>
        <v>2.93886230728336</v>
      </c>
      <c r="G172" t="s">
        <v>14</v>
      </c>
      <c r="H172">
        <v>67</v>
      </c>
      <c r="I172">
        <f t="shared" si="17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s="15" t="str">
        <f t="shared" si="15"/>
        <v>music</v>
      </c>
      <c r="T172" s="15" t="str">
        <f t="shared" si="16"/>
        <v>indie rock</v>
      </c>
    </row>
    <row r="173" spans="1:20" ht="34" hidden="1" x14ac:dyDescent="0.2">
      <c r="A173" s="6">
        <v>171</v>
      </c>
      <c r="B173" t="s">
        <v>394</v>
      </c>
      <c r="C173" s="2" t="s">
        <v>395</v>
      </c>
      <c r="D173">
        <v>4900</v>
      </c>
      <c r="E173">
        <v>521</v>
      </c>
      <c r="F173">
        <f t="shared" si="12"/>
        <v>10.63265306122449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s="15" t="str">
        <f t="shared" si="15"/>
        <v>publishing</v>
      </c>
      <c r="T173" s="15" t="str">
        <f t="shared" si="16"/>
        <v>translations</v>
      </c>
    </row>
    <row r="174" spans="1:20" ht="17" hidden="1" x14ac:dyDescent="0.2">
      <c r="A174" s="6">
        <v>172</v>
      </c>
      <c r="B174" t="s">
        <v>396</v>
      </c>
      <c r="C174" s="2" t="s">
        <v>397</v>
      </c>
      <c r="D174">
        <v>800</v>
      </c>
      <c r="E174">
        <v>663</v>
      </c>
      <c r="F174">
        <f t="shared" si="12"/>
        <v>82.875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s="15" t="str">
        <f t="shared" si="15"/>
        <v>film &amp; video</v>
      </c>
      <c r="T174" s="15" t="str">
        <f t="shared" si="16"/>
        <v>documentary</v>
      </c>
    </row>
    <row r="175" spans="1:20" ht="34" x14ac:dyDescent="0.2">
      <c r="A175" s="6">
        <v>173</v>
      </c>
      <c r="B175" t="s">
        <v>398</v>
      </c>
      <c r="C175" s="2" t="s">
        <v>399</v>
      </c>
      <c r="D175">
        <v>96700</v>
      </c>
      <c r="E175">
        <v>157635</v>
      </c>
      <c r="F175">
        <f t="shared" si="12"/>
        <v>163.01447776628748</v>
      </c>
      <c r="G175" t="s">
        <v>20</v>
      </c>
      <c r="H175">
        <v>1561</v>
      </c>
      <c r="I175">
        <f t="shared" si="17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s="15" t="str">
        <f t="shared" si="15"/>
        <v>theater</v>
      </c>
      <c r="T175" s="15" t="str">
        <f t="shared" si="16"/>
        <v>plays</v>
      </c>
    </row>
    <row r="176" spans="1:20" ht="17" x14ac:dyDescent="0.2">
      <c r="A176" s="6">
        <v>174</v>
      </c>
      <c r="B176" t="s">
        <v>400</v>
      </c>
      <c r="C176" s="2" t="s">
        <v>401</v>
      </c>
      <c r="D176">
        <v>600</v>
      </c>
      <c r="E176">
        <v>5368</v>
      </c>
      <c r="F176">
        <f t="shared" si="12"/>
        <v>894.66666666666674</v>
      </c>
      <c r="G176" t="s">
        <v>20</v>
      </c>
      <c r="H176">
        <v>48</v>
      </c>
      <c r="I176">
        <f t="shared" si="17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s="15" t="str">
        <f t="shared" si="15"/>
        <v>technology</v>
      </c>
      <c r="T176" s="15" t="str">
        <f t="shared" si="16"/>
        <v>wearables</v>
      </c>
    </row>
    <row r="177" spans="1:20" ht="17" hidden="1" x14ac:dyDescent="0.2">
      <c r="A177" s="6">
        <v>175</v>
      </c>
      <c r="B177" t="s">
        <v>402</v>
      </c>
      <c r="C177" s="2" t="s">
        <v>403</v>
      </c>
      <c r="D177">
        <v>181200</v>
      </c>
      <c r="E177">
        <v>47459</v>
      </c>
      <c r="F177">
        <f t="shared" si="12"/>
        <v>26.191501103752756</v>
      </c>
      <c r="G177" t="s">
        <v>14</v>
      </c>
      <c r="H177">
        <v>1130</v>
      </c>
      <c r="I177">
        <f t="shared" si="17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s="15" t="str">
        <f t="shared" si="15"/>
        <v>theater</v>
      </c>
      <c r="T177" s="15" t="str">
        <f t="shared" si="16"/>
        <v>plays</v>
      </c>
    </row>
    <row r="178" spans="1:20" ht="34" hidden="1" x14ac:dyDescent="0.2">
      <c r="A178" s="6">
        <v>176</v>
      </c>
      <c r="B178" t="s">
        <v>404</v>
      </c>
      <c r="C178" s="2" t="s">
        <v>405</v>
      </c>
      <c r="D178">
        <v>115000</v>
      </c>
      <c r="E178">
        <v>86060</v>
      </c>
      <c r="F178">
        <f t="shared" si="12"/>
        <v>74.834782608695647</v>
      </c>
      <c r="G178" t="s">
        <v>14</v>
      </c>
      <c r="H178">
        <v>782</v>
      </c>
      <c r="I178">
        <f t="shared" si="17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s="15" t="str">
        <f t="shared" si="15"/>
        <v>theater</v>
      </c>
      <c r="T178" s="15" t="str">
        <f t="shared" si="16"/>
        <v>plays</v>
      </c>
    </row>
    <row r="179" spans="1:20" ht="17" x14ac:dyDescent="0.2">
      <c r="A179" s="6">
        <v>177</v>
      </c>
      <c r="B179" t="s">
        <v>406</v>
      </c>
      <c r="C179" s="2" t="s">
        <v>407</v>
      </c>
      <c r="D179">
        <v>38800</v>
      </c>
      <c r="E179">
        <v>161593</v>
      </c>
      <c r="F179">
        <f t="shared" si="12"/>
        <v>416.47680412371136</v>
      </c>
      <c r="G179" t="s">
        <v>20</v>
      </c>
      <c r="H179">
        <v>2739</v>
      </c>
      <c r="I179">
        <f t="shared" si="17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s="15" t="str">
        <f t="shared" si="15"/>
        <v>theater</v>
      </c>
      <c r="T179" s="15" t="str">
        <f t="shared" si="16"/>
        <v>plays</v>
      </c>
    </row>
    <row r="180" spans="1:20" ht="17" hidden="1" x14ac:dyDescent="0.2">
      <c r="A180" s="6">
        <v>178</v>
      </c>
      <c r="B180" t="s">
        <v>408</v>
      </c>
      <c r="C180" s="2" t="s">
        <v>409</v>
      </c>
      <c r="D180">
        <v>7200</v>
      </c>
      <c r="E180">
        <v>6927</v>
      </c>
      <c r="F180">
        <f t="shared" si="12"/>
        <v>96.208333333333329</v>
      </c>
      <c r="G180" t="s">
        <v>14</v>
      </c>
      <c r="H180">
        <v>210</v>
      </c>
      <c r="I180">
        <f t="shared" si="17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s="15" t="str">
        <f t="shared" si="15"/>
        <v>food</v>
      </c>
      <c r="T180" s="15" t="str">
        <f t="shared" si="16"/>
        <v>food trucks</v>
      </c>
    </row>
    <row r="181" spans="1:20" ht="34" x14ac:dyDescent="0.2">
      <c r="A181" s="6">
        <v>179</v>
      </c>
      <c r="B181" t="s">
        <v>410</v>
      </c>
      <c r="C181" s="2" t="s">
        <v>411</v>
      </c>
      <c r="D181">
        <v>44500</v>
      </c>
      <c r="E181">
        <v>159185</v>
      </c>
      <c r="F181">
        <f t="shared" si="12"/>
        <v>357.71910112359546</v>
      </c>
      <c r="G181" t="s">
        <v>20</v>
      </c>
      <c r="H181">
        <v>3537</v>
      </c>
      <c r="I181">
        <f t="shared" si="17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s="15" t="str">
        <f t="shared" si="15"/>
        <v>theater</v>
      </c>
      <c r="T181" s="15" t="str">
        <f t="shared" si="16"/>
        <v>plays</v>
      </c>
    </row>
    <row r="182" spans="1:20" ht="17" x14ac:dyDescent="0.2">
      <c r="A182" s="6">
        <v>180</v>
      </c>
      <c r="B182" t="s">
        <v>412</v>
      </c>
      <c r="C182" s="2" t="s">
        <v>413</v>
      </c>
      <c r="D182">
        <v>56000</v>
      </c>
      <c r="E182">
        <v>172736</v>
      </c>
      <c r="F182">
        <f t="shared" si="12"/>
        <v>308.45714285714286</v>
      </c>
      <c r="G182" t="s">
        <v>20</v>
      </c>
      <c r="H182">
        <v>2107</v>
      </c>
      <c r="I182">
        <f t="shared" si="17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s="15" t="str">
        <f t="shared" si="15"/>
        <v>technology</v>
      </c>
      <c r="T182" s="15" t="str">
        <f t="shared" si="16"/>
        <v>wearables</v>
      </c>
    </row>
    <row r="183" spans="1:20" ht="17" hidden="1" x14ac:dyDescent="0.2">
      <c r="A183" s="6">
        <v>181</v>
      </c>
      <c r="B183" t="s">
        <v>414</v>
      </c>
      <c r="C183" s="2" t="s">
        <v>415</v>
      </c>
      <c r="D183">
        <v>8600</v>
      </c>
      <c r="E183">
        <v>5315</v>
      </c>
      <c r="F183">
        <f t="shared" si="12"/>
        <v>61.802325581395344</v>
      </c>
      <c r="G183" t="s">
        <v>14</v>
      </c>
      <c r="H183">
        <v>136</v>
      </c>
      <c r="I183">
        <f t="shared" si="17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s="15" t="str">
        <f t="shared" si="15"/>
        <v>technology</v>
      </c>
      <c r="T183" s="15" t="str">
        <f t="shared" si="16"/>
        <v>web</v>
      </c>
    </row>
    <row r="184" spans="1:20" ht="34" x14ac:dyDescent="0.2">
      <c r="A184" s="6">
        <v>182</v>
      </c>
      <c r="B184" t="s">
        <v>416</v>
      </c>
      <c r="C184" s="2" t="s">
        <v>417</v>
      </c>
      <c r="D184">
        <v>27100</v>
      </c>
      <c r="E184">
        <v>195750</v>
      </c>
      <c r="F184">
        <f t="shared" si="12"/>
        <v>722.32472324723244</v>
      </c>
      <c r="G184" t="s">
        <v>20</v>
      </c>
      <c r="H184">
        <v>3318</v>
      </c>
      <c r="I184">
        <f t="shared" si="17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s="15" t="str">
        <f t="shared" si="15"/>
        <v>theater</v>
      </c>
      <c r="T184" s="15" t="str">
        <f t="shared" si="16"/>
        <v>plays</v>
      </c>
    </row>
    <row r="185" spans="1:20" ht="34" hidden="1" x14ac:dyDescent="0.2">
      <c r="A185" s="6">
        <v>183</v>
      </c>
      <c r="B185" t="s">
        <v>418</v>
      </c>
      <c r="C185" s="2" t="s">
        <v>419</v>
      </c>
      <c r="D185">
        <v>5100</v>
      </c>
      <c r="E185">
        <v>3525</v>
      </c>
      <c r="F185">
        <f t="shared" si="12"/>
        <v>69.117647058823522</v>
      </c>
      <c r="G185" t="s">
        <v>14</v>
      </c>
      <c r="H185">
        <v>86</v>
      </c>
      <c r="I185">
        <f t="shared" si="17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s="15" t="str">
        <f t="shared" si="15"/>
        <v>music</v>
      </c>
      <c r="T185" s="15" t="str">
        <f t="shared" si="16"/>
        <v>rock</v>
      </c>
    </row>
    <row r="186" spans="1:20" ht="17" x14ac:dyDescent="0.2">
      <c r="A186" s="6">
        <v>184</v>
      </c>
      <c r="B186" t="s">
        <v>420</v>
      </c>
      <c r="C186" s="2" t="s">
        <v>421</v>
      </c>
      <c r="D186">
        <v>3600</v>
      </c>
      <c r="E186">
        <v>10550</v>
      </c>
      <c r="F186">
        <f t="shared" si="12"/>
        <v>293.05555555555554</v>
      </c>
      <c r="G186" t="s">
        <v>20</v>
      </c>
      <c r="H186">
        <v>340</v>
      </c>
      <c r="I186">
        <f t="shared" si="17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s="15" t="str">
        <f t="shared" si="15"/>
        <v>theater</v>
      </c>
      <c r="T186" s="15" t="str">
        <f t="shared" si="16"/>
        <v>plays</v>
      </c>
    </row>
    <row r="187" spans="1:20" ht="17" hidden="1" x14ac:dyDescent="0.2">
      <c r="A187" s="6">
        <v>185</v>
      </c>
      <c r="B187" t="s">
        <v>422</v>
      </c>
      <c r="C187" s="2" t="s">
        <v>423</v>
      </c>
      <c r="D187">
        <v>1000</v>
      </c>
      <c r="E187">
        <v>718</v>
      </c>
      <c r="F187">
        <f t="shared" si="12"/>
        <v>71.8</v>
      </c>
      <c r="G187" t="s">
        <v>14</v>
      </c>
      <c r="H187">
        <v>19</v>
      </c>
      <c r="I187">
        <f t="shared" si="17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s="15" t="str">
        <f t="shared" si="15"/>
        <v>film &amp; video</v>
      </c>
      <c r="T187" s="15" t="str">
        <f t="shared" si="16"/>
        <v>television</v>
      </c>
    </row>
    <row r="188" spans="1:20" ht="17" hidden="1" x14ac:dyDescent="0.2">
      <c r="A188" s="6">
        <v>186</v>
      </c>
      <c r="B188" t="s">
        <v>424</v>
      </c>
      <c r="C188" s="2" t="s">
        <v>425</v>
      </c>
      <c r="D188">
        <v>88800</v>
      </c>
      <c r="E188">
        <v>28358</v>
      </c>
      <c r="F188">
        <f t="shared" si="12"/>
        <v>31.934684684684683</v>
      </c>
      <c r="G188" t="s">
        <v>14</v>
      </c>
      <c r="H188">
        <v>886</v>
      </c>
      <c r="I188">
        <f t="shared" si="17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s="15" t="str">
        <f t="shared" si="15"/>
        <v>theater</v>
      </c>
      <c r="T188" s="15" t="str">
        <f t="shared" si="16"/>
        <v>plays</v>
      </c>
    </row>
    <row r="189" spans="1:20" ht="17" x14ac:dyDescent="0.2">
      <c r="A189" s="6">
        <v>187</v>
      </c>
      <c r="B189" t="s">
        <v>426</v>
      </c>
      <c r="C189" s="2" t="s">
        <v>427</v>
      </c>
      <c r="D189">
        <v>60200</v>
      </c>
      <c r="E189">
        <v>138384</v>
      </c>
      <c r="F189">
        <f t="shared" si="12"/>
        <v>229.87375415282392</v>
      </c>
      <c r="G189" t="s">
        <v>20</v>
      </c>
      <c r="H189">
        <v>1442</v>
      </c>
      <c r="I189">
        <f t="shared" si="17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s="15" t="str">
        <f t="shared" si="15"/>
        <v>film &amp; video</v>
      </c>
      <c r="T189" s="15" t="str">
        <f t="shared" si="16"/>
        <v>shorts</v>
      </c>
    </row>
    <row r="190" spans="1:20" ht="17" hidden="1" x14ac:dyDescent="0.2">
      <c r="A190" s="6">
        <v>188</v>
      </c>
      <c r="B190" t="s">
        <v>428</v>
      </c>
      <c r="C190" s="2" t="s">
        <v>429</v>
      </c>
      <c r="D190">
        <v>8200</v>
      </c>
      <c r="E190">
        <v>2625</v>
      </c>
      <c r="F190">
        <f t="shared" si="12"/>
        <v>32.012195121951223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s="15" t="str">
        <f t="shared" si="15"/>
        <v>theater</v>
      </c>
      <c r="T190" s="15" t="str">
        <f t="shared" si="16"/>
        <v>plays</v>
      </c>
    </row>
    <row r="191" spans="1:20" ht="17" hidden="1" x14ac:dyDescent="0.2">
      <c r="A191" s="6">
        <v>189</v>
      </c>
      <c r="B191" t="s">
        <v>430</v>
      </c>
      <c r="C191" s="2" t="s">
        <v>431</v>
      </c>
      <c r="D191">
        <v>191300</v>
      </c>
      <c r="E191">
        <v>45004</v>
      </c>
      <c r="F191">
        <f t="shared" si="12"/>
        <v>23.525352848928385</v>
      </c>
      <c r="G191" t="s">
        <v>74</v>
      </c>
      <c r="H191">
        <v>441</v>
      </c>
      <c r="I191">
        <f t="shared" si="17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s="15" t="str">
        <f t="shared" si="15"/>
        <v>theater</v>
      </c>
      <c r="T191" s="15" t="str">
        <f t="shared" si="16"/>
        <v>plays</v>
      </c>
    </row>
    <row r="192" spans="1:20" ht="17" hidden="1" x14ac:dyDescent="0.2">
      <c r="A192" s="6">
        <v>190</v>
      </c>
      <c r="B192" t="s">
        <v>432</v>
      </c>
      <c r="C192" s="2" t="s">
        <v>433</v>
      </c>
      <c r="D192">
        <v>3700</v>
      </c>
      <c r="E192">
        <v>2538</v>
      </c>
      <c r="F192">
        <f t="shared" si="12"/>
        <v>68.594594594594597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s="15" t="str">
        <f t="shared" si="15"/>
        <v>theater</v>
      </c>
      <c r="T192" s="15" t="str">
        <f t="shared" si="16"/>
        <v>plays</v>
      </c>
    </row>
    <row r="193" spans="1:20" ht="17" hidden="1" x14ac:dyDescent="0.2">
      <c r="A193" s="6">
        <v>191</v>
      </c>
      <c r="B193" t="s">
        <v>434</v>
      </c>
      <c r="C193" s="2" t="s">
        <v>435</v>
      </c>
      <c r="D193">
        <v>8400</v>
      </c>
      <c r="E193">
        <v>3188</v>
      </c>
      <c r="F193">
        <f t="shared" si="12"/>
        <v>37.952380952380956</v>
      </c>
      <c r="G193" t="s">
        <v>14</v>
      </c>
      <c r="H193">
        <v>86</v>
      </c>
      <c r="I193">
        <f t="shared" si="17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s="15" t="str">
        <f t="shared" si="15"/>
        <v>theater</v>
      </c>
      <c r="T193" s="15" t="str">
        <f t="shared" si="16"/>
        <v>plays</v>
      </c>
    </row>
    <row r="194" spans="1:20" ht="17" hidden="1" x14ac:dyDescent="0.2">
      <c r="A194" s="6">
        <v>192</v>
      </c>
      <c r="B194" t="s">
        <v>436</v>
      </c>
      <c r="C194" s="2" t="s">
        <v>437</v>
      </c>
      <c r="D194">
        <v>42600</v>
      </c>
      <c r="E194">
        <v>8517</v>
      </c>
      <c r="F194">
        <f t="shared" si="12"/>
        <v>19.992957746478872</v>
      </c>
      <c r="G194" t="s">
        <v>14</v>
      </c>
      <c r="H194">
        <v>243</v>
      </c>
      <c r="I194">
        <f t="shared" si="17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s="15" t="str">
        <f t="shared" si="15"/>
        <v>music</v>
      </c>
      <c r="T194" s="15" t="str">
        <f t="shared" si="16"/>
        <v>rock</v>
      </c>
    </row>
    <row r="195" spans="1:20" ht="17" hidden="1" x14ac:dyDescent="0.2">
      <c r="A195" s="6">
        <v>193</v>
      </c>
      <c r="B195" t="s">
        <v>438</v>
      </c>
      <c r="C195" s="2" t="s">
        <v>439</v>
      </c>
      <c r="D195">
        <v>6600</v>
      </c>
      <c r="E195">
        <v>3012</v>
      </c>
      <c r="F195">
        <f t="shared" ref="F195:F258" si="18">(E195/D195)*100</f>
        <v>45.636363636363633</v>
      </c>
      <c r="G195" t="s">
        <v>14</v>
      </c>
      <c r="H195">
        <v>65</v>
      </c>
      <c r="I195">
        <f t="shared" si="17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(((L195/60)/60)/24)+DATE(1970,1,1)</f>
        <v>43198.208333333328</v>
      </c>
      <c r="O195" s="8">
        <f t="shared" ref="O195:O258" si="20">(((M195/60)/60)/24)+DATE(1970,1,1)</f>
        <v>43202.208333333328</v>
      </c>
      <c r="P195" t="b">
        <v>1</v>
      </c>
      <c r="Q195" t="b">
        <v>0</v>
      </c>
      <c r="R195" t="s">
        <v>60</v>
      </c>
      <c r="S195" s="15" t="str">
        <f t="shared" ref="S195:S258" si="21">LEFT(R195,FIND("/",R195)-1)</f>
        <v>music</v>
      </c>
      <c r="T195" s="15" t="str">
        <f t="shared" ref="T195:T258" si="22">RIGHT(R195,LEN(R195)-FIND("/",R195))</f>
        <v>indie rock</v>
      </c>
    </row>
    <row r="196" spans="1:20" ht="17" x14ac:dyDescent="0.2">
      <c r="A196" s="6">
        <v>194</v>
      </c>
      <c r="B196" t="s">
        <v>440</v>
      </c>
      <c r="C196" s="2" t="s">
        <v>441</v>
      </c>
      <c r="D196">
        <v>7100</v>
      </c>
      <c r="E196">
        <v>8716</v>
      </c>
      <c r="F196">
        <f t="shared" si="18"/>
        <v>122.7605633802817</v>
      </c>
      <c r="G196" t="s">
        <v>20</v>
      </c>
      <c r="H196">
        <v>126</v>
      </c>
      <c r="I196">
        <f t="shared" ref="I196:I259" si="23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s="15" t="str">
        <f t="shared" si="21"/>
        <v>music</v>
      </c>
      <c r="T196" s="15" t="str">
        <f t="shared" si="22"/>
        <v>metal</v>
      </c>
    </row>
    <row r="197" spans="1:20" ht="17" x14ac:dyDescent="0.2">
      <c r="A197" s="6">
        <v>195</v>
      </c>
      <c r="B197" t="s">
        <v>442</v>
      </c>
      <c r="C197" s="2" t="s">
        <v>443</v>
      </c>
      <c r="D197">
        <v>15800</v>
      </c>
      <c r="E197">
        <v>57157</v>
      </c>
      <c r="F197">
        <f t="shared" si="18"/>
        <v>361.75316455696202</v>
      </c>
      <c r="G197" t="s">
        <v>20</v>
      </c>
      <c r="H197">
        <v>524</v>
      </c>
      <c r="I197">
        <f t="shared" si="2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s="15" t="str">
        <f t="shared" si="21"/>
        <v>music</v>
      </c>
      <c r="T197" s="15" t="str">
        <f t="shared" si="22"/>
        <v>electric music</v>
      </c>
    </row>
    <row r="198" spans="1:20" ht="17" hidden="1" x14ac:dyDescent="0.2">
      <c r="A198" s="6">
        <v>196</v>
      </c>
      <c r="B198" t="s">
        <v>444</v>
      </c>
      <c r="C198" s="2" t="s">
        <v>445</v>
      </c>
      <c r="D198">
        <v>8200</v>
      </c>
      <c r="E198">
        <v>5178</v>
      </c>
      <c r="F198">
        <f t="shared" si="18"/>
        <v>63.146341463414636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s="15" t="str">
        <f t="shared" si="21"/>
        <v>technology</v>
      </c>
      <c r="T198" s="15" t="str">
        <f t="shared" si="22"/>
        <v>wearables</v>
      </c>
    </row>
    <row r="199" spans="1:20" ht="17" x14ac:dyDescent="0.2">
      <c r="A199" s="6">
        <v>197</v>
      </c>
      <c r="B199" t="s">
        <v>446</v>
      </c>
      <c r="C199" s="2" t="s">
        <v>447</v>
      </c>
      <c r="D199">
        <v>54700</v>
      </c>
      <c r="E199">
        <v>163118</v>
      </c>
      <c r="F199">
        <f t="shared" si="18"/>
        <v>298.20475319926874</v>
      </c>
      <c r="G199" t="s">
        <v>20</v>
      </c>
      <c r="H199">
        <v>1989</v>
      </c>
      <c r="I199">
        <f t="shared" si="2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s="15" t="str">
        <f t="shared" si="21"/>
        <v>film &amp; video</v>
      </c>
      <c r="T199" s="15" t="str">
        <f t="shared" si="22"/>
        <v>drama</v>
      </c>
    </row>
    <row r="200" spans="1:20" ht="17" hidden="1" x14ac:dyDescent="0.2">
      <c r="A200" s="6">
        <v>198</v>
      </c>
      <c r="B200" t="s">
        <v>448</v>
      </c>
      <c r="C200" s="2" t="s">
        <v>449</v>
      </c>
      <c r="D200">
        <v>63200</v>
      </c>
      <c r="E200">
        <v>6041</v>
      </c>
      <c r="F200">
        <f t="shared" si="18"/>
        <v>9.5585443037974684</v>
      </c>
      <c r="G200" t="s">
        <v>14</v>
      </c>
      <c r="H200">
        <v>168</v>
      </c>
      <c r="I200">
        <f t="shared" si="2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s="15" t="str">
        <f t="shared" si="21"/>
        <v>music</v>
      </c>
      <c r="T200" s="15" t="str">
        <f t="shared" si="22"/>
        <v>electric music</v>
      </c>
    </row>
    <row r="201" spans="1:20" ht="17" hidden="1" x14ac:dyDescent="0.2">
      <c r="A201" s="6">
        <v>199</v>
      </c>
      <c r="B201" t="s">
        <v>450</v>
      </c>
      <c r="C201" s="2" t="s">
        <v>451</v>
      </c>
      <c r="D201">
        <v>1800</v>
      </c>
      <c r="E201">
        <v>968</v>
      </c>
      <c r="F201">
        <f t="shared" si="18"/>
        <v>53.777777777777779</v>
      </c>
      <c r="G201" t="s">
        <v>14</v>
      </c>
      <c r="H201">
        <v>13</v>
      </c>
      <c r="I201">
        <f t="shared" si="2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s="15" t="str">
        <f t="shared" si="21"/>
        <v>music</v>
      </c>
      <c r="T201" s="15" t="str">
        <f t="shared" si="22"/>
        <v>rock</v>
      </c>
    </row>
    <row r="202" spans="1:20" ht="17" hidden="1" x14ac:dyDescent="0.2">
      <c r="A202" s="6">
        <v>200</v>
      </c>
      <c r="B202" t="s">
        <v>452</v>
      </c>
      <c r="C202" s="2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s="15" t="str">
        <f t="shared" si="21"/>
        <v>theater</v>
      </c>
      <c r="T202" s="15" t="str">
        <f t="shared" si="22"/>
        <v>plays</v>
      </c>
    </row>
    <row r="203" spans="1:20" ht="34" x14ac:dyDescent="0.2">
      <c r="A203" s="6">
        <v>201</v>
      </c>
      <c r="B203" t="s">
        <v>454</v>
      </c>
      <c r="C203" s="2" t="s">
        <v>455</v>
      </c>
      <c r="D203">
        <v>2100</v>
      </c>
      <c r="E203">
        <v>14305</v>
      </c>
      <c r="F203">
        <f t="shared" si="18"/>
        <v>681.19047619047615</v>
      </c>
      <c r="G203" t="s">
        <v>20</v>
      </c>
      <c r="H203">
        <v>157</v>
      </c>
      <c r="I203">
        <f t="shared" si="2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s="15" t="str">
        <f t="shared" si="21"/>
        <v>technology</v>
      </c>
      <c r="T203" s="15" t="str">
        <f t="shared" si="22"/>
        <v>web</v>
      </c>
    </row>
    <row r="204" spans="1:20" ht="17" hidden="1" x14ac:dyDescent="0.2">
      <c r="A204" s="6">
        <v>202</v>
      </c>
      <c r="B204" t="s">
        <v>456</v>
      </c>
      <c r="C204" s="2" t="s">
        <v>457</v>
      </c>
      <c r="D204">
        <v>8300</v>
      </c>
      <c r="E204">
        <v>6543</v>
      </c>
      <c r="F204">
        <f t="shared" si="18"/>
        <v>78.831325301204828</v>
      </c>
      <c r="G204" t="s">
        <v>74</v>
      </c>
      <c r="H204">
        <v>82</v>
      </c>
      <c r="I204">
        <f t="shared" si="2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s="15" t="str">
        <f t="shared" si="21"/>
        <v>food</v>
      </c>
      <c r="T204" s="15" t="str">
        <f t="shared" si="22"/>
        <v>food trucks</v>
      </c>
    </row>
    <row r="205" spans="1:20" ht="34" x14ac:dyDescent="0.2">
      <c r="A205" s="6">
        <v>203</v>
      </c>
      <c r="B205" t="s">
        <v>458</v>
      </c>
      <c r="C205" s="2" t="s">
        <v>459</v>
      </c>
      <c r="D205">
        <v>143900</v>
      </c>
      <c r="E205">
        <v>193413</v>
      </c>
      <c r="F205">
        <f t="shared" si="18"/>
        <v>134.40792216817235</v>
      </c>
      <c r="G205" t="s">
        <v>20</v>
      </c>
      <c r="H205">
        <v>4498</v>
      </c>
      <c r="I205">
        <f t="shared" si="2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s="15" t="str">
        <f t="shared" si="21"/>
        <v>theater</v>
      </c>
      <c r="T205" s="15" t="str">
        <f t="shared" si="22"/>
        <v>plays</v>
      </c>
    </row>
    <row r="206" spans="1:20" ht="17" hidden="1" x14ac:dyDescent="0.2">
      <c r="A206" s="6">
        <v>204</v>
      </c>
      <c r="B206" t="s">
        <v>460</v>
      </c>
      <c r="C206" s="2" t="s">
        <v>461</v>
      </c>
      <c r="D206">
        <v>75000</v>
      </c>
      <c r="E206">
        <v>2529</v>
      </c>
      <c r="F206">
        <f t="shared" si="18"/>
        <v>3.3719999999999999</v>
      </c>
      <c r="G206" t="s">
        <v>14</v>
      </c>
      <c r="H206">
        <v>40</v>
      </c>
      <c r="I206">
        <f t="shared" si="2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s="15" t="str">
        <f t="shared" si="21"/>
        <v>music</v>
      </c>
      <c r="T206" s="15" t="str">
        <f t="shared" si="22"/>
        <v>jazz</v>
      </c>
    </row>
    <row r="207" spans="1:20" ht="17" x14ac:dyDescent="0.2">
      <c r="A207" s="6">
        <v>205</v>
      </c>
      <c r="B207" t="s">
        <v>462</v>
      </c>
      <c r="C207" s="2" t="s">
        <v>463</v>
      </c>
      <c r="D207">
        <v>1300</v>
      </c>
      <c r="E207">
        <v>5614</v>
      </c>
      <c r="F207">
        <f t="shared" si="18"/>
        <v>431.84615384615387</v>
      </c>
      <c r="G207" t="s">
        <v>20</v>
      </c>
      <c r="H207">
        <v>80</v>
      </c>
      <c r="I207">
        <f t="shared" si="2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s="15" t="str">
        <f t="shared" si="21"/>
        <v>theater</v>
      </c>
      <c r="T207" s="15" t="str">
        <f t="shared" si="22"/>
        <v>plays</v>
      </c>
    </row>
    <row r="208" spans="1:20" ht="17" hidden="1" x14ac:dyDescent="0.2">
      <c r="A208" s="6">
        <v>206</v>
      </c>
      <c r="B208" t="s">
        <v>464</v>
      </c>
      <c r="C208" s="2" t="s">
        <v>465</v>
      </c>
      <c r="D208">
        <v>9000</v>
      </c>
      <c r="E208">
        <v>3496</v>
      </c>
      <c r="F208">
        <f t="shared" si="18"/>
        <v>38.844444444444441</v>
      </c>
      <c r="G208" t="s">
        <v>74</v>
      </c>
      <c r="H208">
        <v>57</v>
      </c>
      <c r="I208">
        <f t="shared" si="2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s="15" t="str">
        <f t="shared" si="21"/>
        <v>publishing</v>
      </c>
      <c r="T208" s="15" t="str">
        <f t="shared" si="22"/>
        <v>fiction</v>
      </c>
    </row>
    <row r="209" spans="1:20" ht="34" x14ac:dyDescent="0.2">
      <c r="A209" s="6">
        <v>207</v>
      </c>
      <c r="B209" t="s">
        <v>466</v>
      </c>
      <c r="C209" s="2" t="s">
        <v>467</v>
      </c>
      <c r="D209">
        <v>1000</v>
      </c>
      <c r="E209">
        <v>4257</v>
      </c>
      <c r="F209">
        <f t="shared" si="18"/>
        <v>425.7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s="15" t="str">
        <f t="shared" si="21"/>
        <v>music</v>
      </c>
      <c r="T209" s="15" t="str">
        <f t="shared" si="22"/>
        <v>rock</v>
      </c>
    </row>
    <row r="210" spans="1:20" ht="17" x14ac:dyDescent="0.2">
      <c r="A210" s="6">
        <v>208</v>
      </c>
      <c r="B210" t="s">
        <v>468</v>
      </c>
      <c r="C210" s="2" t="s">
        <v>469</v>
      </c>
      <c r="D210">
        <v>196900</v>
      </c>
      <c r="E210">
        <v>199110</v>
      </c>
      <c r="F210">
        <f t="shared" si="18"/>
        <v>101.12239715591672</v>
      </c>
      <c r="G210" t="s">
        <v>20</v>
      </c>
      <c r="H210">
        <v>2053</v>
      </c>
      <c r="I210">
        <f t="shared" si="2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s="15" t="str">
        <f t="shared" si="21"/>
        <v>film &amp; video</v>
      </c>
      <c r="T210" s="15" t="str">
        <f t="shared" si="22"/>
        <v>documentary</v>
      </c>
    </row>
    <row r="211" spans="1:20" ht="17" hidden="1" x14ac:dyDescent="0.2">
      <c r="A211" s="6">
        <v>209</v>
      </c>
      <c r="B211" t="s">
        <v>470</v>
      </c>
      <c r="C211" s="2" t="s">
        <v>471</v>
      </c>
      <c r="D211">
        <v>194500</v>
      </c>
      <c r="E211">
        <v>41212</v>
      </c>
      <c r="F211">
        <f t="shared" si="18"/>
        <v>21.188688946015425</v>
      </c>
      <c r="G211" t="s">
        <v>47</v>
      </c>
      <c r="H211">
        <v>808</v>
      </c>
      <c r="I211">
        <f t="shared" si="2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s="15" t="str">
        <f t="shared" si="21"/>
        <v>film &amp; video</v>
      </c>
      <c r="T211" s="15" t="str">
        <f t="shared" si="22"/>
        <v>documentary</v>
      </c>
    </row>
    <row r="212" spans="1:20" ht="17" hidden="1" x14ac:dyDescent="0.2">
      <c r="A212" s="6">
        <v>210</v>
      </c>
      <c r="B212" t="s">
        <v>472</v>
      </c>
      <c r="C212" s="2" t="s">
        <v>473</v>
      </c>
      <c r="D212">
        <v>9400</v>
      </c>
      <c r="E212">
        <v>6338</v>
      </c>
      <c r="F212">
        <f t="shared" si="18"/>
        <v>67.425531914893625</v>
      </c>
      <c r="G212" t="s">
        <v>14</v>
      </c>
      <c r="H212">
        <v>226</v>
      </c>
      <c r="I212">
        <f t="shared" si="2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s="15" t="str">
        <f t="shared" si="21"/>
        <v>film &amp; video</v>
      </c>
      <c r="T212" s="15" t="str">
        <f t="shared" si="22"/>
        <v>science fiction</v>
      </c>
    </row>
    <row r="213" spans="1:20" ht="34" hidden="1" x14ac:dyDescent="0.2">
      <c r="A213" s="6">
        <v>211</v>
      </c>
      <c r="B213" t="s">
        <v>475</v>
      </c>
      <c r="C213" s="2" t="s">
        <v>476</v>
      </c>
      <c r="D213">
        <v>104400</v>
      </c>
      <c r="E213">
        <v>99100</v>
      </c>
      <c r="F213">
        <f t="shared" si="18"/>
        <v>94.923371647509583</v>
      </c>
      <c r="G213" t="s">
        <v>14</v>
      </c>
      <c r="H213">
        <v>1625</v>
      </c>
      <c r="I213">
        <f t="shared" si="2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s="15" t="str">
        <f t="shared" si="21"/>
        <v>theater</v>
      </c>
      <c r="T213" s="15" t="str">
        <f t="shared" si="22"/>
        <v>plays</v>
      </c>
    </row>
    <row r="214" spans="1:20" ht="34" x14ac:dyDescent="0.2">
      <c r="A214" s="6">
        <v>212</v>
      </c>
      <c r="B214" t="s">
        <v>477</v>
      </c>
      <c r="C214" s="2" t="s">
        <v>478</v>
      </c>
      <c r="D214">
        <v>8100</v>
      </c>
      <c r="E214">
        <v>12300</v>
      </c>
      <c r="F214">
        <f t="shared" si="18"/>
        <v>151.85185185185185</v>
      </c>
      <c r="G214" t="s">
        <v>20</v>
      </c>
      <c r="H214">
        <v>168</v>
      </c>
      <c r="I214">
        <f t="shared" si="2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s="15" t="str">
        <f t="shared" si="21"/>
        <v>theater</v>
      </c>
      <c r="T214" s="15" t="str">
        <f t="shared" si="22"/>
        <v>plays</v>
      </c>
    </row>
    <row r="215" spans="1:20" ht="34" x14ac:dyDescent="0.2">
      <c r="A215" s="6">
        <v>213</v>
      </c>
      <c r="B215" t="s">
        <v>479</v>
      </c>
      <c r="C215" s="2" t="s">
        <v>480</v>
      </c>
      <c r="D215">
        <v>87900</v>
      </c>
      <c r="E215">
        <v>171549</v>
      </c>
      <c r="F215">
        <f t="shared" si="18"/>
        <v>195.16382252559728</v>
      </c>
      <c r="G215" t="s">
        <v>20</v>
      </c>
      <c r="H215">
        <v>4289</v>
      </c>
      <c r="I215">
        <f t="shared" si="2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s="15" t="str">
        <f t="shared" si="21"/>
        <v>music</v>
      </c>
      <c r="T215" s="15" t="str">
        <f t="shared" si="22"/>
        <v>indie rock</v>
      </c>
    </row>
    <row r="216" spans="1:20" ht="17" x14ac:dyDescent="0.2">
      <c r="A216" s="6">
        <v>214</v>
      </c>
      <c r="B216" t="s">
        <v>481</v>
      </c>
      <c r="C216" s="2" t="s">
        <v>482</v>
      </c>
      <c r="D216">
        <v>1400</v>
      </c>
      <c r="E216">
        <v>14324</v>
      </c>
      <c r="F216">
        <f t="shared" si="18"/>
        <v>1023.1428571428571</v>
      </c>
      <c r="G216" t="s">
        <v>20</v>
      </c>
      <c r="H216">
        <v>165</v>
      </c>
      <c r="I216">
        <f t="shared" si="2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s="15" t="str">
        <f t="shared" si="21"/>
        <v>music</v>
      </c>
      <c r="T216" s="15" t="str">
        <f t="shared" si="22"/>
        <v>rock</v>
      </c>
    </row>
    <row r="217" spans="1:20" ht="17" hidden="1" x14ac:dyDescent="0.2">
      <c r="A217" s="6">
        <v>215</v>
      </c>
      <c r="B217" t="s">
        <v>483</v>
      </c>
      <c r="C217" s="2" t="s">
        <v>484</v>
      </c>
      <c r="D217">
        <v>156800</v>
      </c>
      <c r="E217">
        <v>6024</v>
      </c>
      <c r="F217">
        <f t="shared" si="18"/>
        <v>3.841836734693878</v>
      </c>
      <c r="G217" t="s">
        <v>14</v>
      </c>
      <c r="H217">
        <v>143</v>
      </c>
      <c r="I217">
        <f t="shared" si="2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s="15" t="str">
        <f t="shared" si="21"/>
        <v>theater</v>
      </c>
      <c r="T217" s="15" t="str">
        <f t="shared" si="22"/>
        <v>plays</v>
      </c>
    </row>
    <row r="218" spans="1:20" ht="17" x14ac:dyDescent="0.2">
      <c r="A218" s="6">
        <v>216</v>
      </c>
      <c r="B218" t="s">
        <v>485</v>
      </c>
      <c r="C218" s="2" t="s">
        <v>486</v>
      </c>
      <c r="D218">
        <v>121700</v>
      </c>
      <c r="E218">
        <v>188721</v>
      </c>
      <c r="F218">
        <f t="shared" si="18"/>
        <v>155.07066557107643</v>
      </c>
      <c r="G218" t="s">
        <v>20</v>
      </c>
      <c r="H218">
        <v>1815</v>
      </c>
      <c r="I218">
        <f t="shared" si="2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s="15" t="str">
        <f t="shared" si="21"/>
        <v>theater</v>
      </c>
      <c r="T218" s="15" t="str">
        <f t="shared" si="22"/>
        <v>plays</v>
      </c>
    </row>
    <row r="219" spans="1:20" ht="17" hidden="1" x14ac:dyDescent="0.2">
      <c r="A219" s="6">
        <v>217</v>
      </c>
      <c r="B219" t="s">
        <v>487</v>
      </c>
      <c r="C219" s="2" t="s">
        <v>488</v>
      </c>
      <c r="D219">
        <v>129400</v>
      </c>
      <c r="E219">
        <v>57911</v>
      </c>
      <c r="F219">
        <f t="shared" si="18"/>
        <v>44.753477588871718</v>
      </c>
      <c r="G219" t="s">
        <v>14</v>
      </c>
      <c r="H219">
        <v>934</v>
      </c>
      <c r="I219">
        <f t="shared" si="2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s="15" t="str">
        <f t="shared" si="21"/>
        <v>film &amp; video</v>
      </c>
      <c r="T219" s="15" t="str">
        <f t="shared" si="22"/>
        <v>science fiction</v>
      </c>
    </row>
    <row r="220" spans="1:20" ht="17" x14ac:dyDescent="0.2">
      <c r="A220" s="6">
        <v>218</v>
      </c>
      <c r="B220" t="s">
        <v>489</v>
      </c>
      <c r="C220" s="2" t="s">
        <v>490</v>
      </c>
      <c r="D220">
        <v>5700</v>
      </c>
      <c r="E220">
        <v>12309</v>
      </c>
      <c r="F220">
        <f t="shared" si="18"/>
        <v>215.94736842105263</v>
      </c>
      <c r="G220" t="s">
        <v>20</v>
      </c>
      <c r="H220">
        <v>397</v>
      </c>
      <c r="I220">
        <f t="shared" si="2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s="15" t="str">
        <f t="shared" si="21"/>
        <v>film &amp; video</v>
      </c>
      <c r="T220" s="15" t="str">
        <f t="shared" si="22"/>
        <v>shorts</v>
      </c>
    </row>
    <row r="221" spans="1:20" ht="17" x14ac:dyDescent="0.2">
      <c r="A221" s="6">
        <v>219</v>
      </c>
      <c r="B221" t="s">
        <v>491</v>
      </c>
      <c r="C221" s="2" t="s">
        <v>492</v>
      </c>
      <c r="D221">
        <v>41700</v>
      </c>
      <c r="E221">
        <v>138497</v>
      </c>
      <c r="F221">
        <f t="shared" si="18"/>
        <v>332.12709832134288</v>
      </c>
      <c r="G221" t="s">
        <v>20</v>
      </c>
      <c r="H221">
        <v>1539</v>
      </c>
      <c r="I221">
        <f t="shared" si="2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s="15" t="str">
        <f t="shared" si="21"/>
        <v>film &amp; video</v>
      </c>
      <c r="T221" s="15" t="str">
        <f t="shared" si="22"/>
        <v>animation</v>
      </c>
    </row>
    <row r="222" spans="1:20" ht="17" hidden="1" x14ac:dyDescent="0.2">
      <c r="A222" s="6">
        <v>220</v>
      </c>
      <c r="B222" t="s">
        <v>493</v>
      </c>
      <c r="C222" s="2" t="s">
        <v>494</v>
      </c>
      <c r="D222">
        <v>7900</v>
      </c>
      <c r="E222">
        <v>667</v>
      </c>
      <c r="F222">
        <f t="shared" si="18"/>
        <v>8.4430379746835449</v>
      </c>
      <c r="G222" t="s">
        <v>14</v>
      </c>
      <c r="H222">
        <v>17</v>
      </c>
      <c r="I222">
        <f t="shared" si="2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s="15" t="str">
        <f t="shared" si="21"/>
        <v>theater</v>
      </c>
      <c r="T222" s="15" t="str">
        <f t="shared" si="22"/>
        <v>plays</v>
      </c>
    </row>
    <row r="223" spans="1:20" ht="34" hidden="1" x14ac:dyDescent="0.2">
      <c r="A223" s="6">
        <v>221</v>
      </c>
      <c r="B223" t="s">
        <v>495</v>
      </c>
      <c r="C223" s="2" t="s">
        <v>496</v>
      </c>
      <c r="D223">
        <v>121500</v>
      </c>
      <c r="E223">
        <v>119830</v>
      </c>
      <c r="F223">
        <f t="shared" si="18"/>
        <v>98.625514403292186</v>
      </c>
      <c r="G223" t="s">
        <v>14</v>
      </c>
      <c r="H223">
        <v>2179</v>
      </c>
      <c r="I223">
        <f t="shared" si="2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s="15" t="str">
        <f t="shared" si="21"/>
        <v>food</v>
      </c>
      <c r="T223" s="15" t="str">
        <f t="shared" si="22"/>
        <v>food trucks</v>
      </c>
    </row>
    <row r="224" spans="1:20" ht="17" x14ac:dyDescent="0.2">
      <c r="A224" s="6">
        <v>222</v>
      </c>
      <c r="B224" t="s">
        <v>497</v>
      </c>
      <c r="C224" s="2" t="s">
        <v>498</v>
      </c>
      <c r="D224">
        <v>4800</v>
      </c>
      <c r="E224">
        <v>6623</v>
      </c>
      <c r="F224">
        <f t="shared" si="18"/>
        <v>137.97916666666669</v>
      </c>
      <c r="G224" t="s">
        <v>20</v>
      </c>
      <c r="H224">
        <v>138</v>
      </c>
      <c r="I224">
        <f t="shared" si="2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s="15" t="str">
        <f t="shared" si="21"/>
        <v>photography</v>
      </c>
      <c r="T224" s="15" t="str">
        <f t="shared" si="22"/>
        <v>photography books</v>
      </c>
    </row>
    <row r="225" spans="1:20" ht="17" hidden="1" x14ac:dyDescent="0.2">
      <c r="A225" s="6">
        <v>223</v>
      </c>
      <c r="B225" t="s">
        <v>499</v>
      </c>
      <c r="C225" s="2" t="s">
        <v>500</v>
      </c>
      <c r="D225">
        <v>87300</v>
      </c>
      <c r="E225">
        <v>81897</v>
      </c>
      <c r="F225">
        <f t="shared" si="18"/>
        <v>93.81099656357388</v>
      </c>
      <c r="G225" t="s">
        <v>14</v>
      </c>
      <c r="H225">
        <v>931</v>
      </c>
      <c r="I225">
        <f t="shared" si="2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s="15" t="str">
        <f t="shared" si="21"/>
        <v>theater</v>
      </c>
      <c r="T225" s="15" t="str">
        <f t="shared" si="22"/>
        <v>plays</v>
      </c>
    </row>
    <row r="226" spans="1:20" ht="17" x14ac:dyDescent="0.2">
      <c r="A226" s="6">
        <v>224</v>
      </c>
      <c r="B226" t="s">
        <v>501</v>
      </c>
      <c r="C226" s="2" t="s">
        <v>502</v>
      </c>
      <c r="D226">
        <v>46300</v>
      </c>
      <c r="E226">
        <v>186885</v>
      </c>
      <c r="F226">
        <f t="shared" si="18"/>
        <v>403.63930885529157</v>
      </c>
      <c r="G226" t="s">
        <v>20</v>
      </c>
      <c r="H226">
        <v>3594</v>
      </c>
      <c r="I226">
        <f t="shared" si="2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s="15" t="str">
        <f t="shared" si="21"/>
        <v>film &amp; video</v>
      </c>
      <c r="T226" s="15" t="str">
        <f t="shared" si="22"/>
        <v>science fiction</v>
      </c>
    </row>
    <row r="227" spans="1:20" ht="17" x14ac:dyDescent="0.2">
      <c r="A227" s="6">
        <v>225</v>
      </c>
      <c r="B227" t="s">
        <v>503</v>
      </c>
      <c r="C227" s="2" t="s">
        <v>504</v>
      </c>
      <c r="D227">
        <v>67800</v>
      </c>
      <c r="E227">
        <v>176398</v>
      </c>
      <c r="F227">
        <f t="shared" si="18"/>
        <v>260.1740412979351</v>
      </c>
      <c r="G227" t="s">
        <v>20</v>
      </c>
      <c r="H227">
        <v>5880</v>
      </c>
      <c r="I227">
        <f t="shared" si="2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s="15" t="str">
        <f t="shared" si="21"/>
        <v>music</v>
      </c>
      <c r="T227" s="15" t="str">
        <f t="shared" si="22"/>
        <v>rock</v>
      </c>
    </row>
    <row r="228" spans="1:20" ht="17" x14ac:dyDescent="0.2">
      <c r="A228" s="6">
        <v>226</v>
      </c>
      <c r="B228" t="s">
        <v>253</v>
      </c>
      <c r="C228" s="2" t="s">
        <v>505</v>
      </c>
      <c r="D228">
        <v>3000</v>
      </c>
      <c r="E228">
        <v>10999</v>
      </c>
      <c r="F228">
        <f t="shared" si="18"/>
        <v>366.63333333333333</v>
      </c>
      <c r="G228" t="s">
        <v>20</v>
      </c>
      <c r="H228">
        <v>112</v>
      </c>
      <c r="I228">
        <f t="shared" si="2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s="15" t="str">
        <f t="shared" si="21"/>
        <v>photography</v>
      </c>
      <c r="T228" s="15" t="str">
        <f t="shared" si="22"/>
        <v>photography books</v>
      </c>
    </row>
    <row r="229" spans="1:20" ht="17" x14ac:dyDescent="0.2">
      <c r="A229" s="6">
        <v>227</v>
      </c>
      <c r="B229" t="s">
        <v>506</v>
      </c>
      <c r="C229" s="2" t="s">
        <v>507</v>
      </c>
      <c r="D229">
        <v>60900</v>
      </c>
      <c r="E229">
        <v>102751</v>
      </c>
      <c r="F229">
        <f t="shared" si="18"/>
        <v>168.72085385878489</v>
      </c>
      <c r="G229" t="s">
        <v>20</v>
      </c>
      <c r="H229">
        <v>943</v>
      </c>
      <c r="I229">
        <f t="shared" si="2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s="15" t="str">
        <f t="shared" si="21"/>
        <v>games</v>
      </c>
      <c r="T229" s="15" t="str">
        <f t="shared" si="22"/>
        <v>mobile games</v>
      </c>
    </row>
    <row r="230" spans="1:20" ht="17" x14ac:dyDescent="0.2">
      <c r="A230" s="6">
        <v>228</v>
      </c>
      <c r="B230" t="s">
        <v>508</v>
      </c>
      <c r="C230" s="2" t="s">
        <v>509</v>
      </c>
      <c r="D230">
        <v>137900</v>
      </c>
      <c r="E230">
        <v>165352</v>
      </c>
      <c r="F230">
        <f t="shared" si="18"/>
        <v>119.90717911530093</v>
      </c>
      <c r="G230" t="s">
        <v>20</v>
      </c>
      <c r="H230">
        <v>2468</v>
      </c>
      <c r="I230">
        <f t="shared" si="2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s="15" t="str">
        <f t="shared" si="21"/>
        <v>film &amp; video</v>
      </c>
      <c r="T230" s="15" t="str">
        <f t="shared" si="22"/>
        <v>animation</v>
      </c>
    </row>
    <row r="231" spans="1:20" ht="17" x14ac:dyDescent="0.2">
      <c r="A231" s="6">
        <v>229</v>
      </c>
      <c r="B231" t="s">
        <v>510</v>
      </c>
      <c r="C231" s="2" t="s">
        <v>511</v>
      </c>
      <c r="D231">
        <v>85600</v>
      </c>
      <c r="E231">
        <v>165798</v>
      </c>
      <c r="F231">
        <f t="shared" si="18"/>
        <v>193.68925233644859</v>
      </c>
      <c r="G231" t="s">
        <v>20</v>
      </c>
      <c r="H231">
        <v>2551</v>
      </c>
      <c r="I231">
        <f t="shared" si="2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s="15" t="str">
        <f t="shared" si="21"/>
        <v>games</v>
      </c>
      <c r="T231" s="15" t="str">
        <f t="shared" si="22"/>
        <v>mobile games</v>
      </c>
    </row>
    <row r="232" spans="1:20" ht="17" x14ac:dyDescent="0.2">
      <c r="A232" s="6">
        <v>230</v>
      </c>
      <c r="B232" t="s">
        <v>512</v>
      </c>
      <c r="C232" s="2" t="s">
        <v>513</v>
      </c>
      <c r="D232">
        <v>2400</v>
      </c>
      <c r="E232">
        <v>10084</v>
      </c>
      <c r="F232">
        <f t="shared" si="18"/>
        <v>420.16666666666669</v>
      </c>
      <c r="G232" t="s">
        <v>20</v>
      </c>
      <c r="H232">
        <v>101</v>
      </c>
      <c r="I232">
        <f t="shared" si="2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s="15" t="str">
        <f t="shared" si="21"/>
        <v>games</v>
      </c>
      <c r="T232" s="15" t="str">
        <f t="shared" si="22"/>
        <v>video games</v>
      </c>
    </row>
    <row r="233" spans="1:20" ht="17" hidden="1" x14ac:dyDescent="0.2">
      <c r="A233" s="6">
        <v>231</v>
      </c>
      <c r="B233" t="s">
        <v>514</v>
      </c>
      <c r="C233" s="2" t="s">
        <v>515</v>
      </c>
      <c r="D233">
        <v>7200</v>
      </c>
      <c r="E233">
        <v>5523</v>
      </c>
      <c r="F233">
        <f t="shared" si="18"/>
        <v>76.708333333333329</v>
      </c>
      <c r="G233" t="s">
        <v>74</v>
      </c>
      <c r="H233">
        <v>67</v>
      </c>
      <c r="I233">
        <f t="shared" si="2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s="15" t="str">
        <f t="shared" si="21"/>
        <v>theater</v>
      </c>
      <c r="T233" s="15" t="str">
        <f t="shared" si="22"/>
        <v>plays</v>
      </c>
    </row>
    <row r="234" spans="1:20" ht="17" x14ac:dyDescent="0.2">
      <c r="A234" s="6">
        <v>232</v>
      </c>
      <c r="B234" t="s">
        <v>516</v>
      </c>
      <c r="C234" s="2" t="s">
        <v>517</v>
      </c>
      <c r="D234">
        <v>3400</v>
      </c>
      <c r="E234">
        <v>5823</v>
      </c>
      <c r="F234">
        <f t="shared" si="18"/>
        <v>171.26470588235293</v>
      </c>
      <c r="G234" t="s">
        <v>20</v>
      </c>
      <c r="H234">
        <v>92</v>
      </c>
      <c r="I234">
        <f t="shared" si="2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s="15" t="str">
        <f t="shared" si="21"/>
        <v>theater</v>
      </c>
      <c r="T234" s="15" t="str">
        <f t="shared" si="22"/>
        <v>plays</v>
      </c>
    </row>
    <row r="235" spans="1:20" ht="17" x14ac:dyDescent="0.2">
      <c r="A235" s="6">
        <v>233</v>
      </c>
      <c r="B235" t="s">
        <v>518</v>
      </c>
      <c r="C235" s="2" t="s">
        <v>519</v>
      </c>
      <c r="D235">
        <v>3800</v>
      </c>
      <c r="E235">
        <v>6000</v>
      </c>
      <c r="F235">
        <f t="shared" si="18"/>
        <v>157.89473684210526</v>
      </c>
      <c r="G235" t="s">
        <v>20</v>
      </c>
      <c r="H235">
        <v>62</v>
      </c>
      <c r="I235">
        <f t="shared" si="2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s="15" t="str">
        <f t="shared" si="21"/>
        <v>film &amp; video</v>
      </c>
      <c r="T235" s="15" t="str">
        <f t="shared" si="22"/>
        <v>animation</v>
      </c>
    </row>
    <row r="236" spans="1:20" ht="17" x14ac:dyDescent="0.2">
      <c r="A236" s="6">
        <v>234</v>
      </c>
      <c r="B236" t="s">
        <v>520</v>
      </c>
      <c r="C236" s="2" t="s">
        <v>521</v>
      </c>
      <c r="D236">
        <v>7500</v>
      </c>
      <c r="E236">
        <v>8181</v>
      </c>
      <c r="F236">
        <f t="shared" si="18"/>
        <v>109.08</v>
      </c>
      <c r="G236" t="s">
        <v>20</v>
      </c>
      <c r="H236">
        <v>149</v>
      </c>
      <c r="I236">
        <f t="shared" si="2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s="15" t="str">
        <f t="shared" si="21"/>
        <v>games</v>
      </c>
      <c r="T236" s="15" t="str">
        <f t="shared" si="22"/>
        <v>video games</v>
      </c>
    </row>
    <row r="237" spans="1:20" ht="34" hidden="1" x14ac:dyDescent="0.2">
      <c r="A237" s="6">
        <v>235</v>
      </c>
      <c r="B237" t="s">
        <v>522</v>
      </c>
      <c r="C237" s="2" t="s">
        <v>523</v>
      </c>
      <c r="D237">
        <v>8600</v>
      </c>
      <c r="E237">
        <v>3589</v>
      </c>
      <c r="F237">
        <f t="shared" si="18"/>
        <v>41.732558139534881</v>
      </c>
      <c r="G237" t="s">
        <v>14</v>
      </c>
      <c r="H237">
        <v>92</v>
      </c>
      <c r="I237">
        <f t="shared" si="2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s="15" t="str">
        <f t="shared" si="21"/>
        <v>film &amp; video</v>
      </c>
      <c r="T237" s="15" t="str">
        <f t="shared" si="22"/>
        <v>animation</v>
      </c>
    </row>
    <row r="238" spans="1:20" ht="17" hidden="1" x14ac:dyDescent="0.2">
      <c r="A238" s="6">
        <v>236</v>
      </c>
      <c r="B238" t="s">
        <v>524</v>
      </c>
      <c r="C238" s="2" t="s">
        <v>525</v>
      </c>
      <c r="D238">
        <v>39500</v>
      </c>
      <c r="E238">
        <v>4323</v>
      </c>
      <c r="F238">
        <f t="shared" si="18"/>
        <v>10.944303797468354</v>
      </c>
      <c r="G238" t="s">
        <v>14</v>
      </c>
      <c r="H238">
        <v>57</v>
      </c>
      <c r="I238">
        <f t="shared" si="2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s="15" t="str">
        <f t="shared" si="21"/>
        <v>music</v>
      </c>
      <c r="T238" s="15" t="str">
        <f t="shared" si="22"/>
        <v>rock</v>
      </c>
    </row>
    <row r="239" spans="1:20" ht="34" x14ac:dyDescent="0.2">
      <c r="A239" s="6">
        <v>237</v>
      </c>
      <c r="B239" t="s">
        <v>526</v>
      </c>
      <c r="C239" s="2" t="s">
        <v>527</v>
      </c>
      <c r="D239">
        <v>9300</v>
      </c>
      <c r="E239">
        <v>14822</v>
      </c>
      <c r="F239">
        <f t="shared" si="18"/>
        <v>159.3763440860215</v>
      </c>
      <c r="G239" t="s">
        <v>20</v>
      </c>
      <c r="H239">
        <v>329</v>
      </c>
      <c r="I239">
        <f t="shared" si="2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s="15" t="str">
        <f t="shared" si="21"/>
        <v>film &amp; video</v>
      </c>
      <c r="T239" s="15" t="str">
        <f t="shared" si="22"/>
        <v>animation</v>
      </c>
    </row>
    <row r="240" spans="1:20" ht="17" x14ac:dyDescent="0.2">
      <c r="A240" s="6">
        <v>238</v>
      </c>
      <c r="B240" t="s">
        <v>528</v>
      </c>
      <c r="C240" s="2" t="s">
        <v>529</v>
      </c>
      <c r="D240">
        <v>2400</v>
      </c>
      <c r="E240">
        <v>10138</v>
      </c>
      <c r="F240">
        <f t="shared" si="18"/>
        <v>422.41666666666669</v>
      </c>
      <c r="G240" t="s">
        <v>20</v>
      </c>
      <c r="H240">
        <v>97</v>
      </c>
      <c r="I240">
        <f t="shared" si="2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s="15" t="str">
        <f t="shared" si="21"/>
        <v>theater</v>
      </c>
      <c r="T240" s="15" t="str">
        <f t="shared" si="22"/>
        <v>plays</v>
      </c>
    </row>
    <row r="241" spans="1:20" ht="34" hidden="1" x14ac:dyDescent="0.2">
      <c r="A241" s="6">
        <v>239</v>
      </c>
      <c r="B241" t="s">
        <v>530</v>
      </c>
      <c r="C241" s="2" t="s">
        <v>531</v>
      </c>
      <c r="D241">
        <v>3200</v>
      </c>
      <c r="E241">
        <v>3127</v>
      </c>
      <c r="F241">
        <f t="shared" si="18"/>
        <v>97.71875</v>
      </c>
      <c r="G241" t="s">
        <v>14</v>
      </c>
      <c r="H241">
        <v>41</v>
      </c>
      <c r="I241">
        <f t="shared" si="2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s="15" t="str">
        <f t="shared" si="21"/>
        <v>technology</v>
      </c>
      <c r="T241" s="15" t="str">
        <f t="shared" si="22"/>
        <v>wearables</v>
      </c>
    </row>
    <row r="242" spans="1:20" ht="17" x14ac:dyDescent="0.2">
      <c r="A242" s="6">
        <v>240</v>
      </c>
      <c r="B242" t="s">
        <v>532</v>
      </c>
      <c r="C242" s="2" t="s">
        <v>533</v>
      </c>
      <c r="D242">
        <v>29400</v>
      </c>
      <c r="E242">
        <v>123124</v>
      </c>
      <c r="F242">
        <f t="shared" si="18"/>
        <v>418.78911564625849</v>
      </c>
      <c r="G242" t="s">
        <v>20</v>
      </c>
      <c r="H242">
        <v>1784</v>
      </c>
      <c r="I242">
        <f t="shared" si="2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s="15" t="str">
        <f t="shared" si="21"/>
        <v>theater</v>
      </c>
      <c r="T242" s="15" t="str">
        <f t="shared" si="22"/>
        <v>plays</v>
      </c>
    </row>
    <row r="243" spans="1:20" ht="17" x14ac:dyDescent="0.2">
      <c r="A243" s="6">
        <v>241</v>
      </c>
      <c r="B243" t="s">
        <v>534</v>
      </c>
      <c r="C243" s="2" t="s">
        <v>535</v>
      </c>
      <c r="D243">
        <v>168500</v>
      </c>
      <c r="E243">
        <v>171729</v>
      </c>
      <c r="F243">
        <f t="shared" si="18"/>
        <v>101.91632047477745</v>
      </c>
      <c r="G243" t="s">
        <v>20</v>
      </c>
      <c r="H243">
        <v>1684</v>
      </c>
      <c r="I243">
        <f t="shared" si="2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s="15" t="str">
        <f t="shared" si="21"/>
        <v>publishing</v>
      </c>
      <c r="T243" s="15" t="str">
        <f t="shared" si="22"/>
        <v>nonfiction</v>
      </c>
    </row>
    <row r="244" spans="1:20" ht="17" x14ac:dyDescent="0.2">
      <c r="A244" s="6">
        <v>242</v>
      </c>
      <c r="B244" t="s">
        <v>536</v>
      </c>
      <c r="C244" s="2" t="s">
        <v>537</v>
      </c>
      <c r="D244">
        <v>8400</v>
      </c>
      <c r="E244">
        <v>10729</v>
      </c>
      <c r="F244">
        <f t="shared" si="18"/>
        <v>127.72619047619047</v>
      </c>
      <c r="G244" t="s">
        <v>20</v>
      </c>
      <c r="H244">
        <v>250</v>
      </c>
      <c r="I244">
        <f t="shared" si="2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s="15" t="str">
        <f t="shared" si="21"/>
        <v>music</v>
      </c>
      <c r="T244" s="15" t="str">
        <f t="shared" si="22"/>
        <v>rock</v>
      </c>
    </row>
    <row r="245" spans="1:20" ht="34" x14ac:dyDescent="0.2">
      <c r="A245" s="6">
        <v>243</v>
      </c>
      <c r="B245" t="s">
        <v>538</v>
      </c>
      <c r="C245" s="2" t="s">
        <v>539</v>
      </c>
      <c r="D245">
        <v>2300</v>
      </c>
      <c r="E245">
        <v>10240</v>
      </c>
      <c r="F245">
        <f t="shared" si="18"/>
        <v>445.21739130434781</v>
      </c>
      <c r="G245" t="s">
        <v>20</v>
      </c>
      <c r="H245">
        <v>238</v>
      </c>
      <c r="I245">
        <f t="shared" si="2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s="15" t="str">
        <f t="shared" si="21"/>
        <v>theater</v>
      </c>
      <c r="T245" s="15" t="str">
        <f t="shared" si="22"/>
        <v>plays</v>
      </c>
    </row>
    <row r="246" spans="1:20" ht="34" x14ac:dyDescent="0.2">
      <c r="A246" s="6">
        <v>244</v>
      </c>
      <c r="B246" t="s">
        <v>540</v>
      </c>
      <c r="C246" s="2" t="s">
        <v>541</v>
      </c>
      <c r="D246">
        <v>700</v>
      </c>
      <c r="E246">
        <v>3988</v>
      </c>
      <c r="F246">
        <f t="shared" si="18"/>
        <v>569.71428571428578</v>
      </c>
      <c r="G246" t="s">
        <v>20</v>
      </c>
      <c r="H246">
        <v>53</v>
      </c>
      <c r="I246">
        <f t="shared" si="2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s="15" t="str">
        <f t="shared" si="21"/>
        <v>theater</v>
      </c>
      <c r="T246" s="15" t="str">
        <f t="shared" si="22"/>
        <v>plays</v>
      </c>
    </row>
    <row r="247" spans="1:20" ht="17" x14ac:dyDescent="0.2">
      <c r="A247" s="6">
        <v>245</v>
      </c>
      <c r="B247" t="s">
        <v>542</v>
      </c>
      <c r="C247" s="2" t="s">
        <v>543</v>
      </c>
      <c r="D247">
        <v>2900</v>
      </c>
      <c r="E247">
        <v>14771</v>
      </c>
      <c r="F247">
        <f t="shared" si="18"/>
        <v>509.34482758620686</v>
      </c>
      <c r="G247" t="s">
        <v>20</v>
      </c>
      <c r="H247">
        <v>214</v>
      </c>
      <c r="I247">
        <f t="shared" si="2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s="15" t="str">
        <f t="shared" si="21"/>
        <v>theater</v>
      </c>
      <c r="T247" s="15" t="str">
        <f t="shared" si="22"/>
        <v>plays</v>
      </c>
    </row>
    <row r="248" spans="1:20" ht="17" x14ac:dyDescent="0.2">
      <c r="A248" s="6">
        <v>246</v>
      </c>
      <c r="B248" t="s">
        <v>544</v>
      </c>
      <c r="C248" s="2" t="s">
        <v>545</v>
      </c>
      <c r="D248">
        <v>4500</v>
      </c>
      <c r="E248">
        <v>14649</v>
      </c>
      <c r="F248">
        <f t="shared" si="18"/>
        <v>325.5333333333333</v>
      </c>
      <c r="G248" t="s">
        <v>20</v>
      </c>
      <c r="H248">
        <v>222</v>
      </c>
      <c r="I248">
        <f t="shared" si="2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s="15" t="str">
        <f t="shared" si="21"/>
        <v>technology</v>
      </c>
      <c r="T248" s="15" t="str">
        <f t="shared" si="22"/>
        <v>web</v>
      </c>
    </row>
    <row r="249" spans="1:20" ht="17" x14ac:dyDescent="0.2">
      <c r="A249" s="6">
        <v>247</v>
      </c>
      <c r="B249" t="s">
        <v>546</v>
      </c>
      <c r="C249" s="2" t="s">
        <v>547</v>
      </c>
      <c r="D249">
        <v>19800</v>
      </c>
      <c r="E249">
        <v>184658</v>
      </c>
      <c r="F249">
        <f t="shared" si="18"/>
        <v>932.61616161616166</v>
      </c>
      <c r="G249" t="s">
        <v>20</v>
      </c>
      <c r="H249">
        <v>1884</v>
      </c>
      <c r="I249">
        <f t="shared" si="2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s="15" t="str">
        <f t="shared" si="21"/>
        <v>publishing</v>
      </c>
      <c r="T249" s="15" t="str">
        <f t="shared" si="22"/>
        <v>fiction</v>
      </c>
    </row>
    <row r="250" spans="1:20" ht="17" x14ac:dyDescent="0.2">
      <c r="A250" s="6">
        <v>248</v>
      </c>
      <c r="B250" t="s">
        <v>548</v>
      </c>
      <c r="C250" s="2" t="s">
        <v>549</v>
      </c>
      <c r="D250">
        <v>6200</v>
      </c>
      <c r="E250">
        <v>13103</v>
      </c>
      <c r="F250">
        <f t="shared" si="18"/>
        <v>211.33870967741933</v>
      </c>
      <c r="G250" t="s">
        <v>20</v>
      </c>
      <c r="H250">
        <v>218</v>
      </c>
      <c r="I250">
        <f t="shared" si="2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s="15" t="str">
        <f t="shared" si="21"/>
        <v>games</v>
      </c>
      <c r="T250" s="15" t="str">
        <f t="shared" si="22"/>
        <v>mobile games</v>
      </c>
    </row>
    <row r="251" spans="1:20" ht="17" x14ac:dyDescent="0.2">
      <c r="A251" s="6">
        <v>249</v>
      </c>
      <c r="B251" t="s">
        <v>550</v>
      </c>
      <c r="C251" s="2" t="s">
        <v>551</v>
      </c>
      <c r="D251">
        <v>61500</v>
      </c>
      <c r="E251">
        <v>168095</v>
      </c>
      <c r="F251">
        <f t="shared" si="18"/>
        <v>273.32520325203251</v>
      </c>
      <c r="G251" t="s">
        <v>20</v>
      </c>
      <c r="H251">
        <v>6465</v>
      </c>
      <c r="I251">
        <f t="shared" si="2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s="15" t="str">
        <f t="shared" si="21"/>
        <v>publishing</v>
      </c>
      <c r="T251" s="15" t="str">
        <f t="shared" si="22"/>
        <v>translations</v>
      </c>
    </row>
    <row r="252" spans="1:20" ht="17" hidden="1" x14ac:dyDescent="0.2">
      <c r="A252" s="6">
        <v>250</v>
      </c>
      <c r="B252" t="s">
        <v>552</v>
      </c>
      <c r="C252" s="2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s="15" t="str">
        <f t="shared" si="21"/>
        <v>music</v>
      </c>
      <c r="T252" s="15" t="str">
        <f t="shared" si="22"/>
        <v>rock</v>
      </c>
    </row>
    <row r="253" spans="1:20" ht="17" hidden="1" x14ac:dyDescent="0.2">
      <c r="A253" s="6">
        <v>251</v>
      </c>
      <c r="B253" t="s">
        <v>554</v>
      </c>
      <c r="C253" s="2" t="s">
        <v>555</v>
      </c>
      <c r="D253">
        <v>7100</v>
      </c>
      <c r="E253">
        <v>3840</v>
      </c>
      <c r="F253">
        <f t="shared" si="18"/>
        <v>54.084507042253513</v>
      </c>
      <c r="G253" t="s">
        <v>14</v>
      </c>
      <c r="H253">
        <v>101</v>
      </c>
      <c r="I253">
        <f t="shared" si="2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s="15" t="str">
        <f t="shared" si="21"/>
        <v>theater</v>
      </c>
      <c r="T253" s="15" t="str">
        <f t="shared" si="22"/>
        <v>plays</v>
      </c>
    </row>
    <row r="254" spans="1:20" ht="34" x14ac:dyDescent="0.2">
      <c r="A254" s="6">
        <v>252</v>
      </c>
      <c r="B254" t="s">
        <v>556</v>
      </c>
      <c r="C254" s="2" t="s">
        <v>557</v>
      </c>
      <c r="D254">
        <v>1000</v>
      </c>
      <c r="E254">
        <v>6263</v>
      </c>
      <c r="F254">
        <f t="shared" si="18"/>
        <v>626.29999999999995</v>
      </c>
      <c r="G254" t="s">
        <v>20</v>
      </c>
      <c r="H254">
        <v>59</v>
      </c>
      <c r="I254">
        <f t="shared" si="2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s="15" t="str">
        <f t="shared" si="21"/>
        <v>theater</v>
      </c>
      <c r="T254" s="15" t="str">
        <f t="shared" si="22"/>
        <v>plays</v>
      </c>
    </row>
    <row r="255" spans="1:20" ht="17" hidden="1" x14ac:dyDescent="0.2">
      <c r="A255" s="6">
        <v>253</v>
      </c>
      <c r="B255" t="s">
        <v>558</v>
      </c>
      <c r="C255" s="2" t="s">
        <v>559</v>
      </c>
      <c r="D255">
        <v>121500</v>
      </c>
      <c r="E255">
        <v>108161</v>
      </c>
      <c r="F255">
        <f t="shared" si="18"/>
        <v>89.021399176954731</v>
      </c>
      <c r="G255" t="s">
        <v>14</v>
      </c>
      <c r="H255">
        <v>1335</v>
      </c>
      <c r="I255">
        <f t="shared" si="2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s="15" t="str">
        <f t="shared" si="21"/>
        <v>film &amp; video</v>
      </c>
      <c r="T255" s="15" t="str">
        <f t="shared" si="22"/>
        <v>drama</v>
      </c>
    </row>
    <row r="256" spans="1:20" ht="34" x14ac:dyDescent="0.2">
      <c r="A256" s="6">
        <v>254</v>
      </c>
      <c r="B256" t="s">
        <v>560</v>
      </c>
      <c r="C256" s="2" t="s">
        <v>561</v>
      </c>
      <c r="D256">
        <v>4600</v>
      </c>
      <c r="E256">
        <v>8505</v>
      </c>
      <c r="F256">
        <f t="shared" si="18"/>
        <v>184.89130434782609</v>
      </c>
      <c r="G256" t="s">
        <v>20</v>
      </c>
      <c r="H256">
        <v>88</v>
      </c>
      <c r="I256">
        <f t="shared" si="2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s="15" t="str">
        <f t="shared" si="21"/>
        <v>publishing</v>
      </c>
      <c r="T256" s="15" t="str">
        <f t="shared" si="22"/>
        <v>nonfiction</v>
      </c>
    </row>
    <row r="257" spans="1:20" ht="34" x14ac:dyDescent="0.2">
      <c r="A257" s="6">
        <v>255</v>
      </c>
      <c r="B257" t="s">
        <v>562</v>
      </c>
      <c r="C257" s="2" t="s">
        <v>563</v>
      </c>
      <c r="D257">
        <v>80500</v>
      </c>
      <c r="E257">
        <v>96735</v>
      </c>
      <c r="F257">
        <f t="shared" si="18"/>
        <v>120.16770186335404</v>
      </c>
      <c r="G257" t="s">
        <v>20</v>
      </c>
      <c r="H257">
        <v>1697</v>
      </c>
      <c r="I257">
        <f t="shared" si="2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s="15" t="str">
        <f t="shared" si="21"/>
        <v>music</v>
      </c>
      <c r="T257" s="15" t="str">
        <f t="shared" si="22"/>
        <v>rock</v>
      </c>
    </row>
    <row r="258" spans="1:20" ht="17" hidden="1" x14ac:dyDescent="0.2">
      <c r="A258" s="6">
        <v>256</v>
      </c>
      <c r="B258" t="s">
        <v>564</v>
      </c>
      <c r="C258" s="2" t="s">
        <v>565</v>
      </c>
      <c r="D258">
        <v>4100</v>
      </c>
      <c r="E258">
        <v>959</v>
      </c>
      <c r="F258">
        <f t="shared" si="18"/>
        <v>23.390243902439025</v>
      </c>
      <c r="G258" t="s">
        <v>14</v>
      </c>
      <c r="H258">
        <v>15</v>
      </c>
      <c r="I258">
        <f t="shared" si="2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s="15" t="str">
        <f t="shared" si="21"/>
        <v>music</v>
      </c>
      <c r="T258" s="15" t="str">
        <f t="shared" si="22"/>
        <v>rock</v>
      </c>
    </row>
    <row r="259" spans="1:20" ht="17" x14ac:dyDescent="0.2">
      <c r="A259" s="6">
        <v>257</v>
      </c>
      <c r="B259" t="s">
        <v>566</v>
      </c>
      <c r="C259" s="2" t="s">
        <v>567</v>
      </c>
      <c r="D259">
        <v>5700</v>
      </c>
      <c r="E259">
        <v>8322</v>
      </c>
      <c r="F259">
        <f t="shared" ref="F259:F322" si="24">(E259/D259)*100</f>
        <v>146</v>
      </c>
      <c r="G259" t="s">
        <v>20</v>
      </c>
      <c r="H259">
        <v>92</v>
      </c>
      <c r="I259">
        <f t="shared" si="2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(((L259/60)/60)/24)+DATE(1970,1,1)</f>
        <v>41338.25</v>
      </c>
      <c r="O259" s="8">
        <f t="shared" ref="O259:O322" si="26">(((M259/60)/60)/24)+DATE(1970,1,1)</f>
        <v>41352.208333333336</v>
      </c>
      <c r="P259" t="b">
        <v>0</v>
      </c>
      <c r="Q259" t="b">
        <v>0</v>
      </c>
      <c r="R259" t="s">
        <v>33</v>
      </c>
      <c r="S259" s="15" t="str">
        <f t="shared" ref="S259:S322" si="27">LEFT(R259,FIND("/",R259)-1)</f>
        <v>theater</v>
      </c>
      <c r="T259" s="15" t="str">
        <f t="shared" ref="T259:T322" si="28">RIGHT(R259,LEN(R259)-FIND("/",R259))</f>
        <v>plays</v>
      </c>
    </row>
    <row r="260" spans="1:20" ht="17" x14ac:dyDescent="0.2">
      <c r="A260" s="6">
        <v>258</v>
      </c>
      <c r="B260" t="s">
        <v>568</v>
      </c>
      <c r="C260" s="2" t="s">
        <v>569</v>
      </c>
      <c r="D260">
        <v>5000</v>
      </c>
      <c r="E260">
        <v>13424</v>
      </c>
      <c r="F260">
        <f t="shared" si="24"/>
        <v>268.48</v>
      </c>
      <c r="G260" t="s">
        <v>20</v>
      </c>
      <c r="H260">
        <v>186</v>
      </c>
      <c r="I260">
        <f t="shared" ref="I260:I323" si="2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s="15" t="str">
        <f t="shared" si="27"/>
        <v>theater</v>
      </c>
      <c r="T260" s="15" t="str">
        <f t="shared" si="28"/>
        <v>plays</v>
      </c>
    </row>
    <row r="261" spans="1:20" ht="34" x14ac:dyDescent="0.2">
      <c r="A261" s="6">
        <v>259</v>
      </c>
      <c r="B261" t="s">
        <v>570</v>
      </c>
      <c r="C261" s="2" t="s">
        <v>571</v>
      </c>
      <c r="D261">
        <v>1800</v>
      </c>
      <c r="E261">
        <v>10755</v>
      </c>
      <c r="F261">
        <f t="shared" si="24"/>
        <v>597.5</v>
      </c>
      <c r="G261" t="s">
        <v>20</v>
      </c>
      <c r="H261">
        <v>138</v>
      </c>
      <c r="I261">
        <f t="shared" si="2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s="15" t="str">
        <f t="shared" si="27"/>
        <v>photography</v>
      </c>
      <c r="T261" s="15" t="str">
        <f t="shared" si="28"/>
        <v>photography books</v>
      </c>
    </row>
    <row r="262" spans="1:20" ht="17" x14ac:dyDescent="0.2">
      <c r="A262" s="6">
        <v>260</v>
      </c>
      <c r="B262" t="s">
        <v>572</v>
      </c>
      <c r="C262" s="2" t="s">
        <v>573</v>
      </c>
      <c r="D262">
        <v>6300</v>
      </c>
      <c r="E262">
        <v>9935</v>
      </c>
      <c r="F262">
        <f t="shared" si="24"/>
        <v>157.69841269841268</v>
      </c>
      <c r="G262" t="s">
        <v>20</v>
      </c>
      <c r="H262">
        <v>261</v>
      </c>
      <c r="I262">
        <f t="shared" si="2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s="15" t="str">
        <f t="shared" si="27"/>
        <v>music</v>
      </c>
      <c r="T262" s="15" t="str">
        <f t="shared" si="28"/>
        <v>rock</v>
      </c>
    </row>
    <row r="263" spans="1:20" ht="34" hidden="1" x14ac:dyDescent="0.2">
      <c r="A263" s="6">
        <v>261</v>
      </c>
      <c r="B263" t="s">
        <v>574</v>
      </c>
      <c r="C263" s="2" t="s">
        <v>575</v>
      </c>
      <c r="D263">
        <v>84300</v>
      </c>
      <c r="E263">
        <v>26303</v>
      </c>
      <c r="F263">
        <f t="shared" si="24"/>
        <v>31.201660735468568</v>
      </c>
      <c r="G263" t="s">
        <v>14</v>
      </c>
      <c r="H263">
        <v>454</v>
      </c>
      <c r="I263">
        <f t="shared" si="2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s="15" t="str">
        <f t="shared" si="27"/>
        <v>music</v>
      </c>
      <c r="T263" s="15" t="str">
        <f t="shared" si="28"/>
        <v>rock</v>
      </c>
    </row>
    <row r="264" spans="1:20" ht="17" x14ac:dyDescent="0.2">
      <c r="A264" s="6">
        <v>262</v>
      </c>
      <c r="B264" t="s">
        <v>576</v>
      </c>
      <c r="C264" s="2" t="s">
        <v>577</v>
      </c>
      <c r="D264">
        <v>1700</v>
      </c>
      <c r="E264">
        <v>5328</v>
      </c>
      <c r="F264">
        <f t="shared" si="24"/>
        <v>313.41176470588238</v>
      </c>
      <c r="G264" t="s">
        <v>20</v>
      </c>
      <c r="H264">
        <v>107</v>
      </c>
      <c r="I264">
        <f t="shared" si="2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s="15" t="str">
        <f t="shared" si="27"/>
        <v>music</v>
      </c>
      <c r="T264" s="15" t="str">
        <f t="shared" si="28"/>
        <v>indie rock</v>
      </c>
    </row>
    <row r="265" spans="1:20" ht="17" x14ac:dyDescent="0.2">
      <c r="A265" s="6">
        <v>263</v>
      </c>
      <c r="B265" t="s">
        <v>578</v>
      </c>
      <c r="C265" s="2" t="s">
        <v>579</v>
      </c>
      <c r="D265">
        <v>2900</v>
      </c>
      <c r="E265">
        <v>10756</v>
      </c>
      <c r="F265">
        <f t="shared" si="24"/>
        <v>370.89655172413791</v>
      </c>
      <c r="G265" t="s">
        <v>20</v>
      </c>
      <c r="H265">
        <v>199</v>
      </c>
      <c r="I265">
        <f t="shared" si="2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s="15" t="str">
        <f t="shared" si="27"/>
        <v>photography</v>
      </c>
      <c r="T265" s="15" t="str">
        <f t="shared" si="28"/>
        <v>photography books</v>
      </c>
    </row>
    <row r="266" spans="1:20" ht="17" x14ac:dyDescent="0.2">
      <c r="A266" s="6">
        <v>264</v>
      </c>
      <c r="B266" t="s">
        <v>580</v>
      </c>
      <c r="C266" s="2" t="s">
        <v>581</v>
      </c>
      <c r="D266">
        <v>45600</v>
      </c>
      <c r="E266">
        <v>165375</v>
      </c>
      <c r="F266">
        <f t="shared" si="24"/>
        <v>362.66447368421052</v>
      </c>
      <c r="G266" t="s">
        <v>20</v>
      </c>
      <c r="H266">
        <v>5512</v>
      </c>
      <c r="I266">
        <f t="shared" si="2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s="15" t="str">
        <f t="shared" si="27"/>
        <v>theater</v>
      </c>
      <c r="T266" s="15" t="str">
        <f t="shared" si="28"/>
        <v>plays</v>
      </c>
    </row>
    <row r="267" spans="1:20" ht="17" x14ac:dyDescent="0.2">
      <c r="A267" s="6">
        <v>265</v>
      </c>
      <c r="B267" t="s">
        <v>582</v>
      </c>
      <c r="C267" s="2" t="s">
        <v>583</v>
      </c>
      <c r="D267">
        <v>4900</v>
      </c>
      <c r="E267">
        <v>6031</v>
      </c>
      <c r="F267">
        <f t="shared" si="24"/>
        <v>123.08163265306122</v>
      </c>
      <c r="G267" t="s">
        <v>20</v>
      </c>
      <c r="H267">
        <v>86</v>
      </c>
      <c r="I267">
        <f t="shared" si="2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s="15" t="str">
        <f t="shared" si="27"/>
        <v>theater</v>
      </c>
      <c r="T267" s="15" t="str">
        <f t="shared" si="28"/>
        <v>plays</v>
      </c>
    </row>
    <row r="268" spans="1:20" ht="17" hidden="1" x14ac:dyDescent="0.2">
      <c r="A268" s="6">
        <v>266</v>
      </c>
      <c r="B268" t="s">
        <v>584</v>
      </c>
      <c r="C268" s="2" t="s">
        <v>585</v>
      </c>
      <c r="D268">
        <v>111900</v>
      </c>
      <c r="E268">
        <v>85902</v>
      </c>
      <c r="F268">
        <f t="shared" si="24"/>
        <v>76.766756032171585</v>
      </c>
      <c r="G268" t="s">
        <v>14</v>
      </c>
      <c r="H268">
        <v>3182</v>
      </c>
      <c r="I268">
        <f t="shared" si="2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s="15" t="str">
        <f t="shared" si="27"/>
        <v>music</v>
      </c>
      <c r="T268" s="15" t="str">
        <f t="shared" si="28"/>
        <v>jazz</v>
      </c>
    </row>
    <row r="269" spans="1:20" ht="17" x14ac:dyDescent="0.2">
      <c r="A269" s="6">
        <v>267</v>
      </c>
      <c r="B269" t="s">
        <v>586</v>
      </c>
      <c r="C269" s="2" t="s">
        <v>587</v>
      </c>
      <c r="D269">
        <v>61600</v>
      </c>
      <c r="E269">
        <v>143910</v>
      </c>
      <c r="F269">
        <f t="shared" si="24"/>
        <v>233.62012987012989</v>
      </c>
      <c r="G269" t="s">
        <v>20</v>
      </c>
      <c r="H269">
        <v>2768</v>
      </c>
      <c r="I269">
        <f t="shared" si="2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s="15" t="str">
        <f t="shared" si="27"/>
        <v>theater</v>
      </c>
      <c r="T269" s="15" t="str">
        <f t="shared" si="28"/>
        <v>plays</v>
      </c>
    </row>
    <row r="270" spans="1:20" ht="17" x14ac:dyDescent="0.2">
      <c r="A270" s="6">
        <v>268</v>
      </c>
      <c r="B270" t="s">
        <v>588</v>
      </c>
      <c r="C270" s="2" t="s">
        <v>589</v>
      </c>
      <c r="D270">
        <v>1500</v>
      </c>
      <c r="E270">
        <v>2708</v>
      </c>
      <c r="F270">
        <f t="shared" si="24"/>
        <v>180.53333333333333</v>
      </c>
      <c r="G270" t="s">
        <v>20</v>
      </c>
      <c r="H270">
        <v>48</v>
      </c>
      <c r="I270">
        <f t="shared" si="2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s="15" t="str">
        <f t="shared" si="27"/>
        <v>film &amp; video</v>
      </c>
      <c r="T270" s="15" t="str">
        <f t="shared" si="28"/>
        <v>documentary</v>
      </c>
    </row>
    <row r="271" spans="1:20" ht="17" x14ac:dyDescent="0.2">
      <c r="A271" s="6">
        <v>269</v>
      </c>
      <c r="B271" t="s">
        <v>590</v>
      </c>
      <c r="C271" s="2" t="s">
        <v>591</v>
      </c>
      <c r="D271">
        <v>3500</v>
      </c>
      <c r="E271">
        <v>8842</v>
      </c>
      <c r="F271">
        <f t="shared" si="24"/>
        <v>252.62857142857143</v>
      </c>
      <c r="G271" t="s">
        <v>20</v>
      </c>
      <c r="H271">
        <v>87</v>
      </c>
      <c r="I271">
        <f t="shared" si="2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s="15" t="str">
        <f t="shared" si="27"/>
        <v>film &amp; video</v>
      </c>
      <c r="T271" s="15" t="str">
        <f t="shared" si="28"/>
        <v>television</v>
      </c>
    </row>
    <row r="272" spans="1:20" ht="17" hidden="1" x14ac:dyDescent="0.2">
      <c r="A272" s="6">
        <v>270</v>
      </c>
      <c r="B272" t="s">
        <v>592</v>
      </c>
      <c r="C272" s="2" t="s">
        <v>593</v>
      </c>
      <c r="D272">
        <v>173900</v>
      </c>
      <c r="E272">
        <v>47260</v>
      </c>
      <c r="F272">
        <f t="shared" si="24"/>
        <v>27.176538240368025</v>
      </c>
      <c r="G272" t="s">
        <v>74</v>
      </c>
      <c r="H272">
        <v>1890</v>
      </c>
      <c r="I272">
        <f t="shared" si="2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s="15" t="str">
        <f t="shared" si="27"/>
        <v>games</v>
      </c>
      <c r="T272" s="15" t="str">
        <f t="shared" si="28"/>
        <v>video games</v>
      </c>
    </row>
    <row r="273" spans="1:20" ht="34" hidden="1" x14ac:dyDescent="0.2">
      <c r="A273" s="6">
        <v>271</v>
      </c>
      <c r="B273" t="s">
        <v>594</v>
      </c>
      <c r="C273" s="2" t="s">
        <v>595</v>
      </c>
      <c r="D273">
        <v>153700</v>
      </c>
      <c r="E273">
        <v>1953</v>
      </c>
      <c r="F273">
        <f t="shared" si="24"/>
        <v>1.2706571242680547</v>
      </c>
      <c r="G273" t="s">
        <v>47</v>
      </c>
      <c r="H273">
        <v>61</v>
      </c>
      <c r="I273">
        <f t="shared" si="2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s="15" t="str">
        <f t="shared" si="27"/>
        <v>photography</v>
      </c>
      <c r="T273" s="15" t="str">
        <f t="shared" si="28"/>
        <v>photography books</v>
      </c>
    </row>
    <row r="274" spans="1:20" ht="17" x14ac:dyDescent="0.2">
      <c r="A274" s="6">
        <v>272</v>
      </c>
      <c r="B274" t="s">
        <v>596</v>
      </c>
      <c r="C274" s="2" t="s">
        <v>597</v>
      </c>
      <c r="D274">
        <v>51100</v>
      </c>
      <c r="E274">
        <v>155349</v>
      </c>
      <c r="F274">
        <f t="shared" si="24"/>
        <v>304.0097847358121</v>
      </c>
      <c r="G274" t="s">
        <v>20</v>
      </c>
      <c r="H274">
        <v>1894</v>
      </c>
      <c r="I274">
        <f t="shared" si="2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s="15" t="str">
        <f t="shared" si="27"/>
        <v>theater</v>
      </c>
      <c r="T274" s="15" t="str">
        <f t="shared" si="28"/>
        <v>plays</v>
      </c>
    </row>
    <row r="275" spans="1:20" ht="17" x14ac:dyDescent="0.2">
      <c r="A275" s="6">
        <v>273</v>
      </c>
      <c r="B275" t="s">
        <v>598</v>
      </c>
      <c r="C275" s="2" t="s">
        <v>599</v>
      </c>
      <c r="D275">
        <v>7800</v>
      </c>
      <c r="E275">
        <v>10704</v>
      </c>
      <c r="F275">
        <f t="shared" si="24"/>
        <v>137.23076923076923</v>
      </c>
      <c r="G275" t="s">
        <v>20</v>
      </c>
      <c r="H275">
        <v>282</v>
      </c>
      <c r="I275">
        <f t="shared" si="2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s="15" t="str">
        <f t="shared" si="27"/>
        <v>theater</v>
      </c>
      <c r="T275" s="15" t="str">
        <f t="shared" si="28"/>
        <v>plays</v>
      </c>
    </row>
    <row r="276" spans="1:20" ht="34" hidden="1" x14ac:dyDescent="0.2">
      <c r="A276" s="6">
        <v>274</v>
      </c>
      <c r="B276" t="s">
        <v>600</v>
      </c>
      <c r="C276" s="2" t="s">
        <v>601</v>
      </c>
      <c r="D276">
        <v>2400</v>
      </c>
      <c r="E276">
        <v>773</v>
      </c>
      <c r="F276">
        <f t="shared" si="24"/>
        <v>32.208333333333336</v>
      </c>
      <c r="G276" t="s">
        <v>14</v>
      </c>
      <c r="H276">
        <v>15</v>
      </c>
      <c r="I276">
        <f t="shared" si="2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s="15" t="str">
        <f t="shared" si="27"/>
        <v>theater</v>
      </c>
      <c r="T276" s="15" t="str">
        <f t="shared" si="28"/>
        <v>plays</v>
      </c>
    </row>
    <row r="277" spans="1:20" ht="34" x14ac:dyDescent="0.2">
      <c r="A277" s="6">
        <v>275</v>
      </c>
      <c r="B277" t="s">
        <v>602</v>
      </c>
      <c r="C277" s="2" t="s">
        <v>603</v>
      </c>
      <c r="D277">
        <v>3900</v>
      </c>
      <c r="E277">
        <v>9419</v>
      </c>
      <c r="F277">
        <f t="shared" si="24"/>
        <v>241.51282051282053</v>
      </c>
      <c r="G277" t="s">
        <v>20</v>
      </c>
      <c r="H277">
        <v>116</v>
      </c>
      <c r="I277">
        <f t="shared" si="2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s="15" t="str">
        <f t="shared" si="27"/>
        <v>publishing</v>
      </c>
      <c r="T277" s="15" t="str">
        <f t="shared" si="28"/>
        <v>translations</v>
      </c>
    </row>
    <row r="278" spans="1:20" ht="17" hidden="1" x14ac:dyDescent="0.2">
      <c r="A278" s="6">
        <v>276</v>
      </c>
      <c r="B278" t="s">
        <v>604</v>
      </c>
      <c r="C278" s="2" t="s">
        <v>605</v>
      </c>
      <c r="D278">
        <v>5500</v>
      </c>
      <c r="E278">
        <v>5324</v>
      </c>
      <c r="F278">
        <f t="shared" si="24"/>
        <v>96.8</v>
      </c>
      <c r="G278" t="s">
        <v>14</v>
      </c>
      <c r="H278">
        <v>133</v>
      </c>
      <c r="I278">
        <f t="shared" si="2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s="15" t="str">
        <f t="shared" si="27"/>
        <v>games</v>
      </c>
      <c r="T278" s="15" t="str">
        <f t="shared" si="28"/>
        <v>video games</v>
      </c>
    </row>
    <row r="279" spans="1:20" ht="34" x14ac:dyDescent="0.2">
      <c r="A279" s="6">
        <v>277</v>
      </c>
      <c r="B279" t="s">
        <v>606</v>
      </c>
      <c r="C279" s="2" t="s">
        <v>607</v>
      </c>
      <c r="D279">
        <v>700</v>
      </c>
      <c r="E279">
        <v>7465</v>
      </c>
      <c r="F279">
        <f t="shared" si="24"/>
        <v>1066.4285714285716</v>
      </c>
      <c r="G279" t="s">
        <v>20</v>
      </c>
      <c r="H279">
        <v>83</v>
      </c>
      <c r="I279">
        <f t="shared" si="2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s="15" t="str">
        <f t="shared" si="27"/>
        <v>theater</v>
      </c>
      <c r="T279" s="15" t="str">
        <f t="shared" si="28"/>
        <v>plays</v>
      </c>
    </row>
    <row r="280" spans="1:20" ht="17" x14ac:dyDescent="0.2">
      <c r="A280" s="6">
        <v>278</v>
      </c>
      <c r="B280" t="s">
        <v>608</v>
      </c>
      <c r="C280" s="2" t="s">
        <v>609</v>
      </c>
      <c r="D280">
        <v>2700</v>
      </c>
      <c r="E280">
        <v>8799</v>
      </c>
      <c r="F280">
        <f t="shared" si="24"/>
        <v>325.88888888888891</v>
      </c>
      <c r="G280" t="s">
        <v>20</v>
      </c>
      <c r="H280">
        <v>91</v>
      </c>
      <c r="I280">
        <f t="shared" si="2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s="15" t="str">
        <f t="shared" si="27"/>
        <v>technology</v>
      </c>
      <c r="T280" s="15" t="str">
        <f t="shared" si="28"/>
        <v>web</v>
      </c>
    </row>
    <row r="281" spans="1:20" ht="17" x14ac:dyDescent="0.2">
      <c r="A281" s="6">
        <v>279</v>
      </c>
      <c r="B281" t="s">
        <v>610</v>
      </c>
      <c r="C281" s="2" t="s">
        <v>611</v>
      </c>
      <c r="D281">
        <v>8000</v>
      </c>
      <c r="E281">
        <v>13656</v>
      </c>
      <c r="F281">
        <f t="shared" si="24"/>
        <v>170.70000000000002</v>
      </c>
      <c r="G281" t="s">
        <v>20</v>
      </c>
      <c r="H281">
        <v>546</v>
      </c>
      <c r="I281">
        <f t="shared" si="2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s="15" t="str">
        <f t="shared" si="27"/>
        <v>theater</v>
      </c>
      <c r="T281" s="15" t="str">
        <f t="shared" si="28"/>
        <v>plays</v>
      </c>
    </row>
    <row r="282" spans="1:20" ht="34" x14ac:dyDescent="0.2">
      <c r="A282" s="6">
        <v>280</v>
      </c>
      <c r="B282" t="s">
        <v>612</v>
      </c>
      <c r="C282" s="2" t="s">
        <v>613</v>
      </c>
      <c r="D282">
        <v>2500</v>
      </c>
      <c r="E282">
        <v>14536</v>
      </c>
      <c r="F282">
        <f t="shared" si="24"/>
        <v>581.44000000000005</v>
      </c>
      <c r="G282" t="s">
        <v>20</v>
      </c>
      <c r="H282">
        <v>393</v>
      </c>
      <c r="I282">
        <f t="shared" si="2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s="15" t="str">
        <f t="shared" si="27"/>
        <v>film &amp; video</v>
      </c>
      <c r="T282" s="15" t="str">
        <f t="shared" si="28"/>
        <v>animation</v>
      </c>
    </row>
    <row r="283" spans="1:20" ht="17" hidden="1" x14ac:dyDescent="0.2">
      <c r="A283" s="6">
        <v>281</v>
      </c>
      <c r="B283" t="s">
        <v>614</v>
      </c>
      <c r="C283" s="2" t="s">
        <v>615</v>
      </c>
      <c r="D283">
        <v>164500</v>
      </c>
      <c r="E283">
        <v>150552</v>
      </c>
      <c r="F283">
        <f t="shared" si="24"/>
        <v>91.520972644376897</v>
      </c>
      <c r="G283" t="s">
        <v>14</v>
      </c>
      <c r="H283">
        <v>2062</v>
      </c>
      <c r="I283">
        <f t="shared" si="2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s="15" t="str">
        <f t="shared" si="27"/>
        <v>theater</v>
      </c>
      <c r="T283" s="15" t="str">
        <f t="shared" si="28"/>
        <v>plays</v>
      </c>
    </row>
    <row r="284" spans="1:20" ht="17" x14ac:dyDescent="0.2">
      <c r="A284" s="6">
        <v>282</v>
      </c>
      <c r="B284" t="s">
        <v>616</v>
      </c>
      <c r="C284" s="2" t="s">
        <v>617</v>
      </c>
      <c r="D284">
        <v>8400</v>
      </c>
      <c r="E284">
        <v>9076</v>
      </c>
      <c r="F284">
        <f t="shared" si="24"/>
        <v>108.04761904761904</v>
      </c>
      <c r="G284" t="s">
        <v>20</v>
      </c>
      <c r="H284">
        <v>133</v>
      </c>
      <c r="I284">
        <f t="shared" si="2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s="15" t="str">
        <f t="shared" si="27"/>
        <v>film &amp; video</v>
      </c>
      <c r="T284" s="15" t="str">
        <f t="shared" si="28"/>
        <v>television</v>
      </c>
    </row>
    <row r="285" spans="1:20" ht="34" hidden="1" x14ac:dyDescent="0.2">
      <c r="A285" s="6">
        <v>283</v>
      </c>
      <c r="B285" t="s">
        <v>618</v>
      </c>
      <c r="C285" s="2" t="s">
        <v>619</v>
      </c>
      <c r="D285">
        <v>8100</v>
      </c>
      <c r="E285">
        <v>1517</v>
      </c>
      <c r="F285">
        <f t="shared" si="24"/>
        <v>18.728395061728396</v>
      </c>
      <c r="G285" t="s">
        <v>14</v>
      </c>
      <c r="H285">
        <v>29</v>
      </c>
      <c r="I285">
        <f t="shared" si="2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s="15" t="str">
        <f t="shared" si="27"/>
        <v>music</v>
      </c>
      <c r="T285" s="15" t="str">
        <f t="shared" si="28"/>
        <v>rock</v>
      </c>
    </row>
    <row r="286" spans="1:20" ht="17" hidden="1" x14ac:dyDescent="0.2">
      <c r="A286" s="6">
        <v>284</v>
      </c>
      <c r="B286" t="s">
        <v>620</v>
      </c>
      <c r="C286" s="2" t="s">
        <v>621</v>
      </c>
      <c r="D286">
        <v>9800</v>
      </c>
      <c r="E286">
        <v>8153</v>
      </c>
      <c r="F286">
        <f t="shared" si="24"/>
        <v>83.193877551020407</v>
      </c>
      <c r="G286" t="s">
        <v>14</v>
      </c>
      <c r="H286">
        <v>132</v>
      </c>
      <c r="I286">
        <f t="shared" si="2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s="15" t="str">
        <f t="shared" si="27"/>
        <v>technology</v>
      </c>
      <c r="T286" s="15" t="str">
        <f t="shared" si="28"/>
        <v>web</v>
      </c>
    </row>
    <row r="287" spans="1:20" ht="17" x14ac:dyDescent="0.2">
      <c r="A287" s="6">
        <v>285</v>
      </c>
      <c r="B287" t="s">
        <v>622</v>
      </c>
      <c r="C287" s="2" t="s">
        <v>623</v>
      </c>
      <c r="D287">
        <v>900</v>
      </c>
      <c r="E287">
        <v>6357</v>
      </c>
      <c r="F287">
        <f t="shared" si="24"/>
        <v>706.33333333333337</v>
      </c>
      <c r="G287" t="s">
        <v>20</v>
      </c>
      <c r="H287">
        <v>254</v>
      </c>
      <c r="I287">
        <f t="shared" si="2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s="15" t="str">
        <f t="shared" si="27"/>
        <v>theater</v>
      </c>
      <c r="T287" s="15" t="str">
        <f t="shared" si="28"/>
        <v>plays</v>
      </c>
    </row>
    <row r="288" spans="1:20" ht="17" hidden="1" x14ac:dyDescent="0.2">
      <c r="A288" s="6">
        <v>286</v>
      </c>
      <c r="B288" t="s">
        <v>624</v>
      </c>
      <c r="C288" s="2" t="s">
        <v>625</v>
      </c>
      <c r="D288">
        <v>112100</v>
      </c>
      <c r="E288">
        <v>19557</v>
      </c>
      <c r="F288">
        <f t="shared" si="24"/>
        <v>17.446030330062445</v>
      </c>
      <c r="G288" t="s">
        <v>74</v>
      </c>
      <c r="H288">
        <v>184</v>
      </c>
      <c r="I288">
        <f t="shared" si="2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s="15" t="str">
        <f t="shared" si="27"/>
        <v>theater</v>
      </c>
      <c r="T288" s="15" t="str">
        <f t="shared" si="28"/>
        <v>plays</v>
      </c>
    </row>
    <row r="289" spans="1:20" ht="17" x14ac:dyDescent="0.2">
      <c r="A289" s="6">
        <v>287</v>
      </c>
      <c r="B289" t="s">
        <v>626</v>
      </c>
      <c r="C289" s="2" t="s">
        <v>627</v>
      </c>
      <c r="D289">
        <v>6300</v>
      </c>
      <c r="E289">
        <v>13213</v>
      </c>
      <c r="F289">
        <f t="shared" si="24"/>
        <v>209.73015873015873</v>
      </c>
      <c r="G289" t="s">
        <v>20</v>
      </c>
      <c r="H289">
        <v>176</v>
      </c>
      <c r="I289">
        <f t="shared" si="2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s="15" t="str">
        <f t="shared" si="27"/>
        <v>music</v>
      </c>
      <c r="T289" s="15" t="str">
        <f t="shared" si="28"/>
        <v>electric music</v>
      </c>
    </row>
    <row r="290" spans="1:20" ht="17" hidden="1" x14ac:dyDescent="0.2">
      <c r="A290" s="6">
        <v>288</v>
      </c>
      <c r="B290" t="s">
        <v>628</v>
      </c>
      <c r="C290" s="2" t="s">
        <v>629</v>
      </c>
      <c r="D290">
        <v>5600</v>
      </c>
      <c r="E290">
        <v>5476</v>
      </c>
      <c r="F290">
        <f t="shared" si="24"/>
        <v>97.785714285714292</v>
      </c>
      <c r="G290" t="s">
        <v>14</v>
      </c>
      <c r="H290">
        <v>137</v>
      </c>
      <c r="I290">
        <f t="shared" si="2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s="15" t="str">
        <f t="shared" si="27"/>
        <v>music</v>
      </c>
      <c r="T290" s="15" t="str">
        <f t="shared" si="28"/>
        <v>metal</v>
      </c>
    </row>
    <row r="291" spans="1:20" ht="17" x14ac:dyDescent="0.2">
      <c r="A291" s="6">
        <v>289</v>
      </c>
      <c r="B291" t="s">
        <v>630</v>
      </c>
      <c r="C291" s="2" t="s">
        <v>631</v>
      </c>
      <c r="D291">
        <v>800</v>
      </c>
      <c r="E291">
        <v>13474</v>
      </c>
      <c r="F291">
        <f t="shared" si="24"/>
        <v>1684.25</v>
      </c>
      <c r="G291" t="s">
        <v>20</v>
      </c>
      <c r="H291">
        <v>337</v>
      </c>
      <c r="I291">
        <f t="shared" si="2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s="15" t="str">
        <f t="shared" si="27"/>
        <v>theater</v>
      </c>
      <c r="T291" s="15" t="str">
        <f t="shared" si="28"/>
        <v>plays</v>
      </c>
    </row>
    <row r="292" spans="1:20" ht="17" hidden="1" x14ac:dyDescent="0.2">
      <c r="A292" s="6">
        <v>290</v>
      </c>
      <c r="B292" t="s">
        <v>632</v>
      </c>
      <c r="C292" s="2" t="s">
        <v>633</v>
      </c>
      <c r="D292">
        <v>168600</v>
      </c>
      <c r="E292">
        <v>91722</v>
      </c>
      <c r="F292">
        <f t="shared" si="24"/>
        <v>54.402135231316727</v>
      </c>
      <c r="G292" t="s">
        <v>14</v>
      </c>
      <c r="H292">
        <v>908</v>
      </c>
      <c r="I292">
        <f t="shared" si="2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s="15" t="str">
        <f t="shared" si="27"/>
        <v>film &amp; video</v>
      </c>
      <c r="T292" s="15" t="str">
        <f t="shared" si="28"/>
        <v>documentary</v>
      </c>
    </row>
    <row r="293" spans="1:20" ht="17" x14ac:dyDescent="0.2">
      <c r="A293" s="6">
        <v>291</v>
      </c>
      <c r="B293" t="s">
        <v>634</v>
      </c>
      <c r="C293" s="2" t="s">
        <v>635</v>
      </c>
      <c r="D293">
        <v>1800</v>
      </c>
      <c r="E293">
        <v>8219</v>
      </c>
      <c r="F293">
        <f t="shared" si="24"/>
        <v>456.61111111111109</v>
      </c>
      <c r="G293" t="s">
        <v>20</v>
      </c>
      <c r="H293">
        <v>107</v>
      </c>
      <c r="I293">
        <f t="shared" si="2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s="15" t="str">
        <f t="shared" si="27"/>
        <v>technology</v>
      </c>
      <c r="T293" s="15" t="str">
        <f t="shared" si="28"/>
        <v>web</v>
      </c>
    </row>
    <row r="294" spans="1:20" ht="17" hidden="1" x14ac:dyDescent="0.2">
      <c r="A294" s="6">
        <v>292</v>
      </c>
      <c r="B294" t="s">
        <v>636</v>
      </c>
      <c r="C294" s="2" t="s">
        <v>637</v>
      </c>
      <c r="D294">
        <v>7300</v>
      </c>
      <c r="E294">
        <v>717</v>
      </c>
      <c r="F294">
        <f t="shared" si="24"/>
        <v>9.8219178082191778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s="15" t="str">
        <f t="shared" si="27"/>
        <v>food</v>
      </c>
      <c r="T294" s="15" t="str">
        <f t="shared" si="28"/>
        <v>food trucks</v>
      </c>
    </row>
    <row r="295" spans="1:20" ht="17" hidden="1" x14ac:dyDescent="0.2">
      <c r="A295" s="6">
        <v>293</v>
      </c>
      <c r="B295" t="s">
        <v>638</v>
      </c>
      <c r="C295" s="2" t="s">
        <v>639</v>
      </c>
      <c r="D295">
        <v>6500</v>
      </c>
      <c r="E295">
        <v>1065</v>
      </c>
      <c r="F295">
        <f t="shared" si="24"/>
        <v>16.384615384615383</v>
      </c>
      <c r="G295" t="s">
        <v>74</v>
      </c>
      <c r="H295">
        <v>32</v>
      </c>
      <c r="I295">
        <f t="shared" si="2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s="15" t="str">
        <f t="shared" si="27"/>
        <v>theater</v>
      </c>
      <c r="T295" s="15" t="str">
        <f t="shared" si="28"/>
        <v>plays</v>
      </c>
    </row>
    <row r="296" spans="1:20" ht="17" x14ac:dyDescent="0.2">
      <c r="A296" s="6">
        <v>294</v>
      </c>
      <c r="B296" t="s">
        <v>640</v>
      </c>
      <c r="C296" s="2" t="s">
        <v>641</v>
      </c>
      <c r="D296">
        <v>600</v>
      </c>
      <c r="E296">
        <v>8038</v>
      </c>
      <c r="F296">
        <f t="shared" si="24"/>
        <v>1339.6666666666667</v>
      </c>
      <c r="G296" t="s">
        <v>20</v>
      </c>
      <c r="H296">
        <v>183</v>
      </c>
      <c r="I296">
        <f t="shared" si="2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s="15" t="str">
        <f t="shared" si="27"/>
        <v>theater</v>
      </c>
      <c r="T296" s="15" t="str">
        <f t="shared" si="28"/>
        <v>plays</v>
      </c>
    </row>
    <row r="297" spans="1:20" ht="34" hidden="1" x14ac:dyDescent="0.2">
      <c r="A297" s="6">
        <v>295</v>
      </c>
      <c r="B297" t="s">
        <v>642</v>
      </c>
      <c r="C297" s="2" t="s">
        <v>643</v>
      </c>
      <c r="D297">
        <v>192900</v>
      </c>
      <c r="E297">
        <v>68769</v>
      </c>
      <c r="F297">
        <f t="shared" si="24"/>
        <v>35.650077760497666</v>
      </c>
      <c r="G297" t="s">
        <v>14</v>
      </c>
      <c r="H297">
        <v>1910</v>
      </c>
      <c r="I297">
        <f t="shared" si="2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s="15" t="str">
        <f t="shared" si="27"/>
        <v>theater</v>
      </c>
      <c r="T297" s="15" t="str">
        <f t="shared" si="28"/>
        <v>plays</v>
      </c>
    </row>
    <row r="298" spans="1:20" ht="34" hidden="1" x14ac:dyDescent="0.2">
      <c r="A298" s="6">
        <v>296</v>
      </c>
      <c r="B298" t="s">
        <v>644</v>
      </c>
      <c r="C298" s="2" t="s">
        <v>645</v>
      </c>
      <c r="D298">
        <v>6100</v>
      </c>
      <c r="E298">
        <v>3352</v>
      </c>
      <c r="F298">
        <f t="shared" si="24"/>
        <v>54.950819672131146</v>
      </c>
      <c r="G298" t="s">
        <v>14</v>
      </c>
      <c r="H298">
        <v>38</v>
      </c>
      <c r="I298">
        <f t="shared" si="2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s="15" t="str">
        <f t="shared" si="27"/>
        <v>theater</v>
      </c>
      <c r="T298" s="15" t="str">
        <f t="shared" si="28"/>
        <v>plays</v>
      </c>
    </row>
    <row r="299" spans="1:20" ht="17" hidden="1" x14ac:dyDescent="0.2">
      <c r="A299" s="6">
        <v>297</v>
      </c>
      <c r="B299" t="s">
        <v>646</v>
      </c>
      <c r="C299" s="2" t="s">
        <v>647</v>
      </c>
      <c r="D299">
        <v>7200</v>
      </c>
      <c r="E299">
        <v>6785</v>
      </c>
      <c r="F299">
        <f t="shared" si="24"/>
        <v>94.236111111111114</v>
      </c>
      <c r="G299" t="s">
        <v>14</v>
      </c>
      <c r="H299">
        <v>104</v>
      </c>
      <c r="I299">
        <f t="shared" si="2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s="15" t="str">
        <f t="shared" si="27"/>
        <v>theater</v>
      </c>
      <c r="T299" s="15" t="str">
        <f t="shared" si="28"/>
        <v>plays</v>
      </c>
    </row>
    <row r="300" spans="1:20" ht="17" x14ac:dyDescent="0.2">
      <c r="A300" s="6">
        <v>298</v>
      </c>
      <c r="B300" t="s">
        <v>648</v>
      </c>
      <c r="C300" s="2" t="s">
        <v>649</v>
      </c>
      <c r="D300">
        <v>3500</v>
      </c>
      <c r="E300">
        <v>5037</v>
      </c>
      <c r="F300">
        <f t="shared" si="24"/>
        <v>143.91428571428571</v>
      </c>
      <c r="G300" t="s">
        <v>20</v>
      </c>
      <c r="H300">
        <v>72</v>
      </c>
      <c r="I300">
        <f t="shared" si="2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s="15" t="str">
        <f t="shared" si="27"/>
        <v>music</v>
      </c>
      <c r="T300" s="15" t="str">
        <f t="shared" si="28"/>
        <v>rock</v>
      </c>
    </row>
    <row r="301" spans="1:20" ht="34" hidden="1" x14ac:dyDescent="0.2">
      <c r="A301" s="6">
        <v>299</v>
      </c>
      <c r="B301" t="s">
        <v>650</v>
      </c>
      <c r="C301" s="2" t="s">
        <v>651</v>
      </c>
      <c r="D301">
        <v>3800</v>
      </c>
      <c r="E301">
        <v>1954</v>
      </c>
      <c r="F301">
        <f t="shared" si="24"/>
        <v>51.421052631578945</v>
      </c>
      <c r="G301" t="s">
        <v>14</v>
      </c>
      <c r="H301">
        <v>49</v>
      </c>
      <c r="I301">
        <f t="shared" si="2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s="15" t="str">
        <f t="shared" si="27"/>
        <v>food</v>
      </c>
      <c r="T301" s="15" t="str">
        <f t="shared" si="28"/>
        <v>food trucks</v>
      </c>
    </row>
    <row r="302" spans="1:20" ht="17" hidden="1" x14ac:dyDescent="0.2">
      <c r="A302" s="6">
        <v>300</v>
      </c>
      <c r="B302" t="s">
        <v>652</v>
      </c>
      <c r="C302" s="2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s="15" t="str">
        <f t="shared" si="27"/>
        <v>publishing</v>
      </c>
      <c r="T302" s="15" t="str">
        <f t="shared" si="28"/>
        <v>nonfiction</v>
      </c>
    </row>
    <row r="303" spans="1:20" ht="34" x14ac:dyDescent="0.2">
      <c r="A303" s="6">
        <v>301</v>
      </c>
      <c r="B303" t="s">
        <v>654</v>
      </c>
      <c r="C303" s="2" t="s">
        <v>655</v>
      </c>
      <c r="D303">
        <v>900</v>
      </c>
      <c r="E303">
        <v>12102</v>
      </c>
      <c r="F303">
        <f t="shared" si="24"/>
        <v>1344.6666666666667</v>
      </c>
      <c r="G303" t="s">
        <v>20</v>
      </c>
      <c r="H303">
        <v>295</v>
      </c>
      <c r="I303">
        <f t="shared" si="2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s="15" t="str">
        <f t="shared" si="27"/>
        <v>film &amp; video</v>
      </c>
      <c r="T303" s="15" t="str">
        <f t="shared" si="28"/>
        <v>documentary</v>
      </c>
    </row>
    <row r="304" spans="1:20" ht="17" hidden="1" x14ac:dyDescent="0.2">
      <c r="A304" s="6">
        <v>302</v>
      </c>
      <c r="B304" t="s">
        <v>656</v>
      </c>
      <c r="C304" s="2" t="s">
        <v>657</v>
      </c>
      <c r="D304">
        <v>76100</v>
      </c>
      <c r="E304">
        <v>24234</v>
      </c>
      <c r="F304">
        <f t="shared" si="24"/>
        <v>31.844940867279899</v>
      </c>
      <c r="G304" t="s">
        <v>14</v>
      </c>
      <c r="H304">
        <v>245</v>
      </c>
      <c r="I304">
        <f t="shared" si="2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s="15" t="str">
        <f t="shared" si="27"/>
        <v>theater</v>
      </c>
      <c r="T304" s="15" t="str">
        <f t="shared" si="28"/>
        <v>plays</v>
      </c>
    </row>
    <row r="305" spans="1:20" ht="17" hidden="1" x14ac:dyDescent="0.2">
      <c r="A305" s="6">
        <v>303</v>
      </c>
      <c r="B305" t="s">
        <v>658</v>
      </c>
      <c r="C305" s="2" t="s">
        <v>659</v>
      </c>
      <c r="D305">
        <v>3400</v>
      </c>
      <c r="E305">
        <v>2809</v>
      </c>
      <c r="F305">
        <f t="shared" si="24"/>
        <v>82.617647058823536</v>
      </c>
      <c r="G305" t="s">
        <v>14</v>
      </c>
      <c r="H305">
        <v>32</v>
      </c>
      <c r="I305">
        <f t="shared" si="2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s="15" t="str">
        <f t="shared" si="27"/>
        <v>music</v>
      </c>
      <c r="T305" s="15" t="str">
        <f t="shared" si="28"/>
        <v>indie rock</v>
      </c>
    </row>
    <row r="306" spans="1:20" ht="17" x14ac:dyDescent="0.2">
      <c r="A306" s="6">
        <v>304</v>
      </c>
      <c r="B306" t="s">
        <v>660</v>
      </c>
      <c r="C306" s="2" t="s">
        <v>661</v>
      </c>
      <c r="D306">
        <v>2100</v>
      </c>
      <c r="E306">
        <v>11469</v>
      </c>
      <c r="F306">
        <f t="shared" si="24"/>
        <v>546.14285714285722</v>
      </c>
      <c r="G306" t="s">
        <v>20</v>
      </c>
      <c r="H306">
        <v>142</v>
      </c>
      <c r="I306">
        <f t="shared" si="2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s="15" t="str">
        <f t="shared" si="27"/>
        <v>film &amp; video</v>
      </c>
      <c r="T306" s="15" t="str">
        <f t="shared" si="28"/>
        <v>documentary</v>
      </c>
    </row>
    <row r="307" spans="1:20" ht="17" x14ac:dyDescent="0.2">
      <c r="A307" s="6">
        <v>305</v>
      </c>
      <c r="B307" t="s">
        <v>662</v>
      </c>
      <c r="C307" s="2" t="s">
        <v>663</v>
      </c>
      <c r="D307">
        <v>2800</v>
      </c>
      <c r="E307">
        <v>8014</v>
      </c>
      <c r="F307">
        <f t="shared" si="24"/>
        <v>286.21428571428572</v>
      </c>
      <c r="G307" t="s">
        <v>20</v>
      </c>
      <c r="H307">
        <v>85</v>
      </c>
      <c r="I307">
        <f t="shared" si="2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s="15" t="str">
        <f t="shared" si="27"/>
        <v>theater</v>
      </c>
      <c r="T307" s="15" t="str">
        <f t="shared" si="28"/>
        <v>plays</v>
      </c>
    </row>
    <row r="308" spans="1:20" ht="34" hidden="1" x14ac:dyDescent="0.2">
      <c r="A308" s="6">
        <v>306</v>
      </c>
      <c r="B308" t="s">
        <v>664</v>
      </c>
      <c r="C308" s="2" t="s">
        <v>665</v>
      </c>
      <c r="D308">
        <v>6500</v>
      </c>
      <c r="E308">
        <v>514</v>
      </c>
      <c r="F308">
        <f t="shared" si="24"/>
        <v>7.9076923076923071</v>
      </c>
      <c r="G308" t="s">
        <v>14</v>
      </c>
      <c r="H308">
        <v>7</v>
      </c>
      <c r="I308">
        <f t="shared" si="2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s="15" t="str">
        <f t="shared" si="27"/>
        <v>theater</v>
      </c>
      <c r="T308" s="15" t="str">
        <f t="shared" si="28"/>
        <v>plays</v>
      </c>
    </row>
    <row r="309" spans="1:20" ht="17" x14ac:dyDescent="0.2">
      <c r="A309" s="6">
        <v>307</v>
      </c>
      <c r="B309" t="s">
        <v>666</v>
      </c>
      <c r="C309" s="2" t="s">
        <v>667</v>
      </c>
      <c r="D309">
        <v>32900</v>
      </c>
      <c r="E309">
        <v>43473</v>
      </c>
      <c r="F309">
        <f t="shared" si="24"/>
        <v>132.13677811550153</v>
      </c>
      <c r="G309" t="s">
        <v>20</v>
      </c>
      <c r="H309">
        <v>659</v>
      </c>
      <c r="I309">
        <f t="shared" si="2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s="15" t="str">
        <f t="shared" si="27"/>
        <v>publishing</v>
      </c>
      <c r="T309" s="15" t="str">
        <f t="shared" si="28"/>
        <v>fiction</v>
      </c>
    </row>
    <row r="310" spans="1:20" ht="17" hidden="1" x14ac:dyDescent="0.2">
      <c r="A310" s="6">
        <v>308</v>
      </c>
      <c r="B310" t="s">
        <v>668</v>
      </c>
      <c r="C310" s="2" t="s">
        <v>669</v>
      </c>
      <c r="D310">
        <v>118200</v>
      </c>
      <c r="E310">
        <v>87560</v>
      </c>
      <c r="F310">
        <f t="shared" si="24"/>
        <v>74.077834179357026</v>
      </c>
      <c r="G310" t="s">
        <v>14</v>
      </c>
      <c r="H310">
        <v>803</v>
      </c>
      <c r="I310">
        <f t="shared" si="2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s="15" t="str">
        <f t="shared" si="27"/>
        <v>theater</v>
      </c>
      <c r="T310" s="15" t="str">
        <f t="shared" si="28"/>
        <v>plays</v>
      </c>
    </row>
    <row r="311" spans="1:20" ht="17" hidden="1" x14ac:dyDescent="0.2">
      <c r="A311" s="6">
        <v>309</v>
      </c>
      <c r="B311" t="s">
        <v>670</v>
      </c>
      <c r="C311" s="2" t="s">
        <v>671</v>
      </c>
      <c r="D311">
        <v>4100</v>
      </c>
      <c r="E311">
        <v>3087</v>
      </c>
      <c r="F311">
        <f t="shared" si="24"/>
        <v>75.292682926829272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s="15" t="str">
        <f t="shared" si="27"/>
        <v>music</v>
      </c>
      <c r="T311" s="15" t="str">
        <f t="shared" si="28"/>
        <v>indie rock</v>
      </c>
    </row>
    <row r="312" spans="1:20" ht="17" hidden="1" x14ac:dyDescent="0.2">
      <c r="A312" s="6">
        <v>310</v>
      </c>
      <c r="B312" t="s">
        <v>672</v>
      </c>
      <c r="C312" s="2" t="s">
        <v>673</v>
      </c>
      <c r="D312">
        <v>7800</v>
      </c>
      <c r="E312">
        <v>1586</v>
      </c>
      <c r="F312">
        <f t="shared" si="24"/>
        <v>20.333333333333332</v>
      </c>
      <c r="G312" t="s">
        <v>14</v>
      </c>
      <c r="H312">
        <v>16</v>
      </c>
      <c r="I312">
        <f t="shared" si="29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s="15" t="str">
        <f t="shared" si="27"/>
        <v>games</v>
      </c>
      <c r="T312" s="15" t="str">
        <f t="shared" si="28"/>
        <v>video games</v>
      </c>
    </row>
    <row r="313" spans="1:20" ht="17" x14ac:dyDescent="0.2">
      <c r="A313" s="6">
        <v>311</v>
      </c>
      <c r="B313" t="s">
        <v>674</v>
      </c>
      <c r="C313" s="2" t="s">
        <v>675</v>
      </c>
      <c r="D313">
        <v>6300</v>
      </c>
      <c r="E313">
        <v>12812</v>
      </c>
      <c r="F313">
        <f t="shared" si="24"/>
        <v>203.36507936507937</v>
      </c>
      <c r="G313" t="s">
        <v>20</v>
      </c>
      <c r="H313">
        <v>121</v>
      </c>
      <c r="I313">
        <f t="shared" si="2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s="15" t="str">
        <f t="shared" si="27"/>
        <v>theater</v>
      </c>
      <c r="T313" s="15" t="str">
        <f t="shared" si="28"/>
        <v>plays</v>
      </c>
    </row>
    <row r="314" spans="1:20" ht="17" x14ac:dyDescent="0.2">
      <c r="A314" s="6">
        <v>312</v>
      </c>
      <c r="B314" t="s">
        <v>676</v>
      </c>
      <c r="C314" s="2" t="s">
        <v>677</v>
      </c>
      <c r="D314">
        <v>59100</v>
      </c>
      <c r="E314">
        <v>183345</v>
      </c>
      <c r="F314">
        <f t="shared" si="24"/>
        <v>310.2284263959391</v>
      </c>
      <c r="G314" t="s">
        <v>20</v>
      </c>
      <c r="H314">
        <v>3742</v>
      </c>
      <c r="I314">
        <f t="shared" si="2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s="15" t="str">
        <f t="shared" si="27"/>
        <v>theater</v>
      </c>
      <c r="T314" s="15" t="str">
        <f t="shared" si="28"/>
        <v>plays</v>
      </c>
    </row>
    <row r="315" spans="1:20" ht="17" x14ac:dyDescent="0.2">
      <c r="A315" s="6">
        <v>313</v>
      </c>
      <c r="B315" t="s">
        <v>678</v>
      </c>
      <c r="C315" s="2" t="s">
        <v>679</v>
      </c>
      <c r="D315">
        <v>2200</v>
      </c>
      <c r="E315">
        <v>8697</v>
      </c>
      <c r="F315">
        <f t="shared" si="24"/>
        <v>395.31818181818181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s="15" t="str">
        <f t="shared" si="27"/>
        <v>music</v>
      </c>
      <c r="T315" s="15" t="str">
        <f t="shared" si="28"/>
        <v>rock</v>
      </c>
    </row>
    <row r="316" spans="1:20" ht="17" x14ac:dyDescent="0.2">
      <c r="A316" s="6">
        <v>314</v>
      </c>
      <c r="B316" t="s">
        <v>680</v>
      </c>
      <c r="C316" s="2" t="s">
        <v>681</v>
      </c>
      <c r="D316">
        <v>1400</v>
      </c>
      <c r="E316">
        <v>4126</v>
      </c>
      <c r="F316">
        <f t="shared" si="24"/>
        <v>294.71428571428572</v>
      </c>
      <c r="G316" t="s">
        <v>20</v>
      </c>
      <c r="H316">
        <v>133</v>
      </c>
      <c r="I316">
        <f t="shared" si="2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s="15" t="str">
        <f t="shared" si="27"/>
        <v>film &amp; video</v>
      </c>
      <c r="T316" s="15" t="str">
        <f t="shared" si="28"/>
        <v>documentary</v>
      </c>
    </row>
    <row r="317" spans="1:20" ht="34" hidden="1" x14ac:dyDescent="0.2">
      <c r="A317" s="6">
        <v>315</v>
      </c>
      <c r="B317" t="s">
        <v>682</v>
      </c>
      <c r="C317" s="2" t="s">
        <v>683</v>
      </c>
      <c r="D317">
        <v>9500</v>
      </c>
      <c r="E317">
        <v>3220</v>
      </c>
      <c r="F317">
        <f t="shared" si="24"/>
        <v>33.89473684210526</v>
      </c>
      <c r="G317" t="s">
        <v>14</v>
      </c>
      <c r="H317">
        <v>31</v>
      </c>
      <c r="I317">
        <f t="shared" si="2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s="15" t="str">
        <f t="shared" si="27"/>
        <v>theater</v>
      </c>
      <c r="T317" s="15" t="str">
        <f t="shared" si="28"/>
        <v>plays</v>
      </c>
    </row>
    <row r="318" spans="1:20" ht="17" hidden="1" x14ac:dyDescent="0.2">
      <c r="A318" s="6">
        <v>316</v>
      </c>
      <c r="B318" t="s">
        <v>684</v>
      </c>
      <c r="C318" s="2" t="s">
        <v>685</v>
      </c>
      <c r="D318">
        <v>9600</v>
      </c>
      <c r="E318">
        <v>6401</v>
      </c>
      <c r="F318">
        <f t="shared" si="24"/>
        <v>66.677083333333329</v>
      </c>
      <c r="G318" t="s">
        <v>14</v>
      </c>
      <c r="H318">
        <v>108</v>
      </c>
      <c r="I318">
        <f t="shared" si="2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s="15" t="str">
        <f t="shared" si="27"/>
        <v>food</v>
      </c>
      <c r="T318" s="15" t="str">
        <f t="shared" si="28"/>
        <v>food trucks</v>
      </c>
    </row>
    <row r="319" spans="1:20" ht="17" hidden="1" x14ac:dyDescent="0.2">
      <c r="A319" s="6">
        <v>317</v>
      </c>
      <c r="B319" t="s">
        <v>686</v>
      </c>
      <c r="C319" s="2" t="s">
        <v>687</v>
      </c>
      <c r="D319">
        <v>6600</v>
      </c>
      <c r="E319">
        <v>1269</v>
      </c>
      <c r="F319">
        <f t="shared" si="24"/>
        <v>19.227272727272727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s="15" t="str">
        <f t="shared" si="27"/>
        <v>theater</v>
      </c>
      <c r="T319" s="15" t="str">
        <f t="shared" si="28"/>
        <v>plays</v>
      </c>
    </row>
    <row r="320" spans="1:20" ht="34" hidden="1" x14ac:dyDescent="0.2">
      <c r="A320" s="6">
        <v>318</v>
      </c>
      <c r="B320" t="s">
        <v>688</v>
      </c>
      <c r="C320" s="2" t="s">
        <v>689</v>
      </c>
      <c r="D320">
        <v>5700</v>
      </c>
      <c r="E320">
        <v>903</v>
      </c>
      <c r="F320">
        <f t="shared" si="24"/>
        <v>15.842105263157894</v>
      </c>
      <c r="G320" t="s">
        <v>14</v>
      </c>
      <c r="H320">
        <v>17</v>
      </c>
      <c r="I320">
        <f t="shared" si="2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s="15" t="str">
        <f t="shared" si="27"/>
        <v>music</v>
      </c>
      <c r="T320" s="15" t="str">
        <f t="shared" si="28"/>
        <v>rock</v>
      </c>
    </row>
    <row r="321" spans="1:20" ht="17" hidden="1" x14ac:dyDescent="0.2">
      <c r="A321" s="6">
        <v>319</v>
      </c>
      <c r="B321" t="s">
        <v>690</v>
      </c>
      <c r="C321" s="2" t="s">
        <v>691</v>
      </c>
      <c r="D321">
        <v>8400</v>
      </c>
      <c r="E321">
        <v>3251</v>
      </c>
      <c r="F321">
        <f t="shared" si="24"/>
        <v>38.702380952380956</v>
      </c>
      <c r="G321" t="s">
        <v>74</v>
      </c>
      <c r="H321">
        <v>64</v>
      </c>
      <c r="I321">
        <f t="shared" si="2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s="15" t="str">
        <f t="shared" si="27"/>
        <v>technology</v>
      </c>
      <c r="T321" s="15" t="str">
        <f t="shared" si="28"/>
        <v>web</v>
      </c>
    </row>
    <row r="322" spans="1:20" ht="17" hidden="1" x14ac:dyDescent="0.2">
      <c r="A322" s="6">
        <v>320</v>
      </c>
      <c r="B322" t="s">
        <v>692</v>
      </c>
      <c r="C322" s="2" t="s">
        <v>693</v>
      </c>
      <c r="D322">
        <v>84400</v>
      </c>
      <c r="E322">
        <v>8092</v>
      </c>
      <c r="F322">
        <f t="shared" si="24"/>
        <v>9.5876777251184837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s="15" t="str">
        <f t="shared" si="27"/>
        <v>publishing</v>
      </c>
      <c r="T322" s="15" t="str">
        <f t="shared" si="28"/>
        <v>fiction</v>
      </c>
    </row>
    <row r="323" spans="1:20" ht="34" hidden="1" x14ac:dyDescent="0.2">
      <c r="A323" s="6">
        <v>321</v>
      </c>
      <c r="B323" t="s">
        <v>694</v>
      </c>
      <c r="C323" s="2" t="s">
        <v>695</v>
      </c>
      <c r="D323">
        <v>170400</v>
      </c>
      <c r="E323">
        <v>160422</v>
      </c>
      <c r="F323">
        <f t="shared" ref="F323:F386" si="30">(E323/D323)*100</f>
        <v>94.144366197183089</v>
      </c>
      <c r="G323" t="s">
        <v>14</v>
      </c>
      <c r="H323">
        <v>2468</v>
      </c>
      <c r="I323">
        <f t="shared" si="2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(((L323/60)/60)/24)+DATE(1970,1,1)</f>
        <v>40634.208333333336</v>
      </c>
      <c r="O323" s="8">
        <f t="shared" ref="O323:O386" si="32">(((M323/60)/60)/24)+DATE(1970,1,1)</f>
        <v>40642.208333333336</v>
      </c>
      <c r="P323" t="b">
        <v>0</v>
      </c>
      <c r="Q323" t="b">
        <v>0</v>
      </c>
      <c r="R323" t="s">
        <v>100</v>
      </c>
      <c r="S323" s="15" t="str">
        <f t="shared" ref="S323:S386" si="33">LEFT(R323,FIND("/",R323)-1)</f>
        <v>film &amp; video</v>
      </c>
      <c r="T323" s="15" t="str">
        <f t="shared" ref="T323:T386" si="34">RIGHT(R323,LEN(R323)-FIND("/",R323))</f>
        <v>shorts</v>
      </c>
    </row>
    <row r="324" spans="1:20" ht="34" x14ac:dyDescent="0.2">
      <c r="A324" s="6">
        <v>322</v>
      </c>
      <c r="B324" t="s">
        <v>696</v>
      </c>
      <c r="C324" s="2" t="s">
        <v>697</v>
      </c>
      <c r="D324">
        <v>117900</v>
      </c>
      <c r="E324">
        <v>196377</v>
      </c>
      <c r="F324">
        <f t="shared" si="30"/>
        <v>166.56234096692114</v>
      </c>
      <c r="G324" t="s">
        <v>20</v>
      </c>
      <c r="H324">
        <v>5168</v>
      </c>
      <c r="I324">
        <f t="shared" ref="I324:I387" si="35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s="15" t="str">
        <f t="shared" si="33"/>
        <v>theater</v>
      </c>
      <c r="T324" s="15" t="str">
        <f t="shared" si="34"/>
        <v>plays</v>
      </c>
    </row>
    <row r="325" spans="1:20" ht="17" hidden="1" x14ac:dyDescent="0.2">
      <c r="A325" s="6">
        <v>323</v>
      </c>
      <c r="B325" t="s">
        <v>698</v>
      </c>
      <c r="C325" s="2" t="s">
        <v>699</v>
      </c>
      <c r="D325">
        <v>8900</v>
      </c>
      <c r="E325">
        <v>2148</v>
      </c>
      <c r="F325">
        <f t="shared" si="30"/>
        <v>24.134831460674157</v>
      </c>
      <c r="G325" t="s">
        <v>14</v>
      </c>
      <c r="H325">
        <v>26</v>
      </c>
      <c r="I325">
        <f t="shared" si="35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s="15" t="str">
        <f t="shared" si="33"/>
        <v>film &amp; video</v>
      </c>
      <c r="T325" s="15" t="str">
        <f t="shared" si="34"/>
        <v>documentary</v>
      </c>
    </row>
    <row r="326" spans="1:20" ht="17" x14ac:dyDescent="0.2">
      <c r="A326" s="6">
        <v>324</v>
      </c>
      <c r="B326" t="s">
        <v>700</v>
      </c>
      <c r="C326" s="2" t="s">
        <v>701</v>
      </c>
      <c r="D326">
        <v>7100</v>
      </c>
      <c r="E326">
        <v>11648</v>
      </c>
      <c r="F326">
        <f t="shared" si="30"/>
        <v>164.05633802816902</v>
      </c>
      <c r="G326" t="s">
        <v>20</v>
      </c>
      <c r="H326">
        <v>307</v>
      </c>
      <c r="I326">
        <f t="shared" si="35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s="15" t="str">
        <f t="shared" si="33"/>
        <v>theater</v>
      </c>
      <c r="T326" s="15" t="str">
        <f t="shared" si="34"/>
        <v>plays</v>
      </c>
    </row>
    <row r="327" spans="1:20" ht="34" hidden="1" x14ac:dyDescent="0.2">
      <c r="A327" s="6">
        <v>325</v>
      </c>
      <c r="B327" t="s">
        <v>702</v>
      </c>
      <c r="C327" s="2" t="s">
        <v>703</v>
      </c>
      <c r="D327">
        <v>6500</v>
      </c>
      <c r="E327">
        <v>5897</v>
      </c>
      <c r="F327">
        <f t="shared" si="30"/>
        <v>90.723076923076931</v>
      </c>
      <c r="G327" t="s">
        <v>14</v>
      </c>
      <c r="H327">
        <v>73</v>
      </c>
      <c r="I327">
        <f t="shared" si="35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s="15" t="str">
        <f t="shared" si="33"/>
        <v>theater</v>
      </c>
      <c r="T327" s="15" t="str">
        <f t="shared" si="34"/>
        <v>plays</v>
      </c>
    </row>
    <row r="328" spans="1:20" ht="34" hidden="1" x14ac:dyDescent="0.2">
      <c r="A328" s="6">
        <v>326</v>
      </c>
      <c r="B328" t="s">
        <v>704</v>
      </c>
      <c r="C328" s="2" t="s">
        <v>705</v>
      </c>
      <c r="D328">
        <v>7200</v>
      </c>
      <c r="E328">
        <v>3326</v>
      </c>
      <c r="F328">
        <f t="shared" si="30"/>
        <v>46.194444444444443</v>
      </c>
      <c r="G328" t="s">
        <v>14</v>
      </c>
      <c r="H328">
        <v>128</v>
      </c>
      <c r="I328">
        <f t="shared" si="35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s="15" t="str">
        <f t="shared" si="33"/>
        <v>film &amp; video</v>
      </c>
      <c r="T328" s="15" t="str">
        <f t="shared" si="34"/>
        <v>animation</v>
      </c>
    </row>
    <row r="329" spans="1:20" ht="17" hidden="1" x14ac:dyDescent="0.2">
      <c r="A329" s="6">
        <v>327</v>
      </c>
      <c r="B329" t="s">
        <v>706</v>
      </c>
      <c r="C329" s="2" t="s">
        <v>707</v>
      </c>
      <c r="D329">
        <v>2600</v>
      </c>
      <c r="E329">
        <v>1002</v>
      </c>
      <c r="F329">
        <f t="shared" si="30"/>
        <v>38.53846153846154</v>
      </c>
      <c r="G329" t="s">
        <v>14</v>
      </c>
      <c r="H329">
        <v>33</v>
      </c>
      <c r="I329">
        <f t="shared" si="35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s="15" t="str">
        <f t="shared" si="33"/>
        <v>theater</v>
      </c>
      <c r="T329" s="15" t="str">
        <f t="shared" si="34"/>
        <v>plays</v>
      </c>
    </row>
    <row r="330" spans="1:20" ht="34" x14ac:dyDescent="0.2">
      <c r="A330" s="6">
        <v>328</v>
      </c>
      <c r="B330" t="s">
        <v>708</v>
      </c>
      <c r="C330" s="2" t="s">
        <v>709</v>
      </c>
      <c r="D330">
        <v>98700</v>
      </c>
      <c r="E330">
        <v>131826</v>
      </c>
      <c r="F330">
        <f t="shared" si="30"/>
        <v>133.56231003039514</v>
      </c>
      <c r="G330" t="s">
        <v>20</v>
      </c>
      <c r="H330">
        <v>2441</v>
      </c>
      <c r="I330">
        <f t="shared" si="35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s="15" t="str">
        <f t="shared" si="33"/>
        <v>music</v>
      </c>
      <c r="T330" s="15" t="str">
        <f t="shared" si="34"/>
        <v>rock</v>
      </c>
    </row>
    <row r="331" spans="1:20" ht="17" hidden="1" x14ac:dyDescent="0.2">
      <c r="A331" s="6">
        <v>329</v>
      </c>
      <c r="B331" t="s">
        <v>710</v>
      </c>
      <c r="C331" s="2" t="s">
        <v>711</v>
      </c>
      <c r="D331">
        <v>93800</v>
      </c>
      <c r="E331">
        <v>21477</v>
      </c>
      <c r="F331">
        <f t="shared" si="30"/>
        <v>22.896588486140725</v>
      </c>
      <c r="G331" t="s">
        <v>47</v>
      </c>
      <c r="H331">
        <v>211</v>
      </c>
      <c r="I331">
        <f t="shared" si="35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s="15" t="str">
        <f t="shared" si="33"/>
        <v>games</v>
      </c>
      <c r="T331" s="15" t="str">
        <f t="shared" si="34"/>
        <v>video games</v>
      </c>
    </row>
    <row r="332" spans="1:20" ht="34" x14ac:dyDescent="0.2">
      <c r="A332" s="6">
        <v>330</v>
      </c>
      <c r="B332" t="s">
        <v>712</v>
      </c>
      <c r="C332" s="2" t="s">
        <v>713</v>
      </c>
      <c r="D332">
        <v>33700</v>
      </c>
      <c r="E332">
        <v>62330</v>
      </c>
      <c r="F332">
        <f t="shared" si="30"/>
        <v>184.95548961424333</v>
      </c>
      <c r="G332" t="s">
        <v>20</v>
      </c>
      <c r="H332">
        <v>1385</v>
      </c>
      <c r="I332">
        <f t="shared" si="35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s="15" t="str">
        <f t="shared" si="33"/>
        <v>film &amp; video</v>
      </c>
      <c r="T332" s="15" t="str">
        <f t="shared" si="34"/>
        <v>documentary</v>
      </c>
    </row>
    <row r="333" spans="1:20" ht="17" x14ac:dyDescent="0.2">
      <c r="A333" s="6">
        <v>331</v>
      </c>
      <c r="B333" t="s">
        <v>714</v>
      </c>
      <c r="C333" s="2" t="s">
        <v>715</v>
      </c>
      <c r="D333">
        <v>3300</v>
      </c>
      <c r="E333">
        <v>14643</v>
      </c>
      <c r="F333">
        <f t="shared" si="30"/>
        <v>443.72727272727275</v>
      </c>
      <c r="G333" t="s">
        <v>20</v>
      </c>
      <c r="H333">
        <v>190</v>
      </c>
      <c r="I333">
        <f t="shared" si="35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s="15" t="str">
        <f t="shared" si="33"/>
        <v>food</v>
      </c>
      <c r="T333" s="15" t="str">
        <f t="shared" si="34"/>
        <v>food trucks</v>
      </c>
    </row>
    <row r="334" spans="1:20" ht="34" x14ac:dyDescent="0.2">
      <c r="A334" s="6">
        <v>332</v>
      </c>
      <c r="B334" t="s">
        <v>716</v>
      </c>
      <c r="C334" s="2" t="s">
        <v>717</v>
      </c>
      <c r="D334">
        <v>20700</v>
      </c>
      <c r="E334">
        <v>41396</v>
      </c>
      <c r="F334">
        <f t="shared" si="30"/>
        <v>199.9806763285024</v>
      </c>
      <c r="G334" t="s">
        <v>20</v>
      </c>
      <c r="H334">
        <v>470</v>
      </c>
      <c r="I334">
        <f t="shared" si="35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s="15" t="str">
        <f t="shared" si="33"/>
        <v>technology</v>
      </c>
      <c r="T334" s="15" t="str">
        <f t="shared" si="34"/>
        <v>wearables</v>
      </c>
    </row>
    <row r="335" spans="1:20" ht="17" x14ac:dyDescent="0.2">
      <c r="A335" s="6">
        <v>333</v>
      </c>
      <c r="B335" t="s">
        <v>718</v>
      </c>
      <c r="C335" s="2" t="s">
        <v>719</v>
      </c>
      <c r="D335">
        <v>9600</v>
      </c>
      <c r="E335">
        <v>11900</v>
      </c>
      <c r="F335">
        <f t="shared" si="30"/>
        <v>123.95833333333333</v>
      </c>
      <c r="G335" t="s">
        <v>20</v>
      </c>
      <c r="H335">
        <v>253</v>
      </c>
      <c r="I335">
        <f t="shared" si="35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s="15" t="str">
        <f t="shared" si="33"/>
        <v>theater</v>
      </c>
      <c r="T335" s="15" t="str">
        <f t="shared" si="34"/>
        <v>plays</v>
      </c>
    </row>
    <row r="336" spans="1:20" ht="17" x14ac:dyDescent="0.2">
      <c r="A336" s="6">
        <v>334</v>
      </c>
      <c r="B336" t="s">
        <v>720</v>
      </c>
      <c r="C336" s="2" t="s">
        <v>721</v>
      </c>
      <c r="D336">
        <v>66200</v>
      </c>
      <c r="E336">
        <v>123538</v>
      </c>
      <c r="F336">
        <f t="shared" si="30"/>
        <v>186.61329305135951</v>
      </c>
      <c r="G336" t="s">
        <v>20</v>
      </c>
      <c r="H336">
        <v>1113</v>
      </c>
      <c r="I336">
        <f t="shared" si="35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s="15" t="str">
        <f t="shared" si="33"/>
        <v>music</v>
      </c>
      <c r="T336" s="15" t="str">
        <f t="shared" si="34"/>
        <v>rock</v>
      </c>
    </row>
    <row r="337" spans="1:20" ht="17" x14ac:dyDescent="0.2">
      <c r="A337" s="6">
        <v>335</v>
      </c>
      <c r="B337" t="s">
        <v>722</v>
      </c>
      <c r="C337" s="2" t="s">
        <v>723</v>
      </c>
      <c r="D337">
        <v>173800</v>
      </c>
      <c r="E337">
        <v>198628</v>
      </c>
      <c r="F337">
        <f t="shared" si="30"/>
        <v>114.28538550057536</v>
      </c>
      <c r="G337" t="s">
        <v>20</v>
      </c>
      <c r="H337">
        <v>2283</v>
      </c>
      <c r="I337">
        <f t="shared" si="35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s="15" t="str">
        <f t="shared" si="33"/>
        <v>music</v>
      </c>
      <c r="T337" s="15" t="str">
        <f t="shared" si="34"/>
        <v>rock</v>
      </c>
    </row>
    <row r="338" spans="1:20" ht="17" hidden="1" x14ac:dyDescent="0.2">
      <c r="A338" s="6">
        <v>336</v>
      </c>
      <c r="B338" t="s">
        <v>724</v>
      </c>
      <c r="C338" s="2" t="s">
        <v>725</v>
      </c>
      <c r="D338">
        <v>70700</v>
      </c>
      <c r="E338">
        <v>68602</v>
      </c>
      <c r="F338">
        <f t="shared" si="30"/>
        <v>97.032531824611041</v>
      </c>
      <c r="G338" t="s">
        <v>14</v>
      </c>
      <c r="H338">
        <v>1072</v>
      </c>
      <c r="I338">
        <f t="shared" si="35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s="15" t="str">
        <f t="shared" si="33"/>
        <v>music</v>
      </c>
      <c r="T338" s="15" t="str">
        <f t="shared" si="34"/>
        <v>rock</v>
      </c>
    </row>
    <row r="339" spans="1:20" ht="17" x14ac:dyDescent="0.2">
      <c r="A339" s="6">
        <v>337</v>
      </c>
      <c r="B339" t="s">
        <v>726</v>
      </c>
      <c r="C339" s="2" t="s">
        <v>727</v>
      </c>
      <c r="D339">
        <v>94500</v>
      </c>
      <c r="E339">
        <v>116064</v>
      </c>
      <c r="F339">
        <f t="shared" si="30"/>
        <v>122.81904761904762</v>
      </c>
      <c r="G339" t="s">
        <v>20</v>
      </c>
      <c r="H339">
        <v>1095</v>
      </c>
      <c r="I339">
        <f t="shared" si="35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s="15" t="str">
        <f t="shared" si="33"/>
        <v>theater</v>
      </c>
      <c r="T339" s="15" t="str">
        <f t="shared" si="34"/>
        <v>plays</v>
      </c>
    </row>
    <row r="340" spans="1:20" ht="17" x14ac:dyDescent="0.2">
      <c r="A340" s="6">
        <v>338</v>
      </c>
      <c r="B340" t="s">
        <v>728</v>
      </c>
      <c r="C340" s="2" t="s">
        <v>729</v>
      </c>
      <c r="D340">
        <v>69800</v>
      </c>
      <c r="E340">
        <v>125042</v>
      </c>
      <c r="F340">
        <f t="shared" si="30"/>
        <v>179.14326647564468</v>
      </c>
      <c r="G340" t="s">
        <v>20</v>
      </c>
      <c r="H340">
        <v>1690</v>
      </c>
      <c r="I340">
        <f t="shared" si="35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s="15" t="str">
        <f t="shared" si="33"/>
        <v>theater</v>
      </c>
      <c r="T340" s="15" t="str">
        <f t="shared" si="34"/>
        <v>plays</v>
      </c>
    </row>
    <row r="341" spans="1:20" ht="17" hidden="1" x14ac:dyDescent="0.2">
      <c r="A341" s="6">
        <v>339</v>
      </c>
      <c r="B341" t="s">
        <v>730</v>
      </c>
      <c r="C341" s="2" t="s">
        <v>731</v>
      </c>
      <c r="D341">
        <v>136300</v>
      </c>
      <c r="E341">
        <v>108974</v>
      </c>
      <c r="F341">
        <f t="shared" si="30"/>
        <v>79.951577402787962</v>
      </c>
      <c r="G341" t="s">
        <v>74</v>
      </c>
      <c r="H341">
        <v>1297</v>
      </c>
      <c r="I341">
        <f t="shared" si="35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s="15" t="str">
        <f t="shared" si="33"/>
        <v>theater</v>
      </c>
      <c r="T341" s="15" t="str">
        <f t="shared" si="34"/>
        <v>plays</v>
      </c>
    </row>
    <row r="342" spans="1:20" ht="17" hidden="1" x14ac:dyDescent="0.2">
      <c r="A342" s="6">
        <v>340</v>
      </c>
      <c r="B342" t="s">
        <v>732</v>
      </c>
      <c r="C342" s="2" t="s">
        <v>733</v>
      </c>
      <c r="D342">
        <v>37100</v>
      </c>
      <c r="E342">
        <v>34964</v>
      </c>
      <c r="F342">
        <f t="shared" si="30"/>
        <v>94.242587601078171</v>
      </c>
      <c r="G342" t="s">
        <v>14</v>
      </c>
      <c r="H342">
        <v>393</v>
      </c>
      <c r="I342">
        <f t="shared" si="35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s="15" t="str">
        <f t="shared" si="33"/>
        <v>photography</v>
      </c>
      <c r="T342" s="15" t="str">
        <f t="shared" si="34"/>
        <v>photography books</v>
      </c>
    </row>
    <row r="343" spans="1:20" ht="34" hidden="1" x14ac:dyDescent="0.2">
      <c r="A343" s="6">
        <v>341</v>
      </c>
      <c r="B343" t="s">
        <v>734</v>
      </c>
      <c r="C343" s="2" t="s">
        <v>735</v>
      </c>
      <c r="D343">
        <v>114300</v>
      </c>
      <c r="E343">
        <v>96777</v>
      </c>
      <c r="F343">
        <f t="shared" si="30"/>
        <v>84.669291338582681</v>
      </c>
      <c r="G343" t="s">
        <v>14</v>
      </c>
      <c r="H343">
        <v>1257</v>
      </c>
      <c r="I343">
        <f t="shared" si="35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s="15" t="str">
        <f t="shared" si="33"/>
        <v>music</v>
      </c>
      <c r="T343" s="15" t="str">
        <f t="shared" si="34"/>
        <v>indie rock</v>
      </c>
    </row>
    <row r="344" spans="1:20" ht="17" hidden="1" x14ac:dyDescent="0.2">
      <c r="A344" s="6">
        <v>342</v>
      </c>
      <c r="B344" t="s">
        <v>736</v>
      </c>
      <c r="C344" s="2" t="s">
        <v>737</v>
      </c>
      <c r="D344">
        <v>47900</v>
      </c>
      <c r="E344">
        <v>31864</v>
      </c>
      <c r="F344">
        <f t="shared" si="30"/>
        <v>66.521920668058456</v>
      </c>
      <c r="G344" t="s">
        <v>14</v>
      </c>
      <c r="H344">
        <v>328</v>
      </c>
      <c r="I344">
        <f t="shared" si="35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s="15" t="str">
        <f t="shared" si="33"/>
        <v>theater</v>
      </c>
      <c r="T344" s="15" t="str">
        <f t="shared" si="34"/>
        <v>plays</v>
      </c>
    </row>
    <row r="345" spans="1:20" ht="17" hidden="1" x14ac:dyDescent="0.2">
      <c r="A345" s="6">
        <v>343</v>
      </c>
      <c r="B345" t="s">
        <v>738</v>
      </c>
      <c r="C345" s="2" t="s">
        <v>739</v>
      </c>
      <c r="D345">
        <v>9000</v>
      </c>
      <c r="E345">
        <v>4853</v>
      </c>
      <c r="F345">
        <f t="shared" si="30"/>
        <v>53.922222222222224</v>
      </c>
      <c r="G345" t="s">
        <v>14</v>
      </c>
      <c r="H345">
        <v>147</v>
      </c>
      <c r="I345">
        <f t="shared" si="35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s="15" t="str">
        <f t="shared" si="33"/>
        <v>theater</v>
      </c>
      <c r="T345" s="15" t="str">
        <f t="shared" si="34"/>
        <v>plays</v>
      </c>
    </row>
    <row r="346" spans="1:20" ht="17" hidden="1" x14ac:dyDescent="0.2">
      <c r="A346" s="6">
        <v>344</v>
      </c>
      <c r="B346" t="s">
        <v>740</v>
      </c>
      <c r="C346" s="2" t="s">
        <v>741</v>
      </c>
      <c r="D346">
        <v>197600</v>
      </c>
      <c r="E346">
        <v>82959</v>
      </c>
      <c r="F346">
        <f t="shared" si="30"/>
        <v>41.983299595141702</v>
      </c>
      <c r="G346" t="s">
        <v>14</v>
      </c>
      <c r="H346">
        <v>830</v>
      </c>
      <c r="I346">
        <f t="shared" si="35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s="15" t="str">
        <f t="shared" si="33"/>
        <v>games</v>
      </c>
      <c r="T346" s="15" t="str">
        <f t="shared" si="34"/>
        <v>video games</v>
      </c>
    </row>
    <row r="347" spans="1:20" ht="17" hidden="1" x14ac:dyDescent="0.2">
      <c r="A347" s="6">
        <v>345</v>
      </c>
      <c r="B347" t="s">
        <v>742</v>
      </c>
      <c r="C347" s="2" t="s">
        <v>743</v>
      </c>
      <c r="D347">
        <v>157600</v>
      </c>
      <c r="E347">
        <v>23159</v>
      </c>
      <c r="F347">
        <f t="shared" si="30"/>
        <v>14.69479695431472</v>
      </c>
      <c r="G347" t="s">
        <v>14</v>
      </c>
      <c r="H347">
        <v>331</v>
      </c>
      <c r="I347">
        <f t="shared" si="35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s="15" t="str">
        <f t="shared" si="33"/>
        <v>film &amp; video</v>
      </c>
      <c r="T347" s="15" t="str">
        <f t="shared" si="34"/>
        <v>drama</v>
      </c>
    </row>
    <row r="348" spans="1:20" ht="17" hidden="1" x14ac:dyDescent="0.2">
      <c r="A348" s="6">
        <v>346</v>
      </c>
      <c r="B348" t="s">
        <v>744</v>
      </c>
      <c r="C348" s="2" t="s">
        <v>745</v>
      </c>
      <c r="D348">
        <v>8000</v>
      </c>
      <c r="E348">
        <v>2758</v>
      </c>
      <c r="F348">
        <f t="shared" si="30"/>
        <v>34.475000000000001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s="15" t="str">
        <f t="shared" si="33"/>
        <v>music</v>
      </c>
      <c r="T348" s="15" t="str">
        <f t="shared" si="34"/>
        <v>indie rock</v>
      </c>
    </row>
    <row r="349" spans="1:20" ht="17" x14ac:dyDescent="0.2">
      <c r="A349" s="6">
        <v>347</v>
      </c>
      <c r="B349" t="s">
        <v>746</v>
      </c>
      <c r="C349" s="2" t="s">
        <v>747</v>
      </c>
      <c r="D349">
        <v>900</v>
      </c>
      <c r="E349">
        <v>12607</v>
      </c>
      <c r="F349">
        <f t="shared" si="30"/>
        <v>1400.7777777777778</v>
      </c>
      <c r="G349" t="s">
        <v>20</v>
      </c>
      <c r="H349">
        <v>191</v>
      </c>
      <c r="I349">
        <f t="shared" si="35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s="15" t="str">
        <f t="shared" si="33"/>
        <v>technology</v>
      </c>
      <c r="T349" s="15" t="str">
        <f t="shared" si="34"/>
        <v>web</v>
      </c>
    </row>
    <row r="350" spans="1:20" ht="17" hidden="1" x14ac:dyDescent="0.2">
      <c r="A350" s="6">
        <v>348</v>
      </c>
      <c r="B350" t="s">
        <v>748</v>
      </c>
      <c r="C350" s="2" t="s">
        <v>749</v>
      </c>
      <c r="D350">
        <v>199000</v>
      </c>
      <c r="E350">
        <v>142823</v>
      </c>
      <c r="F350">
        <f t="shared" si="30"/>
        <v>71.770351758793964</v>
      </c>
      <c r="G350" t="s">
        <v>14</v>
      </c>
      <c r="H350">
        <v>3483</v>
      </c>
      <c r="I350">
        <f t="shared" si="35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s="15" t="str">
        <f t="shared" si="33"/>
        <v>food</v>
      </c>
      <c r="T350" s="15" t="str">
        <f t="shared" si="34"/>
        <v>food trucks</v>
      </c>
    </row>
    <row r="351" spans="1:20" ht="17" hidden="1" x14ac:dyDescent="0.2">
      <c r="A351" s="6">
        <v>349</v>
      </c>
      <c r="B351" t="s">
        <v>750</v>
      </c>
      <c r="C351" s="2" t="s">
        <v>751</v>
      </c>
      <c r="D351">
        <v>180800</v>
      </c>
      <c r="E351">
        <v>95958</v>
      </c>
      <c r="F351">
        <f t="shared" si="30"/>
        <v>53.074115044247783</v>
      </c>
      <c r="G351" t="s">
        <v>14</v>
      </c>
      <c r="H351">
        <v>923</v>
      </c>
      <c r="I351">
        <f t="shared" si="35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s="15" t="str">
        <f t="shared" si="33"/>
        <v>theater</v>
      </c>
      <c r="T351" s="15" t="str">
        <f t="shared" si="34"/>
        <v>plays</v>
      </c>
    </row>
    <row r="352" spans="1:20" ht="17" hidden="1" x14ac:dyDescent="0.2">
      <c r="A352" s="6">
        <v>350</v>
      </c>
      <c r="B352" t="s">
        <v>752</v>
      </c>
      <c r="C352" s="2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s="15" t="str">
        <f t="shared" si="33"/>
        <v>music</v>
      </c>
      <c r="T352" s="15" t="str">
        <f t="shared" si="34"/>
        <v>jazz</v>
      </c>
    </row>
    <row r="353" spans="1:20" ht="17" x14ac:dyDescent="0.2">
      <c r="A353" s="6">
        <v>351</v>
      </c>
      <c r="B353" t="s">
        <v>754</v>
      </c>
      <c r="C353" s="2" t="s">
        <v>755</v>
      </c>
      <c r="D353">
        <v>74100</v>
      </c>
      <c r="E353">
        <v>94631</v>
      </c>
      <c r="F353">
        <f t="shared" si="30"/>
        <v>127.70715249662618</v>
      </c>
      <c r="G353" t="s">
        <v>20</v>
      </c>
      <c r="H353">
        <v>2013</v>
      </c>
      <c r="I353">
        <f t="shared" si="35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s="15" t="str">
        <f t="shared" si="33"/>
        <v>music</v>
      </c>
      <c r="T353" s="15" t="str">
        <f t="shared" si="34"/>
        <v>rock</v>
      </c>
    </row>
    <row r="354" spans="1:20" ht="17" hidden="1" x14ac:dyDescent="0.2">
      <c r="A354" s="6">
        <v>352</v>
      </c>
      <c r="B354" t="s">
        <v>756</v>
      </c>
      <c r="C354" s="2" t="s">
        <v>757</v>
      </c>
      <c r="D354">
        <v>2800</v>
      </c>
      <c r="E354">
        <v>977</v>
      </c>
      <c r="F354">
        <f t="shared" si="30"/>
        <v>34.892857142857139</v>
      </c>
      <c r="G354" t="s">
        <v>14</v>
      </c>
      <c r="H354">
        <v>33</v>
      </c>
      <c r="I354">
        <f t="shared" si="35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s="15" t="str">
        <f t="shared" si="33"/>
        <v>theater</v>
      </c>
      <c r="T354" s="15" t="str">
        <f t="shared" si="34"/>
        <v>plays</v>
      </c>
    </row>
    <row r="355" spans="1:20" ht="17" x14ac:dyDescent="0.2">
      <c r="A355" s="6">
        <v>353</v>
      </c>
      <c r="B355" t="s">
        <v>758</v>
      </c>
      <c r="C355" s="2" t="s">
        <v>759</v>
      </c>
      <c r="D355">
        <v>33600</v>
      </c>
      <c r="E355">
        <v>137961</v>
      </c>
      <c r="F355">
        <f t="shared" si="30"/>
        <v>410.59821428571428</v>
      </c>
      <c r="G355" t="s">
        <v>20</v>
      </c>
      <c r="H355">
        <v>1703</v>
      </c>
      <c r="I355">
        <f t="shared" si="35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s="15" t="str">
        <f t="shared" si="33"/>
        <v>theater</v>
      </c>
      <c r="T355" s="15" t="str">
        <f t="shared" si="34"/>
        <v>plays</v>
      </c>
    </row>
    <row r="356" spans="1:20" ht="17" x14ac:dyDescent="0.2">
      <c r="A356" s="6">
        <v>354</v>
      </c>
      <c r="B356" t="s">
        <v>760</v>
      </c>
      <c r="C356" s="2" t="s">
        <v>761</v>
      </c>
      <c r="D356">
        <v>6100</v>
      </c>
      <c r="E356">
        <v>7548</v>
      </c>
      <c r="F356">
        <f t="shared" si="30"/>
        <v>123.73770491803278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s="15" t="str">
        <f t="shared" si="33"/>
        <v>film &amp; video</v>
      </c>
      <c r="T356" s="15" t="str">
        <f t="shared" si="34"/>
        <v>documentary</v>
      </c>
    </row>
    <row r="357" spans="1:20" ht="17" hidden="1" x14ac:dyDescent="0.2">
      <c r="A357" s="6">
        <v>355</v>
      </c>
      <c r="B357" t="s">
        <v>762</v>
      </c>
      <c r="C357" s="2" t="s">
        <v>763</v>
      </c>
      <c r="D357">
        <v>3800</v>
      </c>
      <c r="E357">
        <v>2241</v>
      </c>
      <c r="F357">
        <f t="shared" si="30"/>
        <v>58.973684210526315</v>
      </c>
      <c r="G357" t="s">
        <v>47</v>
      </c>
      <c r="H357">
        <v>86</v>
      </c>
      <c r="I357">
        <f t="shared" si="35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s="15" t="str">
        <f t="shared" si="33"/>
        <v>technology</v>
      </c>
      <c r="T357" s="15" t="str">
        <f t="shared" si="34"/>
        <v>wearables</v>
      </c>
    </row>
    <row r="358" spans="1:20" ht="17" hidden="1" x14ac:dyDescent="0.2">
      <c r="A358" s="6">
        <v>356</v>
      </c>
      <c r="B358" t="s">
        <v>764</v>
      </c>
      <c r="C358" s="2" t="s">
        <v>765</v>
      </c>
      <c r="D358">
        <v>9300</v>
      </c>
      <c r="E358">
        <v>3431</v>
      </c>
      <c r="F358">
        <f t="shared" si="30"/>
        <v>36.892473118279568</v>
      </c>
      <c r="G358" t="s">
        <v>14</v>
      </c>
      <c r="H358">
        <v>40</v>
      </c>
      <c r="I358">
        <f t="shared" si="35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s="15" t="str">
        <f t="shared" si="33"/>
        <v>theater</v>
      </c>
      <c r="T358" s="15" t="str">
        <f t="shared" si="34"/>
        <v>plays</v>
      </c>
    </row>
    <row r="359" spans="1:20" ht="17" x14ac:dyDescent="0.2">
      <c r="A359" s="6">
        <v>357</v>
      </c>
      <c r="B359" t="s">
        <v>766</v>
      </c>
      <c r="C359" s="2" t="s">
        <v>767</v>
      </c>
      <c r="D359">
        <v>2300</v>
      </c>
      <c r="E359">
        <v>4253</v>
      </c>
      <c r="F359">
        <f t="shared" si="30"/>
        <v>184.91304347826087</v>
      </c>
      <c r="G359" t="s">
        <v>20</v>
      </c>
      <c r="H359">
        <v>41</v>
      </c>
      <c r="I359">
        <f t="shared" si="35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s="15" t="str">
        <f t="shared" si="33"/>
        <v>games</v>
      </c>
      <c r="T359" s="15" t="str">
        <f t="shared" si="34"/>
        <v>video games</v>
      </c>
    </row>
    <row r="360" spans="1:20" ht="17" hidden="1" x14ac:dyDescent="0.2">
      <c r="A360" s="6">
        <v>358</v>
      </c>
      <c r="B360" t="s">
        <v>768</v>
      </c>
      <c r="C360" s="2" t="s">
        <v>769</v>
      </c>
      <c r="D360">
        <v>9700</v>
      </c>
      <c r="E360">
        <v>1146</v>
      </c>
      <c r="F360">
        <f t="shared" si="30"/>
        <v>11.814432989690722</v>
      </c>
      <c r="G360" t="s">
        <v>14</v>
      </c>
      <c r="H360">
        <v>23</v>
      </c>
      <c r="I360">
        <f t="shared" si="35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s="15" t="str">
        <f t="shared" si="33"/>
        <v>photography</v>
      </c>
      <c r="T360" s="15" t="str">
        <f t="shared" si="34"/>
        <v>photography books</v>
      </c>
    </row>
    <row r="361" spans="1:20" ht="17" x14ac:dyDescent="0.2">
      <c r="A361" s="6">
        <v>359</v>
      </c>
      <c r="B361" t="s">
        <v>770</v>
      </c>
      <c r="C361" s="2" t="s">
        <v>771</v>
      </c>
      <c r="D361">
        <v>4000</v>
      </c>
      <c r="E361">
        <v>11948</v>
      </c>
      <c r="F361">
        <f t="shared" si="30"/>
        <v>298.7</v>
      </c>
      <c r="G361" t="s">
        <v>20</v>
      </c>
      <c r="H361">
        <v>187</v>
      </c>
      <c r="I361">
        <f t="shared" si="35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s="15" t="str">
        <f t="shared" si="33"/>
        <v>film &amp; video</v>
      </c>
      <c r="T361" s="15" t="str">
        <f t="shared" si="34"/>
        <v>animation</v>
      </c>
    </row>
    <row r="362" spans="1:20" ht="17" x14ac:dyDescent="0.2">
      <c r="A362" s="6">
        <v>360</v>
      </c>
      <c r="B362" t="s">
        <v>772</v>
      </c>
      <c r="C362" s="2" t="s">
        <v>773</v>
      </c>
      <c r="D362">
        <v>59700</v>
      </c>
      <c r="E362">
        <v>135132</v>
      </c>
      <c r="F362">
        <f t="shared" si="30"/>
        <v>226.35175879396985</v>
      </c>
      <c r="G362" t="s">
        <v>20</v>
      </c>
      <c r="H362">
        <v>2875</v>
      </c>
      <c r="I362">
        <f t="shared" si="35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s="15" t="str">
        <f t="shared" si="33"/>
        <v>theater</v>
      </c>
      <c r="T362" s="15" t="str">
        <f t="shared" si="34"/>
        <v>plays</v>
      </c>
    </row>
    <row r="363" spans="1:20" ht="17" x14ac:dyDescent="0.2">
      <c r="A363" s="6">
        <v>361</v>
      </c>
      <c r="B363" t="s">
        <v>774</v>
      </c>
      <c r="C363" s="2" t="s">
        <v>775</v>
      </c>
      <c r="D363">
        <v>5500</v>
      </c>
      <c r="E363">
        <v>9546</v>
      </c>
      <c r="F363">
        <f t="shared" si="30"/>
        <v>173.56363636363636</v>
      </c>
      <c r="G363" t="s">
        <v>20</v>
      </c>
      <c r="H363">
        <v>88</v>
      </c>
      <c r="I363">
        <f t="shared" si="35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s="15" t="str">
        <f t="shared" si="33"/>
        <v>theater</v>
      </c>
      <c r="T363" s="15" t="str">
        <f t="shared" si="34"/>
        <v>plays</v>
      </c>
    </row>
    <row r="364" spans="1:20" ht="17" x14ac:dyDescent="0.2">
      <c r="A364" s="6">
        <v>362</v>
      </c>
      <c r="B364" t="s">
        <v>776</v>
      </c>
      <c r="C364" s="2" t="s">
        <v>777</v>
      </c>
      <c r="D364">
        <v>3700</v>
      </c>
      <c r="E364">
        <v>13755</v>
      </c>
      <c r="F364">
        <f t="shared" si="30"/>
        <v>371.75675675675677</v>
      </c>
      <c r="G364" t="s">
        <v>20</v>
      </c>
      <c r="H364">
        <v>191</v>
      </c>
      <c r="I364">
        <f t="shared" si="35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s="15" t="str">
        <f t="shared" si="33"/>
        <v>music</v>
      </c>
      <c r="T364" s="15" t="str">
        <f t="shared" si="34"/>
        <v>rock</v>
      </c>
    </row>
    <row r="365" spans="1:20" ht="17" x14ac:dyDescent="0.2">
      <c r="A365" s="6">
        <v>363</v>
      </c>
      <c r="B365" t="s">
        <v>778</v>
      </c>
      <c r="C365" s="2" t="s">
        <v>779</v>
      </c>
      <c r="D365">
        <v>5200</v>
      </c>
      <c r="E365">
        <v>8330</v>
      </c>
      <c r="F365">
        <f t="shared" si="30"/>
        <v>160.19230769230771</v>
      </c>
      <c r="G365" t="s">
        <v>20</v>
      </c>
      <c r="H365">
        <v>139</v>
      </c>
      <c r="I365">
        <f t="shared" si="35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s="15" t="str">
        <f t="shared" si="33"/>
        <v>music</v>
      </c>
      <c r="T365" s="15" t="str">
        <f t="shared" si="34"/>
        <v>rock</v>
      </c>
    </row>
    <row r="366" spans="1:20" ht="17" x14ac:dyDescent="0.2">
      <c r="A366" s="6">
        <v>364</v>
      </c>
      <c r="B366" t="s">
        <v>780</v>
      </c>
      <c r="C366" s="2" t="s">
        <v>781</v>
      </c>
      <c r="D366">
        <v>900</v>
      </c>
      <c r="E366">
        <v>14547</v>
      </c>
      <c r="F366">
        <f t="shared" si="30"/>
        <v>1616.3333333333335</v>
      </c>
      <c r="G366" t="s">
        <v>20</v>
      </c>
      <c r="H366">
        <v>186</v>
      </c>
      <c r="I366">
        <f t="shared" si="35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s="15" t="str">
        <f t="shared" si="33"/>
        <v>music</v>
      </c>
      <c r="T366" s="15" t="str">
        <f t="shared" si="34"/>
        <v>indie rock</v>
      </c>
    </row>
    <row r="367" spans="1:20" ht="17" x14ac:dyDescent="0.2">
      <c r="A367" s="6">
        <v>365</v>
      </c>
      <c r="B367" t="s">
        <v>782</v>
      </c>
      <c r="C367" s="2" t="s">
        <v>783</v>
      </c>
      <c r="D367">
        <v>1600</v>
      </c>
      <c r="E367">
        <v>11735</v>
      </c>
      <c r="F367">
        <f t="shared" si="30"/>
        <v>733.4375</v>
      </c>
      <c r="G367" t="s">
        <v>20</v>
      </c>
      <c r="H367">
        <v>112</v>
      </c>
      <c r="I367">
        <f t="shared" si="35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s="15" t="str">
        <f t="shared" si="33"/>
        <v>theater</v>
      </c>
      <c r="T367" s="15" t="str">
        <f t="shared" si="34"/>
        <v>plays</v>
      </c>
    </row>
    <row r="368" spans="1:20" ht="17" x14ac:dyDescent="0.2">
      <c r="A368" s="6">
        <v>366</v>
      </c>
      <c r="B368" t="s">
        <v>784</v>
      </c>
      <c r="C368" s="2" t="s">
        <v>785</v>
      </c>
      <c r="D368">
        <v>1800</v>
      </c>
      <c r="E368">
        <v>10658</v>
      </c>
      <c r="F368">
        <f t="shared" si="30"/>
        <v>592.11111111111109</v>
      </c>
      <c r="G368" t="s">
        <v>20</v>
      </c>
      <c r="H368">
        <v>101</v>
      </c>
      <c r="I368">
        <f t="shared" si="35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s="15" t="str">
        <f t="shared" si="33"/>
        <v>theater</v>
      </c>
      <c r="T368" s="15" t="str">
        <f t="shared" si="34"/>
        <v>plays</v>
      </c>
    </row>
    <row r="369" spans="1:20" ht="17" hidden="1" x14ac:dyDescent="0.2">
      <c r="A369" s="6">
        <v>367</v>
      </c>
      <c r="B369" t="s">
        <v>786</v>
      </c>
      <c r="C369" s="2" t="s">
        <v>787</v>
      </c>
      <c r="D369">
        <v>9900</v>
      </c>
      <c r="E369">
        <v>1870</v>
      </c>
      <c r="F369">
        <f t="shared" si="30"/>
        <v>18.888888888888889</v>
      </c>
      <c r="G369" t="s">
        <v>14</v>
      </c>
      <c r="H369">
        <v>75</v>
      </c>
      <c r="I369">
        <f t="shared" si="35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s="15" t="str">
        <f t="shared" si="33"/>
        <v>theater</v>
      </c>
      <c r="T369" s="15" t="str">
        <f t="shared" si="34"/>
        <v>plays</v>
      </c>
    </row>
    <row r="370" spans="1:20" ht="17" x14ac:dyDescent="0.2">
      <c r="A370" s="6">
        <v>368</v>
      </c>
      <c r="B370" t="s">
        <v>788</v>
      </c>
      <c r="C370" s="2" t="s">
        <v>789</v>
      </c>
      <c r="D370">
        <v>5200</v>
      </c>
      <c r="E370">
        <v>14394</v>
      </c>
      <c r="F370">
        <f t="shared" si="30"/>
        <v>276.80769230769232</v>
      </c>
      <c r="G370" t="s">
        <v>20</v>
      </c>
      <c r="H370">
        <v>206</v>
      </c>
      <c r="I370">
        <f t="shared" si="35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s="15" t="str">
        <f t="shared" si="33"/>
        <v>film &amp; video</v>
      </c>
      <c r="T370" s="15" t="str">
        <f t="shared" si="34"/>
        <v>documentary</v>
      </c>
    </row>
    <row r="371" spans="1:20" ht="17" x14ac:dyDescent="0.2">
      <c r="A371" s="6">
        <v>369</v>
      </c>
      <c r="B371" t="s">
        <v>790</v>
      </c>
      <c r="C371" s="2" t="s">
        <v>791</v>
      </c>
      <c r="D371">
        <v>5400</v>
      </c>
      <c r="E371">
        <v>14743</v>
      </c>
      <c r="F371">
        <f t="shared" si="30"/>
        <v>273.01851851851848</v>
      </c>
      <c r="G371" t="s">
        <v>20</v>
      </c>
      <c r="H371">
        <v>154</v>
      </c>
      <c r="I371">
        <f t="shared" si="35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s="15" t="str">
        <f t="shared" si="33"/>
        <v>film &amp; video</v>
      </c>
      <c r="T371" s="15" t="str">
        <f t="shared" si="34"/>
        <v>television</v>
      </c>
    </row>
    <row r="372" spans="1:20" ht="17" x14ac:dyDescent="0.2">
      <c r="A372" s="6">
        <v>370</v>
      </c>
      <c r="B372" t="s">
        <v>792</v>
      </c>
      <c r="C372" s="2" t="s">
        <v>793</v>
      </c>
      <c r="D372">
        <v>112300</v>
      </c>
      <c r="E372">
        <v>178965</v>
      </c>
      <c r="F372">
        <f t="shared" si="30"/>
        <v>159.36331255565449</v>
      </c>
      <c r="G372" t="s">
        <v>20</v>
      </c>
      <c r="H372">
        <v>5966</v>
      </c>
      <c r="I372">
        <f t="shared" si="35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s="15" t="str">
        <f t="shared" si="33"/>
        <v>theater</v>
      </c>
      <c r="T372" s="15" t="str">
        <f t="shared" si="34"/>
        <v>plays</v>
      </c>
    </row>
    <row r="373" spans="1:20" ht="17" hidden="1" x14ac:dyDescent="0.2">
      <c r="A373" s="6">
        <v>371</v>
      </c>
      <c r="B373" t="s">
        <v>794</v>
      </c>
      <c r="C373" s="2" t="s">
        <v>795</v>
      </c>
      <c r="D373">
        <v>189200</v>
      </c>
      <c r="E373">
        <v>128410</v>
      </c>
      <c r="F373">
        <f t="shared" si="30"/>
        <v>67.869978858350947</v>
      </c>
      <c r="G373" t="s">
        <v>14</v>
      </c>
      <c r="H373">
        <v>2176</v>
      </c>
      <c r="I373">
        <f t="shared" si="35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s="15" t="str">
        <f t="shared" si="33"/>
        <v>theater</v>
      </c>
      <c r="T373" s="15" t="str">
        <f t="shared" si="34"/>
        <v>plays</v>
      </c>
    </row>
    <row r="374" spans="1:20" ht="34" x14ac:dyDescent="0.2">
      <c r="A374" s="6">
        <v>372</v>
      </c>
      <c r="B374" t="s">
        <v>796</v>
      </c>
      <c r="C374" s="2" t="s">
        <v>797</v>
      </c>
      <c r="D374">
        <v>900</v>
      </c>
      <c r="E374">
        <v>14324</v>
      </c>
      <c r="F374">
        <f t="shared" si="30"/>
        <v>1591.5555555555554</v>
      </c>
      <c r="G374" t="s">
        <v>20</v>
      </c>
      <c r="H374">
        <v>169</v>
      </c>
      <c r="I374">
        <f t="shared" si="35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s="15" t="str">
        <f t="shared" si="33"/>
        <v>film &amp; video</v>
      </c>
      <c r="T374" s="15" t="str">
        <f t="shared" si="34"/>
        <v>documentary</v>
      </c>
    </row>
    <row r="375" spans="1:20" ht="17" x14ac:dyDescent="0.2">
      <c r="A375" s="6">
        <v>373</v>
      </c>
      <c r="B375" t="s">
        <v>798</v>
      </c>
      <c r="C375" s="2" t="s">
        <v>799</v>
      </c>
      <c r="D375">
        <v>22500</v>
      </c>
      <c r="E375">
        <v>164291</v>
      </c>
      <c r="F375">
        <f t="shared" si="30"/>
        <v>730.18222222222221</v>
      </c>
      <c r="G375" t="s">
        <v>20</v>
      </c>
      <c r="H375">
        <v>2106</v>
      </c>
      <c r="I375">
        <f t="shared" si="35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s="15" t="str">
        <f t="shared" si="33"/>
        <v>theater</v>
      </c>
      <c r="T375" s="15" t="str">
        <f t="shared" si="34"/>
        <v>plays</v>
      </c>
    </row>
    <row r="376" spans="1:20" ht="34" hidden="1" x14ac:dyDescent="0.2">
      <c r="A376" s="6">
        <v>374</v>
      </c>
      <c r="B376" t="s">
        <v>800</v>
      </c>
      <c r="C376" s="2" t="s">
        <v>801</v>
      </c>
      <c r="D376">
        <v>167400</v>
      </c>
      <c r="E376">
        <v>22073</v>
      </c>
      <c r="F376">
        <f t="shared" si="30"/>
        <v>13.185782556750297</v>
      </c>
      <c r="G376" t="s">
        <v>14</v>
      </c>
      <c r="H376">
        <v>441</v>
      </c>
      <c r="I376">
        <f t="shared" si="35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s="15" t="str">
        <f t="shared" si="33"/>
        <v>film &amp; video</v>
      </c>
      <c r="T376" s="15" t="str">
        <f t="shared" si="34"/>
        <v>documentary</v>
      </c>
    </row>
    <row r="377" spans="1:20" ht="34" hidden="1" x14ac:dyDescent="0.2">
      <c r="A377" s="6">
        <v>375</v>
      </c>
      <c r="B377" t="s">
        <v>802</v>
      </c>
      <c r="C377" s="2" t="s">
        <v>803</v>
      </c>
      <c r="D377">
        <v>2700</v>
      </c>
      <c r="E377">
        <v>1479</v>
      </c>
      <c r="F377">
        <f t="shared" si="30"/>
        <v>54.777777777777779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s="15" t="str">
        <f t="shared" si="33"/>
        <v>music</v>
      </c>
      <c r="T377" s="15" t="str">
        <f t="shared" si="34"/>
        <v>indie rock</v>
      </c>
    </row>
    <row r="378" spans="1:20" ht="17" x14ac:dyDescent="0.2">
      <c r="A378" s="6">
        <v>376</v>
      </c>
      <c r="B378" t="s">
        <v>804</v>
      </c>
      <c r="C378" s="2" t="s">
        <v>805</v>
      </c>
      <c r="D378">
        <v>3400</v>
      </c>
      <c r="E378">
        <v>12275</v>
      </c>
      <c r="F378">
        <f t="shared" si="30"/>
        <v>361.02941176470591</v>
      </c>
      <c r="G378" t="s">
        <v>20</v>
      </c>
      <c r="H378">
        <v>131</v>
      </c>
      <c r="I378">
        <f t="shared" si="35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s="15" t="str">
        <f t="shared" si="33"/>
        <v>music</v>
      </c>
      <c r="T378" s="15" t="str">
        <f t="shared" si="34"/>
        <v>rock</v>
      </c>
    </row>
    <row r="379" spans="1:20" ht="17" hidden="1" x14ac:dyDescent="0.2">
      <c r="A379" s="6">
        <v>377</v>
      </c>
      <c r="B379" t="s">
        <v>806</v>
      </c>
      <c r="C379" s="2" t="s">
        <v>807</v>
      </c>
      <c r="D379">
        <v>49700</v>
      </c>
      <c r="E379">
        <v>5098</v>
      </c>
      <c r="F379">
        <f t="shared" si="30"/>
        <v>10.257545271629779</v>
      </c>
      <c r="G379" t="s">
        <v>14</v>
      </c>
      <c r="H379">
        <v>127</v>
      </c>
      <c r="I379">
        <f t="shared" si="35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s="15" t="str">
        <f t="shared" si="33"/>
        <v>theater</v>
      </c>
      <c r="T379" s="15" t="str">
        <f t="shared" si="34"/>
        <v>plays</v>
      </c>
    </row>
    <row r="380" spans="1:20" ht="17" hidden="1" x14ac:dyDescent="0.2">
      <c r="A380" s="6">
        <v>378</v>
      </c>
      <c r="B380" t="s">
        <v>808</v>
      </c>
      <c r="C380" s="2" t="s">
        <v>809</v>
      </c>
      <c r="D380">
        <v>178200</v>
      </c>
      <c r="E380">
        <v>24882</v>
      </c>
      <c r="F380">
        <f t="shared" si="30"/>
        <v>13.962962962962964</v>
      </c>
      <c r="G380" t="s">
        <v>14</v>
      </c>
      <c r="H380">
        <v>355</v>
      </c>
      <c r="I380">
        <f t="shared" si="35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s="15" t="str">
        <f t="shared" si="33"/>
        <v>film &amp; video</v>
      </c>
      <c r="T380" s="15" t="str">
        <f t="shared" si="34"/>
        <v>documentary</v>
      </c>
    </row>
    <row r="381" spans="1:20" ht="17" hidden="1" x14ac:dyDescent="0.2">
      <c r="A381" s="6">
        <v>379</v>
      </c>
      <c r="B381" t="s">
        <v>810</v>
      </c>
      <c r="C381" s="2" t="s">
        <v>811</v>
      </c>
      <c r="D381">
        <v>7200</v>
      </c>
      <c r="E381">
        <v>2912</v>
      </c>
      <c r="F381">
        <f t="shared" si="30"/>
        <v>40.444444444444443</v>
      </c>
      <c r="G381" t="s">
        <v>14</v>
      </c>
      <c r="H381">
        <v>44</v>
      </c>
      <c r="I381">
        <f t="shared" si="35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s="15" t="str">
        <f t="shared" si="33"/>
        <v>theater</v>
      </c>
      <c r="T381" s="15" t="str">
        <f t="shared" si="34"/>
        <v>plays</v>
      </c>
    </row>
    <row r="382" spans="1:20" ht="34" x14ac:dyDescent="0.2">
      <c r="A382" s="6">
        <v>380</v>
      </c>
      <c r="B382" t="s">
        <v>812</v>
      </c>
      <c r="C382" s="2" t="s">
        <v>813</v>
      </c>
      <c r="D382">
        <v>2500</v>
      </c>
      <c r="E382">
        <v>4008</v>
      </c>
      <c r="F382">
        <f t="shared" si="30"/>
        <v>160.32</v>
      </c>
      <c r="G382" t="s">
        <v>20</v>
      </c>
      <c r="H382">
        <v>84</v>
      </c>
      <c r="I382">
        <f t="shared" si="35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s="15" t="str">
        <f t="shared" si="33"/>
        <v>theater</v>
      </c>
      <c r="T382" s="15" t="str">
        <f t="shared" si="34"/>
        <v>plays</v>
      </c>
    </row>
    <row r="383" spans="1:20" ht="17" x14ac:dyDescent="0.2">
      <c r="A383" s="6">
        <v>381</v>
      </c>
      <c r="B383" t="s">
        <v>814</v>
      </c>
      <c r="C383" s="2" t="s">
        <v>815</v>
      </c>
      <c r="D383">
        <v>5300</v>
      </c>
      <c r="E383">
        <v>9749</v>
      </c>
      <c r="F383">
        <f t="shared" si="30"/>
        <v>183.9433962264151</v>
      </c>
      <c r="G383" t="s">
        <v>20</v>
      </c>
      <c r="H383">
        <v>155</v>
      </c>
      <c r="I383">
        <f t="shared" si="35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s="15" t="str">
        <f t="shared" si="33"/>
        <v>theater</v>
      </c>
      <c r="T383" s="15" t="str">
        <f t="shared" si="34"/>
        <v>plays</v>
      </c>
    </row>
    <row r="384" spans="1:20" ht="34" hidden="1" x14ac:dyDescent="0.2">
      <c r="A384" s="6">
        <v>382</v>
      </c>
      <c r="B384" t="s">
        <v>816</v>
      </c>
      <c r="C384" s="2" t="s">
        <v>817</v>
      </c>
      <c r="D384">
        <v>9100</v>
      </c>
      <c r="E384">
        <v>5803</v>
      </c>
      <c r="F384">
        <f t="shared" si="30"/>
        <v>63.769230769230766</v>
      </c>
      <c r="G384" t="s">
        <v>14</v>
      </c>
      <c r="H384">
        <v>67</v>
      </c>
      <c r="I384">
        <f t="shared" si="35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s="15" t="str">
        <f t="shared" si="33"/>
        <v>photography</v>
      </c>
      <c r="T384" s="15" t="str">
        <f t="shared" si="34"/>
        <v>photography books</v>
      </c>
    </row>
    <row r="385" spans="1:20" ht="17" x14ac:dyDescent="0.2">
      <c r="A385" s="6">
        <v>383</v>
      </c>
      <c r="B385" t="s">
        <v>818</v>
      </c>
      <c r="C385" s="2" t="s">
        <v>819</v>
      </c>
      <c r="D385">
        <v>6300</v>
      </c>
      <c r="E385">
        <v>14199</v>
      </c>
      <c r="F385">
        <f t="shared" si="30"/>
        <v>225.38095238095238</v>
      </c>
      <c r="G385" t="s">
        <v>20</v>
      </c>
      <c r="H385">
        <v>189</v>
      </c>
      <c r="I385">
        <f t="shared" si="35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s="15" t="str">
        <f t="shared" si="33"/>
        <v>food</v>
      </c>
      <c r="T385" s="15" t="str">
        <f t="shared" si="34"/>
        <v>food trucks</v>
      </c>
    </row>
    <row r="386" spans="1:20" ht="17" x14ac:dyDescent="0.2">
      <c r="A386" s="6">
        <v>384</v>
      </c>
      <c r="B386" t="s">
        <v>820</v>
      </c>
      <c r="C386" s="2" t="s">
        <v>821</v>
      </c>
      <c r="D386">
        <v>114400</v>
      </c>
      <c r="E386">
        <v>196779</v>
      </c>
      <c r="F386">
        <f t="shared" si="30"/>
        <v>172.00961538461539</v>
      </c>
      <c r="G386" t="s">
        <v>20</v>
      </c>
      <c r="H386">
        <v>4799</v>
      </c>
      <c r="I386">
        <f t="shared" si="35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s="15" t="str">
        <f t="shared" si="33"/>
        <v>film &amp; video</v>
      </c>
      <c r="T386" s="15" t="str">
        <f t="shared" si="34"/>
        <v>documentary</v>
      </c>
    </row>
    <row r="387" spans="1:20" ht="34" x14ac:dyDescent="0.2">
      <c r="A387" s="6">
        <v>385</v>
      </c>
      <c r="B387" t="s">
        <v>822</v>
      </c>
      <c r="C387" s="2" t="s">
        <v>823</v>
      </c>
      <c r="D387">
        <v>38900</v>
      </c>
      <c r="E387">
        <v>56859</v>
      </c>
      <c r="F387">
        <f t="shared" ref="F387:F450" si="36">(E387/D387)*100</f>
        <v>146.16709511568124</v>
      </c>
      <c r="G387" t="s">
        <v>20</v>
      </c>
      <c r="H387">
        <v>1137</v>
      </c>
      <c r="I387">
        <f t="shared" si="35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(((L387/60)/60)/24)+DATE(1970,1,1)</f>
        <v>43553.208333333328</v>
      </c>
      <c r="O387" s="8">
        <f t="shared" ref="O387:O450" si="38">(((M387/60)/60)/24)+DATE(1970,1,1)</f>
        <v>43585.208333333328</v>
      </c>
      <c r="P387" t="b">
        <v>0</v>
      </c>
      <c r="Q387" t="b">
        <v>0</v>
      </c>
      <c r="R387" t="s">
        <v>68</v>
      </c>
      <c r="S387" s="15" t="str">
        <f t="shared" ref="S387:S450" si="39">LEFT(R387,FIND("/",R387)-1)</f>
        <v>publishing</v>
      </c>
      <c r="T387" s="15" t="str">
        <f t="shared" ref="T387:T450" si="40">RIGHT(R387,LEN(R387)-FIND("/",R387))</f>
        <v>nonfiction</v>
      </c>
    </row>
    <row r="388" spans="1:20" ht="34" hidden="1" x14ac:dyDescent="0.2">
      <c r="A388" s="6">
        <v>386</v>
      </c>
      <c r="B388" t="s">
        <v>824</v>
      </c>
      <c r="C388" s="2" t="s">
        <v>825</v>
      </c>
      <c r="D388">
        <v>135500</v>
      </c>
      <c r="E388">
        <v>103554</v>
      </c>
      <c r="F388">
        <f t="shared" si="36"/>
        <v>76.42361623616236</v>
      </c>
      <c r="G388" t="s">
        <v>14</v>
      </c>
      <c r="H388">
        <v>1068</v>
      </c>
      <c r="I388">
        <f t="shared" ref="I388:I451" si="41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s="15" t="str">
        <f t="shared" si="39"/>
        <v>theater</v>
      </c>
      <c r="T388" s="15" t="str">
        <f t="shared" si="40"/>
        <v>plays</v>
      </c>
    </row>
    <row r="389" spans="1:20" ht="17" hidden="1" x14ac:dyDescent="0.2">
      <c r="A389" s="6">
        <v>387</v>
      </c>
      <c r="B389" t="s">
        <v>826</v>
      </c>
      <c r="C389" s="2" t="s">
        <v>827</v>
      </c>
      <c r="D389">
        <v>109000</v>
      </c>
      <c r="E389">
        <v>42795</v>
      </c>
      <c r="F389">
        <f t="shared" si="36"/>
        <v>39.261467889908261</v>
      </c>
      <c r="G389" t="s">
        <v>14</v>
      </c>
      <c r="H389">
        <v>424</v>
      </c>
      <c r="I389">
        <f t="shared" si="4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s="15" t="str">
        <f t="shared" si="39"/>
        <v>technology</v>
      </c>
      <c r="T389" s="15" t="str">
        <f t="shared" si="40"/>
        <v>wearables</v>
      </c>
    </row>
    <row r="390" spans="1:20" ht="17" hidden="1" x14ac:dyDescent="0.2">
      <c r="A390" s="6">
        <v>388</v>
      </c>
      <c r="B390" t="s">
        <v>828</v>
      </c>
      <c r="C390" s="2" t="s">
        <v>829</v>
      </c>
      <c r="D390">
        <v>114800</v>
      </c>
      <c r="E390">
        <v>12938</v>
      </c>
      <c r="F390">
        <f t="shared" si="36"/>
        <v>11.270034843205574</v>
      </c>
      <c r="G390" t="s">
        <v>74</v>
      </c>
      <c r="H390">
        <v>145</v>
      </c>
      <c r="I390">
        <f t="shared" si="4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s="15" t="str">
        <f t="shared" si="39"/>
        <v>music</v>
      </c>
      <c r="T390" s="15" t="str">
        <f t="shared" si="40"/>
        <v>indie rock</v>
      </c>
    </row>
    <row r="391" spans="1:20" ht="17" x14ac:dyDescent="0.2">
      <c r="A391" s="6">
        <v>389</v>
      </c>
      <c r="B391" t="s">
        <v>830</v>
      </c>
      <c r="C391" s="2" t="s">
        <v>831</v>
      </c>
      <c r="D391">
        <v>83000</v>
      </c>
      <c r="E391">
        <v>101352</v>
      </c>
      <c r="F391">
        <f t="shared" si="36"/>
        <v>122.11084337349398</v>
      </c>
      <c r="G391" t="s">
        <v>20</v>
      </c>
      <c r="H391">
        <v>1152</v>
      </c>
      <c r="I391">
        <f t="shared" si="4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s="15" t="str">
        <f t="shared" si="39"/>
        <v>theater</v>
      </c>
      <c r="T391" s="15" t="str">
        <f t="shared" si="40"/>
        <v>plays</v>
      </c>
    </row>
    <row r="392" spans="1:20" ht="17" x14ac:dyDescent="0.2">
      <c r="A392" s="6">
        <v>390</v>
      </c>
      <c r="B392" t="s">
        <v>832</v>
      </c>
      <c r="C392" s="2" t="s">
        <v>833</v>
      </c>
      <c r="D392">
        <v>2400</v>
      </c>
      <c r="E392">
        <v>4477</v>
      </c>
      <c r="F392">
        <f t="shared" si="36"/>
        <v>186.54166666666669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s="15" t="str">
        <f t="shared" si="39"/>
        <v>photography</v>
      </c>
      <c r="T392" s="15" t="str">
        <f t="shared" si="40"/>
        <v>photography books</v>
      </c>
    </row>
    <row r="393" spans="1:20" ht="17" hidden="1" x14ac:dyDescent="0.2">
      <c r="A393" s="6">
        <v>391</v>
      </c>
      <c r="B393" t="s">
        <v>834</v>
      </c>
      <c r="C393" s="2" t="s">
        <v>835</v>
      </c>
      <c r="D393">
        <v>60400</v>
      </c>
      <c r="E393">
        <v>4393</v>
      </c>
      <c r="F393">
        <f t="shared" si="36"/>
        <v>7.2731788079470201</v>
      </c>
      <c r="G393" t="s">
        <v>14</v>
      </c>
      <c r="H393">
        <v>151</v>
      </c>
      <c r="I393">
        <f t="shared" si="4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s="15" t="str">
        <f t="shared" si="39"/>
        <v>publishing</v>
      </c>
      <c r="T393" s="15" t="str">
        <f t="shared" si="40"/>
        <v>nonfiction</v>
      </c>
    </row>
    <row r="394" spans="1:20" ht="34" hidden="1" x14ac:dyDescent="0.2">
      <c r="A394" s="6">
        <v>392</v>
      </c>
      <c r="B394" t="s">
        <v>836</v>
      </c>
      <c r="C394" s="2" t="s">
        <v>837</v>
      </c>
      <c r="D394">
        <v>102900</v>
      </c>
      <c r="E394">
        <v>67546</v>
      </c>
      <c r="F394">
        <f t="shared" si="36"/>
        <v>65.642371234207957</v>
      </c>
      <c r="G394" t="s">
        <v>14</v>
      </c>
      <c r="H394">
        <v>1608</v>
      </c>
      <c r="I394">
        <f t="shared" si="4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s="15" t="str">
        <f t="shared" si="39"/>
        <v>technology</v>
      </c>
      <c r="T394" s="15" t="str">
        <f t="shared" si="40"/>
        <v>wearables</v>
      </c>
    </row>
    <row r="395" spans="1:20" ht="17" x14ac:dyDescent="0.2">
      <c r="A395" s="6">
        <v>393</v>
      </c>
      <c r="B395" t="s">
        <v>838</v>
      </c>
      <c r="C395" s="2" t="s">
        <v>839</v>
      </c>
      <c r="D395">
        <v>62800</v>
      </c>
      <c r="E395">
        <v>143788</v>
      </c>
      <c r="F395">
        <f t="shared" si="36"/>
        <v>228.96178343949046</v>
      </c>
      <c r="G395" t="s">
        <v>20</v>
      </c>
      <c r="H395">
        <v>3059</v>
      </c>
      <c r="I395">
        <f t="shared" si="4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s="15" t="str">
        <f t="shared" si="39"/>
        <v>music</v>
      </c>
      <c r="T395" s="15" t="str">
        <f t="shared" si="40"/>
        <v>jazz</v>
      </c>
    </row>
    <row r="396" spans="1:20" ht="17" x14ac:dyDescent="0.2">
      <c r="A396" s="6">
        <v>394</v>
      </c>
      <c r="B396" t="s">
        <v>840</v>
      </c>
      <c r="C396" s="2" t="s">
        <v>841</v>
      </c>
      <c r="D396">
        <v>800</v>
      </c>
      <c r="E396">
        <v>3755</v>
      </c>
      <c r="F396">
        <f t="shared" si="36"/>
        <v>469.37499999999994</v>
      </c>
      <c r="G396" t="s">
        <v>20</v>
      </c>
      <c r="H396">
        <v>34</v>
      </c>
      <c r="I396">
        <f t="shared" si="4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s="15" t="str">
        <f t="shared" si="39"/>
        <v>film &amp; video</v>
      </c>
      <c r="T396" s="15" t="str">
        <f t="shared" si="40"/>
        <v>documentary</v>
      </c>
    </row>
    <row r="397" spans="1:20" ht="34" x14ac:dyDescent="0.2">
      <c r="A397" s="6">
        <v>395</v>
      </c>
      <c r="B397" t="s">
        <v>295</v>
      </c>
      <c r="C397" s="2" t="s">
        <v>842</v>
      </c>
      <c r="D397">
        <v>7100</v>
      </c>
      <c r="E397">
        <v>9238</v>
      </c>
      <c r="F397">
        <f t="shared" si="36"/>
        <v>130.11267605633802</v>
      </c>
      <c r="G397" t="s">
        <v>20</v>
      </c>
      <c r="H397">
        <v>220</v>
      </c>
      <c r="I397">
        <f t="shared" si="4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s="15" t="str">
        <f t="shared" si="39"/>
        <v>theater</v>
      </c>
      <c r="T397" s="15" t="str">
        <f t="shared" si="40"/>
        <v>plays</v>
      </c>
    </row>
    <row r="398" spans="1:20" ht="17" x14ac:dyDescent="0.2">
      <c r="A398" s="6">
        <v>396</v>
      </c>
      <c r="B398" t="s">
        <v>843</v>
      </c>
      <c r="C398" s="2" t="s">
        <v>844</v>
      </c>
      <c r="D398">
        <v>46100</v>
      </c>
      <c r="E398">
        <v>77012</v>
      </c>
      <c r="F398">
        <f t="shared" si="36"/>
        <v>167.05422993492408</v>
      </c>
      <c r="G398" t="s">
        <v>20</v>
      </c>
      <c r="H398">
        <v>1604</v>
      </c>
      <c r="I398">
        <f t="shared" si="4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s="15" t="str">
        <f t="shared" si="39"/>
        <v>film &amp; video</v>
      </c>
      <c r="T398" s="15" t="str">
        <f t="shared" si="40"/>
        <v>drama</v>
      </c>
    </row>
    <row r="399" spans="1:20" ht="17" x14ac:dyDescent="0.2">
      <c r="A399" s="6">
        <v>397</v>
      </c>
      <c r="B399" t="s">
        <v>845</v>
      </c>
      <c r="C399" s="2" t="s">
        <v>846</v>
      </c>
      <c r="D399">
        <v>8100</v>
      </c>
      <c r="E399">
        <v>14083</v>
      </c>
      <c r="F399">
        <f t="shared" si="36"/>
        <v>173.8641975308642</v>
      </c>
      <c r="G399" t="s">
        <v>20</v>
      </c>
      <c r="H399">
        <v>454</v>
      </c>
      <c r="I399">
        <f t="shared" si="4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s="15" t="str">
        <f t="shared" si="39"/>
        <v>music</v>
      </c>
      <c r="T399" s="15" t="str">
        <f t="shared" si="40"/>
        <v>rock</v>
      </c>
    </row>
    <row r="400" spans="1:20" ht="34" x14ac:dyDescent="0.2">
      <c r="A400" s="6">
        <v>398</v>
      </c>
      <c r="B400" t="s">
        <v>847</v>
      </c>
      <c r="C400" s="2" t="s">
        <v>848</v>
      </c>
      <c r="D400">
        <v>1700</v>
      </c>
      <c r="E400">
        <v>12202</v>
      </c>
      <c r="F400">
        <f t="shared" si="36"/>
        <v>717.76470588235293</v>
      </c>
      <c r="G400" t="s">
        <v>20</v>
      </c>
      <c r="H400">
        <v>123</v>
      </c>
      <c r="I400">
        <f t="shared" si="4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s="15" t="str">
        <f t="shared" si="39"/>
        <v>film &amp; video</v>
      </c>
      <c r="T400" s="15" t="str">
        <f t="shared" si="40"/>
        <v>animation</v>
      </c>
    </row>
    <row r="401" spans="1:20" ht="17" hidden="1" x14ac:dyDescent="0.2">
      <c r="A401" s="6">
        <v>399</v>
      </c>
      <c r="B401" t="s">
        <v>849</v>
      </c>
      <c r="C401" s="2" t="s">
        <v>850</v>
      </c>
      <c r="D401">
        <v>97300</v>
      </c>
      <c r="E401">
        <v>62127</v>
      </c>
      <c r="F401">
        <f t="shared" si="36"/>
        <v>63.850976361767728</v>
      </c>
      <c r="G401" t="s">
        <v>14</v>
      </c>
      <c r="H401">
        <v>941</v>
      </c>
      <c r="I401">
        <f t="shared" si="4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s="15" t="str">
        <f t="shared" si="39"/>
        <v>music</v>
      </c>
      <c r="T401" s="15" t="str">
        <f t="shared" si="40"/>
        <v>indie rock</v>
      </c>
    </row>
    <row r="402" spans="1:20" ht="34" hidden="1" x14ac:dyDescent="0.2">
      <c r="A402" s="6">
        <v>400</v>
      </c>
      <c r="B402" t="s">
        <v>851</v>
      </c>
      <c r="C402" s="2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s="15" t="str">
        <f t="shared" si="39"/>
        <v>photography</v>
      </c>
      <c r="T402" s="15" t="str">
        <f t="shared" si="40"/>
        <v>photography books</v>
      </c>
    </row>
    <row r="403" spans="1:20" ht="17" x14ac:dyDescent="0.2">
      <c r="A403" s="6">
        <v>401</v>
      </c>
      <c r="B403" t="s">
        <v>853</v>
      </c>
      <c r="C403" s="2" t="s">
        <v>854</v>
      </c>
      <c r="D403">
        <v>900</v>
      </c>
      <c r="E403">
        <v>13772</v>
      </c>
      <c r="F403">
        <f t="shared" si="36"/>
        <v>1530.2222222222222</v>
      </c>
      <c r="G403" t="s">
        <v>20</v>
      </c>
      <c r="H403">
        <v>299</v>
      </c>
      <c r="I403">
        <f t="shared" si="4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s="15" t="str">
        <f t="shared" si="39"/>
        <v>theater</v>
      </c>
      <c r="T403" s="15" t="str">
        <f t="shared" si="40"/>
        <v>plays</v>
      </c>
    </row>
    <row r="404" spans="1:20" ht="17" hidden="1" x14ac:dyDescent="0.2">
      <c r="A404" s="6">
        <v>402</v>
      </c>
      <c r="B404" t="s">
        <v>855</v>
      </c>
      <c r="C404" s="2" t="s">
        <v>856</v>
      </c>
      <c r="D404">
        <v>7300</v>
      </c>
      <c r="E404">
        <v>2946</v>
      </c>
      <c r="F404">
        <f t="shared" si="36"/>
        <v>40.356164383561641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s="15" t="str">
        <f t="shared" si="39"/>
        <v>film &amp; video</v>
      </c>
      <c r="T404" s="15" t="str">
        <f t="shared" si="40"/>
        <v>shorts</v>
      </c>
    </row>
    <row r="405" spans="1:20" ht="17" hidden="1" x14ac:dyDescent="0.2">
      <c r="A405" s="6">
        <v>403</v>
      </c>
      <c r="B405" t="s">
        <v>857</v>
      </c>
      <c r="C405" s="2" t="s">
        <v>858</v>
      </c>
      <c r="D405">
        <v>195800</v>
      </c>
      <c r="E405">
        <v>168820</v>
      </c>
      <c r="F405">
        <f t="shared" si="36"/>
        <v>86.220633299284984</v>
      </c>
      <c r="G405" t="s">
        <v>14</v>
      </c>
      <c r="H405">
        <v>3015</v>
      </c>
      <c r="I405">
        <f t="shared" si="4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s="15" t="str">
        <f t="shared" si="39"/>
        <v>theater</v>
      </c>
      <c r="T405" s="15" t="str">
        <f t="shared" si="40"/>
        <v>plays</v>
      </c>
    </row>
    <row r="406" spans="1:20" ht="17" x14ac:dyDescent="0.2">
      <c r="A406" s="6">
        <v>404</v>
      </c>
      <c r="B406" t="s">
        <v>859</v>
      </c>
      <c r="C406" s="2" t="s">
        <v>860</v>
      </c>
      <c r="D406">
        <v>48900</v>
      </c>
      <c r="E406">
        <v>154321</v>
      </c>
      <c r="F406">
        <f t="shared" si="36"/>
        <v>315.58486707566465</v>
      </c>
      <c r="G406" t="s">
        <v>20</v>
      </c>
      <c r="H406">
        <v>2237</v>
      </c>
      <c r="I406">
        <f t="shared" si="4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s="15" t="str">
        <f t="shared" si="39"/>
        <v>theater</v>
      </c>
      <c r="T406" s="15" t="str">
        <f t="shared" si="40"/>
        <v>plays</v>
      </c>
    </row>
    <row r="407" spans="1:20" ht="17" hidden="1" x14ac:dyDescent="0.2">
      <c r="A407" s="6">
        <v>405</v>
      </c>
      <c r="B407" t="s">
        <v>861</v>
      </c>
      <c r="C407" s="2" t="s">
        <v>862</v>
      </c>
      <c r="D407">
        <v>29600</v>
      </c>
      <c r="E407">
        <v>26527</v>
      </c>
      <c r="F407">
        <f t="shared" si="36"/>
        <v>89.618243243243242</v>
      </c>
      <c r="G407" t="s">
        <v>14</v>
      </c>
      <c r="H407">
        <v>435</v>
      </c>
      <c r="I407">
        <f t="shared" si="4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s="15" t="str">
        <f t="shared" si="39"/>
        <v>theater</v>
      </c>
      <c r="T407" s="15" t="str">
        <f t="shared" si="40"/>
        <v>plays</v>
      </c>
    </row>
    <row r="408" spans="1:20" ht="17" x14ac:dyDescent="0.2">
      <c r="A408" s="6">
        <v>406</v>
      </c>
      <c r="B408" t="s">
        <v>863</v>
      </c>
      <c r="C408" s="2" t="s">
        <v>864</v>
      </c>
      <c r="D408">
        <v>39300</v>
      </c>
      <c r="E408">
        <v>71583</v>
      </c>
      <c r="F408">
        <f t="shared" si="36"/>
        <v>182.14503816793894</v>
      </c>
      <c r="G408" t="s">
        <v>20</v>
      </c>
      <c r="H408">
        <v>645</v>
      </c>
      <c r="I408">
        <f t="shared" si="4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s="15" t="str">
        <f t="shared" si="39"/>
        <v>film &amp; video</v>
      </c>
      <c r="T408" s="15" t="str">
        <f t="shared" si="40"/>
        <v>documentary</v>
      </c>
    </row>
    <row r="409" spans="1:20" ht="17" x14ac:dyDescent="0.2">
      <c r="A409" s="6">
        <v>407</v>
      </c>
      <c r="B409" t="s">
        <v>865</v>
      </c>
      <c r="C409" s="2" t="s">
        <v>866</v>
      </c>
      <c r="D409">
        <v>3400</v>
      </c>
      <c r="E409">
        <v>12100</v>
      </c>
      <c r="F409">
        <f t="shared" si="36"/>
        <v>355.88235294117646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s="15" t="str">
        <f t="shared" si="39"/>
        <v>theater</v>
      </c>
      <c r="T409" s="15" t="str">
        <f t="shared" si="40"/>
        <v>plays</v>
      </c>
    </row>
    <row r="410" spans="1:20" ht="17" x14ac:dyDescent="0.2">
      <c r="A410" s="6">
        <v>408</v>
      </c>
      <c r="B410" t="s">
        <v>867</v>
      </c>
      <c r="C410" s="2" t="s">
        <v>868</v>
      </c>
      <c r="D410">
        <v>9200</v>
      </c>
      <c r="E410">
        <v>12129</v>
      </c>
      <c r="F410">
        <f t="shared" si="36"/>
        <v>131.83695652173913</v>
      </c>
      <c r="G410" t="s">
        <v>20</v>
      </c>
      <c r="H410">
        <v>154</v>
      </c>
      <c r="I410">
        <f t="shared" si="4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s="15" t="str">
        <f t="shared" si="39"/>
        <v>film &amp; video</v>
      </c>
      <c r="T410" s="15" t="str">
        <f t="shared" si="40"/>
        <v>documentary</v>
      </c>
    </row>
    <row r="411" spans="1:20" ht="17" hidden="1" x14ac:dyDescent="0.2">
      <c r="A411" s="6">
        <v>409</v>
      </c>
      <c r="B411" t="s">
        <v>243</v>
      </c>
      <c r="C411" s="2" t="s">
        <v>869</v>
      </c>
      <c r="D411">
        <v>135600</v>
      </c>
      <c r="E411">
        <v>62804</v>
      </c>
      <c r="F411">
        <f t="shared" si="36"/>
        <v>46.315634218289084</v>
      </c>
      <c r="G411" t="s">
        <v>14</v>
      </c>
      <c r="H411">
        <v>714</v>
      </c>
      <c r="I411">
        <f t="shared" si="4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s="15" t="str">
        <f t="shared" si="39"/>
        <v>music</v>
      </c>
      <c r="T411" s="15" t="str">
        <f t="shared" si="40"/>
        <v>rock</v>
      </c>
    </row>
    <row r="412" spans="1:20" ht="17" hidden="1" x14ac:dyDescent="0.2">
      <c r="A412" s="6">
        <v>410</v>
      </c>
      <c r="B412" t="s">
        <v>870</v>
      </c>
      <c r="C412" s="2" t="s">
        <v>871</v>
      </c>
      <c r="D412">
        <v>153700</v>
      </c>
      <c r="E412">
        <v>55536</v>
      </c>
      <c r="F412">
        <f t="shared" si="36"/>
        <v>36.132726089785294</v>
      </c>
      <c r="G412" t="s">
        <v>47</v>
      </c>
      <c r="H412">
        <v>1111</v>
      </c>
      <c r="I412">
        <f t="shared" si="4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s="15" t="str">
        <f t="shared" si="39"/>
        <v>games</v>
      </c>
      <c r="T412" s="15" t="str">
        <f t="shared" si="40"/>
        <v>mobile games</v>
      </c>
    </row>
    <row r="413" spans="1:20" ht="17" x14ac:dyDescent="0.2">
      <c r="A413" s="6">
        <v>411</v>
      </c>
      <c r="B413" t="s">
        <v>872</v>
      </c>
      <c r="C413" s="2" t="s">
        <v>873</v>
      </c>
      <c r="D413">
        <v>7800</v>
      </c>
      <c r="E413">
        <v>8161</v>
      </c>
      <c r="F413">
        <f t="shared" si="36"/>
        <v>104.62820512820512</v>
      </c>
      <c r="G413" t="s">
        <v>20</v>
      </c>
      <c r="H413">
        <v>82</v>
      </c>
      <c r="I413">
        <f t="shared" si="4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s="15" t="str">
        <f t="shared" si="39"/>
        <v>theater</v>
      </c>
      <c r="T413" s="15" t="str">
        <f t="shared" si="40"/>
        <v>plays</v>
      </c>
    </row>
    <row r="414" spans="1:20" ht="17" x14ac:dyDescent="0.2">
      <c r="A414" s="6">
        <v>412</v>
      </c>
      <c r="B414" t="s">
        <v>874</v>
      </c>
      <c r="C414" s="2" t="s">
        <v>875</v>
      </c>
      <c r="D414">
        <v>2100</v>
      </c>
      <c r="E414">
        <v>14046</v>
      </c>
      <c r="F414">
        <f t="shared" si="36"/>
        <v>668.85714285714289</v>
      </c>
      <c r="G414" t="s">
        <v>20</v>
      </c>
      <c r="H414">
        <v>134</v>
      </c>
      <c r="I414">
        <f t="shared" si="4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s="15" t="str">
        <f t="shared" si="39"/>
        <v>publishing</v>
      </c>
      <c r="T414" s="15" t="str">
        <f t="shared" si="40"/>
        <v>fiction</v>
      </c>
    </row>
    <row r="415" spans="1:20" ht="17" hidden="1" x14ac:dyDescent="0.2">
      <c r="A415" s="6">
        <v>413</v>
      </c>
      <c r="B415" t="s">
        <v>876</v>
      </c>
      <c r="C415" s="2" t="s">
        <v>877</v>
      </c>
      <c r="D415">
        <v>189500</v>
      </c>
      <c r="E415">
        <v>117628</v>
      </c>
      <c r="F415">
        <f t="shared" si="36"/>
        <v>62.072823218997364</v>
      </c>
      <c r="G415" t="s">
        <v>47</v>
      </c>
      <c r="H415">
        <v>1089</v>
      </c>
      <c r="I415">
        <f t="shared" si="4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s="15" t="str">
        <f t="shared" si="39"/>
        <v>film &amp; video</v>
      </c>
      <c r="T415" s="15" t="str">
        <f t="shared" si="40"/>
        <v>animation</v>
      </c>
    </row>
    <row r="416" spans="1:20" ht="17" hidden="1" x14ac:dyDescent="0.2">
      <c r="A416" s="6">
        <v>414</v>
      </c>
      <c r="B416" t="s">
        <v>878</v>
      </c>
      <c r="C416" s="2" t="s">
        <v>879</v>
      </c>
      <c r="D416">
        <v>188200</v>
      </c>
      <c r="E416">
        <v>159405</v>
      </c>
      <c r="F416">
        <f t="shared" si="36"/>
        <v>84.699787460148784</v>
      </c>
      <c r="G416" t="s">
        <v>14</v>
      </c>
      <c r="H416">
        <v>5497</v>
      </c>
      <c r="I416">
        <f t="shared" si="4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s="15" t="str">
        <f t="shared" si="39"/>
        <v>food</v>
      </c>
      <c r="T416" s="15" t="str">
        <f t="shared" si="40"/>
        <v>food trucks</v>
      </c>
    </row>
    <row r="417" spans="1:20" ht="17" hidden="1" x14ac:dyDescent="0.2">
      <c r="A417" s="6">
        <v>415</v>
      </c>
      <c r="B417" t="s">
        <v>880</v>
      </c>
      <c r="C417" s="2" t="s">
        <v>881</v>
      </c>
      <c r="D417">
        <v>113500</v>
      </c>
      <c r="E417">
        <v>12552</v>
      </c>
      <c r="F417">
        <f t="shared" si="36"/>
        <v>11.059030837004405</v>
      </c>
      <c r="G417" t="s">
        <v>14</v>
      </c>
      <c r="H417">
        <v>418</v>
      </c>
      <c r="I417">
        <f t="shared" si="4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s="15" t="str">
        <f t="shared" si="39"/>
        <v>theater</v>
      </c>
      <c r="T417" s="15" t="str">
        <f t="shared" si="40"/>
        <v>plays</v>
      </c>
    </row>
    <row r="418" spans="1:20" ht="34" hidden="1" x14ac:dyDescent="0.2">
      <c r="A418" s="6">
        <v>416</v>
      </c>
      <c r="B418" t="s">
        <v>882</v>
      </c>
      <c r="C418" s="2" t="s">
        <v>883</v>
      </c>
      <c r="D418">
        <v>134600</v>
      </c>
      <c r="E418">
        <v>59007</v>
      </c>
      <c r="F418">
        <f t="shared" si="36"/>
        <v>43.838781575037146</v>
      </c>
      <c r="G418" t="s">
        <v>14</v>
      </c>
      <c r="H418">
        <v>1439</v>
      </c>
      <c r="I418">
        <f t="shared" si="4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s="15" t="str">
        <f t="shared" si="39"/>
        <v>film &amp; video</v>
      </c>
      <c r="T418" s="15" t="str">
        <f t="shared" si="40"/>
        <v>documentary</v>
      </c>
    </row>
    <row r="419" spans="1:20" ht="17" hidden="1" x14ac:dyDescent="0.2">
      <c r="A419" s="6">
        <v>417</v>
      </c>
      <c r="B419" t="s">
        <v>884</v>
      </c>
      <c r="C419" s="2" t="s">
        <v>885</v>
      </c>
      <c r="D419">
        <v>1700</v>
      </c>
      <c r="E419">
        <v>943</v>
      </c>
      <c r="F419">
        <f t="shared" si="36"/>
        <v>55.470588235294116</v>
      </c>
      <c r="G419" t="s">
        <v>14</v>
      </c>
      <c r="H419">
        <v>15</v>
      </c>
      <c r="I419">
        <f t="shared" si="4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s="15" t="str">
        <f t="shared" si="39"/>
        <v>theater</v>
      </c>
      <c r="T419" s="15" t="str">
        <f t="shared" si="40"/>
        <v>plays</v>
      </c>
    </row>
    <row r="420" spans="1:20" ht="17" hidden="1" x14ac:dyDescent="0.2">
      <c r="A420" s="6">
        <v>418</v>
      </c>
      <c r="B420" t="s">
        <v>105</v>
      </c>
      <c r="C420" s="2" t="s">
        <v>886</v>
      </c>
      <c r="D420">
        <v>163700</v>
      </c>
      <c r="E420">
        <v>93963</v>
      </c>
      <c r="F420">
        <f t="shared" si="36"/>
        <v>57.399511301160658</v>
      </c>
      <c r="G420" t="s">
        <v>14</v>
      </c>
      <c r="H420">
        <v>1999</v>
      </c>
      <c r="I420">
        <f t="shared" si="4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s="15" t="str">
        <f t="shared" si="39"/>
        <v>film &amp; video</v>
      </c>
      <c r="T420" s="15" t="str">
        <f t="shared" si="40"/>
        <v>documentary</v>
      </c>
    </row>
    <row r="421" spans="1:20" ht="17" x14ac:dyDescent="0.2">
      <c r="A421" s="6">
        <v>419</v>
      </c>
      <c r="B421" t="s">
        <v>887</v>
      </c>
      <c r="C421" s="2" t="s">
        <v>888</v>
      </c>
      <c r="D421">
        <v>113800</v>
      </c>
      <c r="E421">
        <v>140469</v>
      </c>
      <c r="F421">
        <f t="shared" si="36"/>
        <v>123.43497363796135</v>
      </c>
      <c r="G421" t="s">
        <v>20</v>
      </c>
      <c r="H421">
        <v>5203</v>
      </c>
      <c r="I421">
        <f t="shared" si="4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s="15" t="str">
        <f t="shared" si="39"/>
        <v>technology</v>
      </c>
      <c r="T421" s="15" t="str">
        <f t="shared" si="40"/>
        <v>web</v>
      </c>
    </row>
    <row r="422" spans="1:20" ht="17" x14ac:dyDescent="0.2">
      <c r="A422" s="6">
        <v>420</v>
      </c>
      <c r="B422" t="s">
        <v>889</v>
      </c>
      <c r="C422" s="2" t="s">
        <v>890</v>
      </c>
      <c r="D422">
        <v>5000</v>
      </c>
      <c r="E422">
        <v>6423</v>
      </c>
      <c r="F422">
        <f t="shared" si="36"/>
        <v>128.46</v>
      </c>
      <c r="G422" t="s">
        <v>20</v>
      </c>
      <c r="H422">
        <v>94</v>
      </c>
      <c r="I422">
        <f t="shared" si="4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s="15" t="str">
        <f t="shared" si="39"/>
        <v>theater</v>
      </c>
      <c r="T422" s="15" t="str">
        <f t="shared" si="40"/>
        <v>plays</v>
      </c>
    </row>
    <row r="423" spans="1:20" ht="17" hidden="1" x14ac:dyDescent="0.2">
      <c r="A423" s="6">
        <v>421</v>
      </c>
      <c r="B423" t="s">
        <v>891</v>
      </c>
      <c r="C423" s="2" t="s">
        <v>892</v>
      </c>
      <c r="D423">
        <v>9400</v>
      </c>
      <c r="E423">
        <v>6015</v>
      </c>
      <c r="F423">
        <f t="shared" si="36"/>
        <v>63.989361702127653</v>
      </c>
      <c r="G423" t="s">
        <v>14</v>
      </c>
      <c r="H423">
        <v>118</v>
      </c>
      <c r="I423">
        <f t="shared" si="4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s="15" t="str">
        <f t="shared" si="39"/>
        <v>technology</v>
      </c>
      <c r="T423" s="15" t="str">
        <f t="shared" si="40"/>
        <v>wearables</v>
      </c>
    </row>
    <row r="424" spans="1:20" ht="34" x14ac:dyDescent="0.2">
      <c r="A424" s="6">
        <v>422</v>
      </c>
      <c r="B424" t="s">
        <v>893</v>
      </c>
      <c r="C424" s="2" t="s">
        <v>894</v>
      </c>
      <c r="D424">
        <v>8700</v>
      </c>
      <c r="E424">
        <v>11075</v>
      </c>
      <c r="F424">
        <f t="shared" si="36"/>
        <v>127.29885057471265</v>
      </c>
      <c r="G424" t="s">
        <v>20</v>
      </c>
      <c r="H424">
        <v>205</v>
      </c>
      <c r="I424">
        <f t="shared" si="4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s="15" t="str">
        <f t="shared" si="39"/>
        <v>theater</v>
      </c>
      <c r="T424" s="15" t="str">
        <f t="shared" si="40"/>
        <v>plays</v>
      </c>
    </row>
    <row r="425" spans="1:20" ht="17" hidden="1" x14ac:dyDescent="0.2">
      <c r="A425" s="6">
        <v>423</v>
      </c>
      <c r="B425" t="s">
        <v>895</v>
      </c>
      <c r="C425" s="2" t="s">
        <v>896</v>
      </c>
      <c r="D425">
        <v>147800</v>
      </c>
      <c r="E425">
        <v>15723</v>
      </c>
      <c r="F425">
        <f t="shared" si="36"/>
        <v>10.638024357239512</v>
      </c>
      <c r="G425" t="s">
        <v>14</v>
      </c>
      <c r="H425">
        <v>162</v>
      </c>
      <c r="I425">
        <f t="shared" si="4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s="15" t="str">
        <f t="shared" si="39"/>
        <v>food</v>
      </c>
      <c r="T425" s="15" t="str">
        <f t="shared" si="40"/>
        <v>food trucks</v>
      </c>
    </row>
    <row r="426" spans="1:20" ht="17" hidden="1" x14ac:dyDescent="0.2">
      <c r="A426" s="6">
        <v>424</v>
      </c>
      <c r="B426" t="s">
        <v>897</v>
      </c>
      <c r="C426" s="2" t="s">
        <v>898</v>
      </c>
      <c r="D426">
        <v>5100</v>
      </c>
      <c r="E426">
        <v>2064</v>
      </c>
      <c r="F426">
        <f t="shared" si="36"/>
        <v>40.470588235294116</v>
      </c>
      <c r="G426" t="s">
        <v>14</v>
      </c>
      <c r="H426">
        <v>83</v>
      </c>
      <c r="I426">
        <f t="shared" si="4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s="15" t="str">
        <f t="shared" si="39"/>
        <v>music</v>
      </c>
      <c r="T426" s="15" t="str">
        <f t="shared" si="40"/>
        <v>indie rock</v>
      </c>
    </row>
    <row r="427" spans="1:20" ht="17" x14ac:dyDescent="0.2">
      <c r="A427" s="6">
        <v>425</v>
      </c>
      <c r="B427" t="s">
        <v>899</v>
      </c>
      <c r="C427" s="2" t="s">
        <v>900</v>
      </c>
      <c r="D427">
        <v>2700</v>
      </c>
      <c r="E427">
        <v>7767</v>
      </c>
      <c r="F427">
        <f t="shared" si="36"/>
        <v>287.66666666666663</v>
      </c>
      <c r="G427" t="s">
        <v>20</v>
      </c>
      <c r="H427">
        <v>92</v>
      </c>
      <c r="I427">
        <f t="shared" si="4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s="15" t="str">
        <f t="shared" si="39"/>
        <v>photography</v>
      </c>
      <c r="T427" s="15" t="str">
        <f t="shared" si="40"/>
        <v>photography books</v>
      </c>
    </row>
    <row r="428" spans="1:20" ht="17" x14ac:dyDescent="0.2">
      <c r="A428" s="6">
        <v>426</v>
      </c>
      <c r="B428" t="s">
        <v>901</v>
      </c>
      <c r="C428" s="2" t="s">
        <v>902</v>
      </c>
      <c r="D428">
        <v>1800</v>
      </c>
      <c r="E428">
        <v>10313</v>
      </c>
      <c r="F428">
        <f t="shared" si="36"/>
        <v>572.94444444444446</v>
      </c>
      <c r="G428" t="s">
        <v>20</v>
      </c>
      <c r="H428">
        <v>219</v>
      </c>
      <c r="I428">
        <f t="shared" si="4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s="15" t="str">
        <f t="shared" si="39"/>
        <v>theater</v>
      </c>
      <c r="T428" s="15" t="str">
        <f t="shared" si="40"/>
        <v>plays</v>
      </c>
    </row>
    <row r="429" spans="1:20" ht="17" x14ac:dyDescent="0.2">
      <c r="A429" s="6">
        <v>427</v>
      </c>
      <c r="B429" t="s">
        <v>903</v>
      </c>
      <c r="C429" s="2" t="s">
        <v>904</v>
      </c>
      <c r="D429">
        <v>174500</v>
      </c>
      <c r="E429">
        <v>197018</v>
      </c>
      <c r="F429">
        <f t="shared" si="36"/>
        <v>112.90429799426933</v>
      </c>
      <c r="G429" t="s">
        <v>20</v>
      </c>
      <c r="H429">
        <v>2526</v>
      </c>
      <c r="I429">
        <f t="shared" si="4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s="15" t="str">
        <f t="shared" si="39"/>
        <v>theater</v>
      </c>
      <c r="T429" s="15" t="str">
        <f t="shared" si="40"/>
        <v>plays</v>
      </c>
    </row>
    <row r="430" spans="1:20" ht="17" hidden="1" x14ac:dyDescent="0.2">
      <c r="A430" s="6">
        <v>428</v>
      </c>
      <c r="B430" t="s">
        <v>905</v>
      </c>
      <c r="C430" s="2" t="s">
        <v>906</v>
      </c>
      <c r="D430">
        <v>101400</v>
      </c>
      <c r="E430">
        <v>47037</v>
      </c>
      <c r="F430">
        <f t="shared" si="36"/>
        <v>46.387573964497044</v>
      </c>
      <c r="G430" t="s">
        <v>14</v>
      </c>
      <c r="H430">
        <v>747</v>
      </c>
      <c r="I430">
        <f t="shared" si="4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s="15" t="str">
        <f t="shared" si="39"/>
        <v>film &amp; video</v>
      </c>
      <c r="T430" s="15" t="str">
        <f t="shared" si="40"/>
        <v>animation</v>
      </c>
    </row>
    <row r="431" spans="1:20" ht="17" hidden="1" x14ac:dyDescent="0.2">
      <c r="A431" s="6">
        <v>429</v>
      </c>
      <c r="B431" t="s">
        <v>907</v>
      </c>
      <c r="C431" s="2" t="s">
        <v>908</v>
      </c>
      <c r="D431">
        <v>191000</v>
      </c>
      <c r="E431">
        <v>173191</v>
      </c>
      <c r="F431">
        <f t="shared" si="36"/>
        <v>90.675916230366497</v>
      </c>
      <c r="G431" t="s">
        <v>74</v>
      </c>
      <c r="H431">
        <v>2138</v>
      </c>
      <c r="I431">
        <f t="shared" si="4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s="15" t="str">
        <f t="shared" si="39"/>
        <v>photography</v>
      </c>
      <c r="T431" s="15" t="str">
        <f t="shared" si="40"/>
        <v>photography books</v>
      </c>
    </row>
    <row r="432" spans="1:20" ht="34" hidden="1" x14ac:dyDescent="0.2">
      <c r="A432" s="6">
        <v>430</v>
      </c>
      <c r="B432" t="s">
        <v>909</v>
      </c>
      <c r="C432" s="2" t="s">
        <v>910</v>
      </c>
      <c r="D432">
        <v>8100</v>
      </c>
      <c r="E432">
        <v>5487</v>
      </c>
      <c r="F432">
        <f t="shared" si="36"/>
        <v>67.740740740740748</v>
      </c>
      <c r="G432" t="s">
        <v>14</v>
      </c>
      <c r="H432">
        <v>84</v>
      </c>
      <c r="I432">
        <f t="shared" si="4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s="15" t="str">
        <f t="shared" si="39"/>
        <v>theater</v>
      </c>
      <c r="T432" s="15" t="str">
        <f t="shared" si="40"/>
        <v>plays</v>
      </c>
    </row>
    <row r="433" spans="1:20" ht="17" x14ac:dyDescent="0.2">
      <c r="A433" s="6">
        <v>431</v>
      </c>
      <c r="B433" t="s">
        <v>911</v>
      </c>
      <c r="C433" s="2" t="s">
        <v>912</v>
      </c>
      <c r="D433">
        <v>5100</v>
      </c>
      <c r="E433">
        <v>9817</v>
      </c>
      <c r="F433">
        <f t="shared" si="36"/>
        <v>192.49019607843135</v>
      </c>
      <c r="G433" t="s">
        <v>20</v>
      </c>
      <c r="H433">
        <v>94</v>
      </c>
      <c r="I433">
        <f t="shared" si="4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s="15" t="str">
        <f t="shared" si="39"/>
        <v>theater</v>
      </c>
      <c r="T433" s="15" t="str">
        <f t="shared" si="40"/>
        <v>plays</v>
      </c>
    </row>
    <row r="434" spans="1:20" ht="17" hidden="1" x14ac:dyDescent="0.2">
      <c r="A434" s="6">
        <v>432</v>
      </c>
      <c r="B434" t="s">
        <v>913</v>
      </c>
      <c r="C434" s="2" t="s">
        <v>914</v>
      </c>
      <c r="D434">
        <v>7700</v>
      </c>
      <c r="E434">
        <v>6369</v>
      </c>
      <c r="F434">
        <f t="shared" si="36"/>
        <v>82.714285714285722</v>
      </c>
      <c r="G434" t="s">
        <v>14</v>
      </c>
      <c r="H434">
        <v>91</v>
      </c>
      <c r="I434">
        <f t="shared" si="4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s="15" t="str">
        <f t="shared" si="39"/>
        <v>theater</v>
      </c>
      <c r="T434" s="15" t="str">
        <f t="shared" si="40"/>
        <v>plays</v>
      </c>
    </row>
    <row r="435" spans="1:20" ht="17" hidden="1" x14ac:dyDescent="0.2">
      <c r="A435" s="6">
        <v>433</v>
      </c>
      <c r="B435" t="s">
        <v>915</v>
      </c>
      <c r="C435" s="2" t="s">
        <v>916</v>
      </c>
      <c r="D435">
        <v>121400</v>
      </c>
      <c r="E435">
        <v>65755</v>
      </c>
      <c r="F435">
        <f t="shared" si="36"/>
        <v>54.163920922570021</v>
      </c>
      <c r="G435" t="s">
        <v>14</v>
      </c>
      <c r="H435">
        <v>792</v>
      </c>
      <c r="I435">
        <f t="shared" si="4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s="15" t="str">
        <f t="shared" si="39"/>
        <v>film &amp; video</v>
      </c>
      <c r="T435" s="15" t="str">
        <f t="shared" si="40"/>
        <v>documentary</v>
      </c>
    </row>
    <row r="436" spans="1:20" ht="17" hidden="1" x14ac:dyDescent="0.2">
      <c r="A436" s="6">
        <v>434</v>
      </c>
      <c r="B436" t="s">
        <v>917</v>
      </c>
      <c r="C436" s="2" t="s">
        <v>918</v>
      </c>
      <c r="D436">
        <v>5400</v>
      </c>
      <c r="E436">
        <v>903</v>
      </c>
      <c r="F436">
        <f t="shared" si="36"/>
        <v>16.722222222222221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s="15" t="str">
        <f t="shared" si="39"/>
        <v>theater</v>
      </c>
      <c r="T436" s="15" t="str">
        <f t="shared" si="40"/>
        <v>plays</v>
      </c>
    </row>
    <row r="437" spans="1:20" ht="17" x14ac:dyDescent="0.2">
      <c r="A437" s="6">
        <v>435</v>
      </c>
      <c r="B437" t="s">
        <v>919</v>
      </c>
      <c r="C437" s="2" t="s">
        <v>920</v>
      </c>
      <c r="D437">
        <v>152400</v>
      </c>
      <c r="E437">
        <v>178120</v>
      </c>
      <c r="F437">
        <f t="shared" si="36"/>
        <v>116.87664041994749</v>
      </c>
      <c r="G437" t="s">
        <v>20</v>
      </c>
      <c r="H437">
        <v>1713</v>
      </c>
      <c r="I437">
        <f t="shared" si="4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s="15" t="str">
        <f t="shared" si="39"/>
        <v>theater</v>
      </c>
      <c r="T437" s="15" t="str">
        <f t="shared" si="40"/>
        <v>plays</v>
      </c>
    </row>
    <row r="438" spans="1:20" ht="17" x14ac:dyDescent="0.2">
      <c r="A438" s="6">
        <v>436</v>
      </c>
      <c r="B438" t="s">
        <v>921</v>
      </c>
      <c r="C438" s="2" t="s">
        <v>922</v>
      </c>
      <c r="D438">
        <v>1300</v>
      </c>
      <c r="E438">
        <v>13678</v>
      </c>
      <c r="F438">
        <f t="shared" si="36"/>
        <v>1052.1538461538462</v>
      </c>
      <c r="G438" t="s">
        <v>20</v>
      </c>
      <c r="H438">
        <v>249</v>
      </c>
      <c r="I438">
        <f t="shared" si="4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s="15" t="str">
        <f t="shared" si="39"/>
        <v>music</v>
      </c>
      <c r="T438" s="15" t="str">
        <f t="shared" si="40"/>
        <v>jazz</v>
      </c>
    </row>
    <row r="439" spans="1:20" ht="17" x14ac:dyDescent="0.2">
      <c r="A439" s="6">
        <v>437</v>
      </c>
      <c r="B439" t="s">
        <v>923</v>
      </c>
      <c r="C439" s="2" t="s">
        <v>924</v>
      </c>
      <c r="D439">
        <v>8100</v>
      </c>
      <c r="E439">
        <v>9969</v>
      </c>
      <c r="F439">
        <f t="shared" si="36"/>
        <v>123.07407407407408</v>
      </c>
      <c r="G439" t="s">
        <v>20</v>
      </c>
      <c r="H439">
        <v>192</v>
      </c>
      <c r="I439">
        <f t="shared" si="4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s="15" t="str">
        <f t="shared" si="39"/>
        <v>film &amp; video</v>
      </c>
      <c r="T439" s="15" t="str">
        <f t="shared" si="40"/>
        <v>animation</v>
      </c>
    </row>
    <row r="440" spans="1:20" ht="34" x14ac:dyDescent="0.2">
      <c r="A440" s="6">
        <v>438</v>
      </c>
      <c r="B440" t="s">
        <v>925</v>
      </c>
      <c r="C440" s="2" t="s">
        <v>926</v>
      </c>
      <c r="D440">
        <v>8300</v>
      </c>
      <c r="E440">
        <v>14827</v>
      </c>
      <c r="F440">
        <f t="shared" si="36"/>
        <v>178.63855421686748</v>
      </c>
      <c r="G440" t="s">
        <v>20</v>
      </c>
      <c r="H440">
        <v>247</v>
      </c>
      <c r="I440">
        <f t="shared" si="4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s="15" t="str">
        <f t="shared" si="39"/>
        <v>theater</v>
      </c>
      <c r="T440" s="15" t="str">
        <f t="shared" si="40"/>
        <v>plays</v>
      </c>
    </row>
    <row r="441" spans="1:20" ht="17" x14ac:dyDescent="0.2">
      <c r="A441" s="6">
        <v>439</v>
      </c>
      <c r="B441" t="s">
        <v>927</v>
      </c>
      <c r="C441" s="2" t="s">
        <v>928</v>
      </c>
      <c r="D441">
        <v>28400</v>
      </c>
      <c r="E441">
        <v>100900</v>
      </c>
      <c r="F441">
        <f t="shared" si="36"/>
        <v>355.28169014084506</v>
      </c>
      <c r="G441" t="s">
        <v>20</v>
      </c>
      <c r="H441">
        <v>2293</v>
      </c>
      <c r="I441">
        <f t="shared" si="4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s="15" t="str">
        <f t="shared" si="39"/>
        <v>film &amp; video</v>
      </c>
      <c r="T441" s="15" t="str">
        <f t="shared" si="40"/>
        <v>science fiction</v>
      </c>
    </row>
    <row r="442" spans="1:20" ht="17" x14ac:dyDescent="0.2">
      <c r="A442" s="6">
        <v>440</v>
      </c>
      <c r="B442" t="s">
        <v>929</v>
      </c>
      <c r="C442" s="2" t="s">
        <v>930</v>
      </c>
      <c r="D442">
        <v>102500</v>
      </c>
      <c r="E442">
        <v>165954</v>
      </c>
      <c r="F442">
        <f t="shared" si="36"/>
        <v>161.90634146341463</v>
      </c>
      <c r="G442" t="s">
        <v>20</v>
      </c>
      <c r="H442">
        <v>3131</v>
      </c>
      <c r="I442">
        <f t="shared" si="4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s="15" t="str">
        <f t="shared" si="39"/>
        <v>film &amp; video</v>
      </c>
      <c r="T442" s="15" t="str">
        <f t="shared" si="40"/>
        <v>television</v>
      </c>
    </row>
    <row r="443" spans="1:20" ht="17" hidden="1" x14ac:dyDescent="0.2">
      <c r="A443" s="6">
        <v>441</v>
      </c>
      <c r="B443" t="s">
        <v>931</v>
      </c>
      <c r="C443" s="2" t="s">
        <v>932</v>
      </c>
      <c r="D443">
        <v>7000</v>
      </c>
      <c r="E443">
        <v>1744</v>
      </c>
      <c r="F443">
        <f t="shared" si="36"/>
        <v>24.914285714285715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s="15" t="str">
        <f t="shared" si="39"/>
        <v>technology</v>
      </c>
      <c r="T443" s="15" t="str">
        <f t="shared" si="40"/>
        <v>wearables</v>
      </c>
    </row>
    <row r="444" spans="1:20" ht="17" x14ac:dyDescent="0.2">
      <c r="A444" s="6">
        <v>442</v>
      </c>
      <c r="B444" t="s">
        <v>933</v>
      </c>
      <c r="C444" s="2" t="s">
        <v>934</v>
      </c>
      <c r="D444">
        <v>5400</v>
      </c>
      <c r="E444">
        <v>10731</v>
      </c>
      <c r="F444">
        <f t="shared" si="36"/>
        <v>198.72222222222223</v>
      </c>
      <c r="G444" t="s">
        <v>20</v>
      </c>
      <c r="H444">
        <v>143</v>
      </c>
      <c r="I444">
        <f t="shared" si="4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s="15" t="str">
        <f t="shared" si="39"/>
        <v>theater</v>
      </c>
      <c r="T444" s="15" t="str">
        <f t="shared" si="40"/>
        <v>plays</v>
      </c>
    </row>
    <row r="445" spans="1:20" ht="17" hidden="1" x14ac:dyDescent="0.2">
      <c r="A445" s="6">
        <v>443</v>
      </c>
      <c r="B445" t="s">
        <v>935</v>
      </c>
      <c r="C445" s="2" t="s">
        <v>936</v>
      </c>
      <c r="D445">
        <v>9300</v>
      </c>
      <c r="E445">
        <v>3232</v>
      </c>
      <c r="F445">
        <f t="shared" si="36"/>
        <v>34.752688172043008</v>
      </c>
      <c r="G445" t="s">
        <v>74</v>
      </c>
      <c r="H445">
        <v>90</v>
      </c>
      <c r="I445">
        <f t="shared" si="4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s="15" t="str">
        <f t="shared" si="39"/>
        <v>theater</v>
      </c>
      <c r="T445" s="15" t="str">
        <f t="shared" si="40"/>
        <v>plays</v>
      </c>
    </row>
    <row r="446" spans="1:20" ht="17" x14ac:dyDescent="0.2">
      <c r="A446" s="6">
        <v>444</v>
      </c>
      <c r="B446" t="s">
        <v>748</v>
      </c>
      <c r="C446" s="2" t="s">
        <v>937</v>
      </c>
      <c r="D446">
        <v>6200</v>
      </c>
      <c r="E446">
        <v>10938</v>
      </c>
      <c r="F446">
        <f t="shared" si="36"/>
        <v>176.41935483870967</v>
      </c>
      <c r="G446" t="s">
        <v>20</v>
      </c>
      <c r="H446">
        <v>296</v>
      </c>
      <c r="I446">
        <f t="shared" si="4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s="15" t="str">
        <f t="shared" si="39"/>
        <v>music</v>
      </c>
      <c r="T446" s="15" t="str">
        <f t="shared" si="40"/>
        <v>indie rock</v>
      </c>
    </row>
    <row r="447" spans="1:20" ht="34" x14ac:dyDescent="0.2">
      <c r="A447" s="6">
        <v>445</v>
      </c>
      <c r="B447" t="s">
        <v>938</v>
      </c>
      <c r="C447" s="2" t="s">
        <v>939</v>
      </c>
      <c r="D447">
        <v>2100</v>
      </c>
      <c r="E447">
        <v>10739</v>
      </c>
      <c r="F447">
        <f t="shared" si="36"/>
        <v>511.38095238095235</v>
      </c>
      <c r="G447" t="s">
        <v>20</v>
      </c>
      <c r="H447">
        <v>170</v>
      </c>
      <c r="I447">
        <f t="shared" si="4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s="15" t="str">
        <f t="shared" si="39"/>
        <v>theater</v>
      </c>
      <c r="T447" s="15" t="str">
        <f t="shared" si="40"/>
        <v>plays</v>
      </c>
    </row>
    <row r="448" spans="1:20" ht="17" hidden="1" x14ac:dyDescent="0.2">
      <c r="A448" s="6">
        <v>446</v>
      </c>
      <c r="B448" t="s">
        <v>940</v>
      </c>
      <c r="C448" s="2" t="s">
        <v>941</v>
      </c>
      <c r="D448">
        <v>6800</v>
      </c>
      <c r="E448">
        <v>5579</v>
      </c>
      <c r="F448">
        <f t="shared" si="36"/>
        <v>82.044117647058826</v>
      </c>
      <c r="G448" t="s">
        <v>14</v>
      </c>
      <c r="H448">
        <v>186</v>
      </c>
      <c r="I448">
        <f t="shared" si="4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s="15" t="str">
        <f t="shared" si="39"/>
        <v>technology</v>
      </c>
      <c r="T448" s="15" t="str">
        <f t="shared" si="40"/>
        <v>wearables</v>
      </c>
    </row>
    <row r="449" spans="1:20" ht="34" hidden="1" x14ac:dyDescent="0.2">
      <c r="A449" s="6">
        <v>447</v>
      </c>
      <c r="B449" t="s">
        <v>942</v>
      </c>
      <c r="C449" s="2" t="s">
        <v>943</v>
      </c>
      <c r="D449">
        <v>155200</v>
      </c>
      <c r="E449">
        <v>37754</v>
      </c>
      <c r="F449">
        <f t="shared" si="36"/>
        <v>24.326030927835053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s="15" t="str">
        <f t="shared" si="39"/>
        <v>film &amp; video</v>
      </c>
      <c r="T449" s="15" t="str">
        <f t="shared" si="40"/>
        <v>television</v>
      </c>
    </row>
    <row r="450" spans="1:20" ht="17" hidden="1" x14ac:dyDescent="0.2">
      <c r="A450" s="6">
        <v>448</v>
      </c>
      <c r="B450" t="s">
        <v>944</v>
      </c>
      <c r="C450" s="2" t="s">
        <v>945</v>
      </c>
      <c r="D450">
        <v>89900</v>
      </c>
      <c r="E450">
        <v>45384</v>
      </c>
      <c r="F450">
        <f t="shared" si="36"/>
        <v>50.482758620689658</v>
      </c>
      <c r="G450" t="s">
        <v>14</v>
      </c>
      <c r="H450">
        <v>605</v>
      </c>
      <c r="I450">
        <f t="shared" si="4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s="15" t="str">
        <f t="shared" si="39"/>
        <v>games</v>
      </c>
      <c r="T450" s="15" t="str">
        <f t="shared" si="40"/>
        <v>video games</v>
      </c>
    </row>
    <row r="451" spans="1:20" ht="17" x14ac:dyDescent="0.2">
      <c r="A451" s="6">
        <v>449</v>
      </c>
      <c r="B451" t="s">
        <v>946</v>
      </c>
      <c r="C451" s="2" t="s">
        <v>947</v>
      </c>
      <c r="D451">
        <v>900</v>
      </c>
      <c r="E451">
        <v>8703</v>
      </c>
      <c r="F451">
        <f t="shared" ref="F451:F514" si="42">(E451/D451)*100</f>
        <v>967</v>
      </c>
      <c r="G451" t="s">
        <v>20</v>
      </c>
      <c r="H451">
        <v>86</v>
      </c>
      <c r="I451">
        <f t="shared" si="41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(((L451/60)/60)/24)+DATE(1970,1,1)</f>
        <v>43530.25</v>
      </c>
      <c r="O451" s="8">
        <f t="shared" ref="O451:O514" si="44">(((M451/60)/60)/24)+DATE(1970,1,1)</f>
        <v>43547.208333333328</v>
      </c>
      <c r="P451" t="b">
        <v>0</v>
      </c>
      <c r="Q451" t="b">
        <v>0</v>
      </c>
      <c r="R451" t="s">
        <v>89</v>
      </c>
      <c r="S451" s="15" t="str">
        <f t="shared" ref="S451:S514" si="45">LEFT(R451,FIND("/",R451)-1)</f>
        <v>games</v>
      </c>
      <c r="T451" s="15" t="str">
        <f t="shared" ref="T451:T514" si="46">RIGHT(R451,LEN(R451)-FIND("/",R451))</f>
        <v>video games</v>
      </c>
    </row>
    <row r="452" spans="1:20" ht="17" hidden="1" x14ac:dyDescent="0.2">
      <c r="A452" s="6">
        <v>450</v>
      </c>
      <c r="B452" t="s">
        <v>948</v>
      </c>
      <c r="C452" s="2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ref="I452:I515" si="47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s="15" t="str">
        <f t="shared" si="45"/>
        <v>film &amp; video</v>
      </c>
      <c r="T452" s="15" t="str">
        <f t="shared" si="46"/>
        <v>animation</v>
      </c>
    </row>
    <row r="453" spans="1:20" ht="17" x14ac:dyDescent="0.2">
      <c r="A453" s="6">
        <v>451</v>
      </c>
      <c r="B453" t="s">
        <v>950</v>
      </c>
      <c r="C453" s="2" t="s">
        <v>951</v>
      </c>
      <c r="D453">
        <v>148400</v>
      </c>
      <c r="E453">
        <v>182302</v>
      </c>
      <c r="F453">
        <f t="shared" si="42"/>
        <v>122.84501347708894</v>
      </c>
      <c r="G453" t="s">
        <v>20</v>
      </c>
      <c r="H453">
        <v>6286</v>
      </c>
      <c r="I453">
        <f t="shared" si="47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s="15" t="str">
        <f t="shared" si="45"/>
        <v>music</v>
      </c>
      <c r="T453" s="15" t="str">
        <f t="shared" si="46"/>
        <v>rock</v>
      </c>
    </row>
    <row r="454" spans="1:20" ht="34" hidden="1" x14ac:dyDescent="0.2">
      <c r="A454" s="6">
        <v>452</v>
      </c>
      <c r="B454" t="s">
        <v>952</v>
      </c>
      <c r="C454" s="2" t="s">
        <v>953</v>
      </c>
      <c r="D454">
        <v>4800</v>
      </c>
      <c r="E454">
        <v>3045</v>
      </c>
      <c r="F454">
        <f t="shared" si="42"/>
        <v>63.4375</v>
      </c>
      <c r="G454" t="s">
        <v>14</v>
      </c>
      <c r="H454">
        <v>31</v>
      </c>
      <c r="I454">
        <f t="shared" si="47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s="15" t="str">
        <f t="shared" si="45"/>
        <v>film &amp; video</v>
      </c>
      <c r="T454" s="15" t="str">
        <f t="shared" si="46"/>
        <v>drama</v>
      </c>
    </row>
    <row r="455" spans="1:20" ht="34" hidden="1" x14ac:dyDescent="0.2">
      <c r="A455" s="6">
        <v>453</v>
      </c>
      <c r="B455" t="s">
        <v>954</v>
      </c>
      <c r="C455" s="2" t="s">
        <v>955</v>
      </c>
      <c r="D455">
        <v>182400</v>
      </c>
      <c r="E455">
        <v>102749</v>
      </c>
      <c r="F455">
        <f t="shared" si="42"/>
        <v>56.331688596491226</v>
      </c>
      <c r="G455" t="s">
        <v>14</v>
      </c>
      <c r="H455">
        <v>1181</v>
      </c>
      <c r="I455">
        <f t="shared" si="47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s="15" t="str">
        <f t="shared" si="45"/>
        <v>film &amp; video</v>
      </c>
      <c r="T455" s="15" t="str">
        <f t="shared" si="46"/>
        <v>science fiction</v>
      </c>
    </row>
    <row r="456" spans="1:20" ht="17" hidden="1" x14ac:dyDescent="0.2">
      <c r="A456" s="6">
        <v>454</v>
      </c>
      <c r="B456" t="s">
        <v>956</v>
      </c>
      <c r="C456" s="2" t="s">
        <v>957</v>
      </c>
      <c r="D456">
        <v>4000</v>
      </c>
      <c r="E456">
        <v>1763</v>
      </c>
      <c r="F456">
        <f t="shared" si="42"/>
        <v>44.074999999999996</v>
      </c>
      <c r="G456" t="s">
        <v>14</v>
      </c>
      <c r="H456">
        <v>39</v>
      </c>
      <c r="I456">
        <f t="shared" si="47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s="15" t="str">
        <f t="shared" si="45"/>
        <v>film &amp; video</v>
      </c>
      <c r="T456" s="15" t="str">
        <f t="shared" si="46"/>
        <v>drama</v>
      </c>
    </row>
    <row r="457" spans="1:20" ht="17" x14ac:dyDescent="0.2">
      <c r="A457" s="6">
        <v>455</v>
      </c>
      <c r="B457" t="s">
        <v>958</v>
      </c>
      <c r="C457" s="2" t="s">
        <v>959</v>
      </c>
      <c r="D457">
        <v>116500</v>
      </c>
      <c r="E457">
        <v>137904</v>
      </c>
      <c r="F457">
        <f t="shared" si="42"/>
        <v>118.37253218884121</v>
      </c>
      <c r="G457" t="s">
        <v>20</v>
      </c>
      <c r="H457">
        <v>3727</v>
      </c>
      <c r="I457">
        <f t="shared" si="47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s="15" t="str">
        <f t="shared" si="45"/>
        <v>theater</v>
      </c>
      <c r="T457" s="15" t="str">
        <f t="shared" si="46"/>
        <v>plays</v>
      </c>
    </row>
    <row r="458" spans="1:20" ht="34" x14ac:dyDescent="0.2">
      <c r="A458" s="6">
        <v>456</v>
      </c>
      <c r="B458" t="s">
        <v>960</v>
      </c>
      <c r="C458" s="2" t="s">
        <v>961</v>
      </c>
      <c r="D458">
        <v>146400</v>
      </c>
      <c r="E458">
        <v>152438</v>
      </c>
      <c r="F458">
        <f t="shared" si="42"/>
        <v>104.1243169398907</v>
      </c>
      <c r="G458" t="s">
        <v>20</v>
      </c>
      <c r="H458">
        <v>1605</v>
      </c>
      <c r="I458">
        <f t="shared" si="47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s="15" t="str">
        <f t="shared" si="45"/>
        <v>music</v>
      </c>
      <c r="T458" s="15" t="str">
        <f t="shared" si="46"/>
        <v>indie rock</v>
      </c>
    </row>
    <row r="459" spans="1:20" ht="17" hidden="1" x14ac:dyDescent="0.2">
      <c r="A459" s="6">
        <v>457</v>
      </c>
      <c r="B459" t="s">
        <v>962</v>
      </c>
      <c r="C459" s="2" t="s">
        <v>963</v>
      </c>
      <c r="D459">
        <v>5000</v>
      </c>
      <c r="E459">
        <v>1332</v>
      </c>
      <c r="F459">
        <f t="shared" si="42"/>
        <v>26.640000000000004</v>
      </c>
      <c r="G459" t="s">
        <v>14</v>
      </c>
      <c r="H459">
        <v>46</v>
      </c>
      <c r="I459">
        <f t="shared" si="47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s="15" t="str">
        <f t="shared" si="45"/>
        <v>theater</v>
      </c>
      <c r="T459" s="15" t="str">
        <f t="shared" si="46"/>
        <v>plays</v>
      </c>
    </row>
    <row r="460" spans="1:20" ht="17" x14ac:dyDescent="0.2">
      <c r="A460" s="6">
        <v>458</v>
      </c>
      <c r="B460" t="s">
        <v>964</v>
      </c>
      <c r="C460" s="2" t="s">
        <v>965</v>
      </c>
      <c r="D460">
        <v>33800</v>
      </c>
      <c r="E460">
        <v>118706</v>
      </c>
      <c r="F460">
        <f t="shared" si="42"/>
        <v>351.20118343195264</v>
      </c>
      <c r="G460" t="s">
        <v>20</v>
      </c>
      <c r="H460">
        <v>2120</v>
      </c>
      <c r="I460">
        <f t="shared" si="47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s="15" t="str">
        <f t="shared" si="45"/>
        <v>theater</v>
      </c>
      <c r="T460" s="15" t="str">
        <f t="shared" si="46"/>
        <v>plays</v>
      </c>
    </row>
    <row r="461" spans="1:20" ht="17" hidden="1" x14ac:dyDescent="0.2">
      <c r="A461" s="6">
        <v>459</v>
      </c>
      <c r="B461" t="s">
        <v>966</v>
      </c>
      <c r="C461" s="2" t="s">
        <v>967</v>
      </c>
      <c r="D461">
        <v>6300</v>
      </c>
      <c r="E461">
        <v>5674</v>
      </c>
      <c r="F461">
        <f t="shared" si="42"/>
        <v>90.063492063492063</v>
      </c>
      <c r="G461" t="s">
        <v>14</v>
      </c>
      <c r="H461">
        <v>105</v>
      </c>
      <c r="I461">
        <f t="shared" si="47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s="15" t="str">
        <f t="shared" si="45"/>
        <v>film &amp; video</v>
      </c>
      <c r="T461" s="15" t="str">
        <f t="shared" si="46"/>
        <v>documentary</v>
      </c>
    </row>
    <row r="462" spans="1:20" ht="17" x14ac:dyDescent="0.2">
      <c r="A462" s="6">
        <v>460</v>
      </c>
      <c r="B462" t="s">
        <v>968</v>
      </c>
      <c r="C462" s="2" t="s">
        <v>969</v>
      </c>
      <c r="D462">
        <v>2400</v>
      </c>
      <c r="E462">
        <v>4119</v>
      </c>
      <c r="F462">
        <f t="shared" si="42"/>
        <v>171.625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s="15" t="str">
        <f t="shared" si="45"/>
        <v>theater</v>
      </c>
      <c r="T462" s="15" t="str">
        <f t="shared" si="46"/>
        <v>plays</v>
      </c>
    </row>
    <row r="463" spans="1:20" ht="17" x14ac:dyDescent="0.2">
      <c r="A463" s="6">
        <v>461</v>
      </c>
      <c r="B463" t="s">
        <v>970</v>
      </c>
      <c r="C463" s="2" t="s">
        <v>971</v>
      </c>
      <c r="D463">
        <v>98800</v>
      </c>
      <c r="E463">
        <v>139354</v>
      </c>
      <c r="F463">
        <f t="shared" si="42"/>
        <v>141.04655870445345</v>
      </c>
      <c r="G463" t="s">
        <v>20</v>
      </c>
      <c r="H463">
        <v>2080</v>
      </c>
      <c r="I463">
        <f t="shared" si="47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s="15" t="str">
        <f t="shared" si="45"/>
        <v>film &amp; video</v>
      </c>
      <c r="T463" s="15" t="str">
        <f t="shared" si="46"/>
        <v>drama</v>
      </c>
    </row>
    <row r="464" spans="1:20" ht="17" hidden="1" x14ac:dyDescent="0.2">
      <c r="A464" s="6">
        <v>462</v>
      </c>
      <c r="B464" t="s">
        <v>972</v>
      </c>
      <c r="C464" s="2" t="s">
        <v>973</v>
      </c>
      <c r="D464">
        <v>188800</v>
      </c>
      <c r="E464">
        <v>57734</v>
      </c>
      <c r="F464">
        <f t="shared" si="42"/>
        <v>30.57944915254237</v>
      </c>
      <c r="G464" t="s">
        <v>14</v>
      </c>
      <c r="H464">
        <v>535</v>
      </c>
      <c r="I464">
        <f t="shared" si="47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s="15" t="str">
        <f t="shared" si="45"/>
        <v>games</v>
      </c>
      <c r="T464" s="15" t="str">
        <f t="shared" si="46"/>
        <v>mobile games</v>
      </c>
    </row>
    <row r="465" spans="1:20" ht="34" x14ac:dyDescent="0.2">
      <c r="A465" s="6">
        <v>463</v>
      </c>
      <c r="B465" t="s">
        <v>974</v>
      </c>
      <c r="C465" s="2" t="s">
        <v>975</v>
      </c>
      <c r="D465">
        <v>134300</v>
      </c>
      <c r="E465">
        <v>145265</v>
      </c>
      <c r="F465">
        <f t="shared" si="42"/>
        <v>108.16455696202532</v>
      </c>
      <c r="G465" t="s">
        <v>20</v>
      </c>
      <c r="H465">
        <v>2105</v>
      </c>
      <c r="I465">
        <f t="shared" si="47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s="15" t="str">
        <f t="shared" si="45"/>
        <v>film &amp; video</v>
      </c>
      <c r="T465" s="15" t="str">
        <f t="shared" si="46"/>
        <v>animation</v>
      </c>
    </row>
    <row r="466" spans="1:20" ht="17" x14ac:dyDescent="0.2">
      <c r="A466" s="6">
        <v>464</v>
      </c>
      <c r="B466" t="s">
        <v>976</v>
      </c>
      <c r="C466" s="2" t="s">
        <v>977</v>
      </c>
      <c r="D466">
        <v>71200</v>
      </c>
      <c r="E466">
        <v>95020</v>
      </c>
      <c r="F466">
        <f t="shared" si="42"/>
        <v>133.45505617977528</v>
      </c>
      <c r="G466" t="s">
        <v>20</v>
      </c>
      <c r="H466">
        <v>2436</v>
      </c>
      <c r="I466">
        <f t="shared" si="47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s="15" t="str">
        <f t="shared" si="45"/>
        <v>theater</v>
      </c>
      <c r="T466" s="15" t="str">
        <f t="shared" si="46"/>
        <v>plays</v>
      </c>
    </row>
    <row r="467" spans="1:20" ht="17" x14ac:dyDescent="0.2">
      <c r="A467" s="6">
        <v>465</v>
      </c>
      <c r="B467" t="s">
        <v>978</v>
      </c>
      <c r="C467" s="2" t="s">
        <v>979</v>
      </c>
      <c r="D467">
        <v>4700</v>
      </c>
      <c r="E467">
        <v>8829</v>
      </c>
      <c r="F467">
        <f t="shared" si="42"/>
        <v>187.85106382978722</v>
      </c>
      <c r="G467" t="s">
        <v>20</v>
      </c>
      <c r="H467">
        <v>80</v>
      </c>
      <c r="I467">
        <f t="shared" si="47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s="15" t="str">
        <f t="shared" si="45"/>
        <v>publishing</v>
      </c>
      <c r="T467" s="15" t="str">
        <f t="shared" si="46"/>
        <v>translations</v>
      </c>
    </row>
    <row r="468" spans="1:20" ht="17" x14ac:dyDescent="0.2">
      <c r="A468" s="6">
        <v>466</v>
      </c>
      <c r="B468" t="s">
        <v>980</v>
      </c>
      <c r="C468" s="2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7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s="15" t="str">
        <f t="shared" si="45"/>
        <v>technology</v>
      </c>
      <c r="T468" s="15" t="str">
        <f t="shared" si="46"/>
        <v>wearables</v>
      </c>
    </row>
    <row r="469" spans="1:20" ht="34" x14ac:dyDescent="0.2">
      <c r="A469" s="6">
        <v>467</v>
      </c>
      <c r="B469" t="s">
        <v>982</v>
      </c>
      <c r="C469" s="2" t="s">
        <v>983</v>
      </c>
      <c r="D469">
        <v>1400</v>
      </c>
      <c r="E469">
        <v>8053</v>
      </c>
      <c r="F469">
        <f t="shared" si="42"/>
        <v>575.21428571428578</v>
      </c>
      <c r="G469" t="s">
        <v>20</v>
      </c>
      <c r="H469">
        <v>139</v>
      </c>
      <c r="I469">
        <f t="shared" si="47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s="15" t="str">
        <f t="shared" si="45"/>
        <v>technology</v>
      </c>
      <c r="T469" s="15" t="str">
        <f t="shared" si="46"/>
        <v>web</v>
      </c>
    </row>
    <row r="470" spans="1:20" ht="17" hidden="1" x14ac:dyDescent="0.2">
      <c r="A470" s="6">
        <v>468</v>
      </c>
      <c r="B470" t="s">
        <v>984</v>
      </c>
      <c r="C470" s="2" t="s">
        <v>985</v>
      </c>
      <c r="D470">
        <v>4000</v>
      </c>
      <c r="E470">
        <v>1620</v>
      </c>
      <c r="F470">
        <f t="shared" si="42"/>
        <v>40.5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s="15" t="str">
        <f t="shared" si="45"/>
        <v>theater</v>
      </c>
      <c r="T470" s="15" t="str">
        <f t="shared" si="46"/>
        <v>plays</v>
      </c>
    </row>
    <row r="471" spans="1:20" ht="17" x14ac:dyDescent="0.2">
      <c r="A471" s="6">
        <v>469</v>
      </c>
      <c r="B471" t="s">
        <v>986</v>
      </c>
      <c r="C471" s="2" t="s">
        <v>987</v>
      </c>
      <c r="D471">
        <v>5600</v>
      </c>
      <c r="E471">
        <v>10328</v>
      </c>
      <c r="F471">
        <f t="shared" si="42"/>
        <v>184.42857142857144</v>
      </c>
      <c r="G471" t="s">
        <v>20</v>
      </c>
      <c r="H471">
        <v>159</v>
      </c>
      <c r="I471">
        <f t="shared" si="47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s="15" t="str">
        <f t="shared" si="45"/>
        <v>film &amp; video</v>
      </c>
      <c r="T471" s="15" t="str">
        <f t="shared" si="46"/>
        <v>drama</v>
      </c>
    </row>
    <row r="472" spans="1:20" ht="17" x14ac:dyDescent="0.2">
      <c r="A472" s="6">
        <v>470</v>
      </c>
      <c r="B472" t="s">
        <v>988</v>
      </c>
      <c r="C472" s="2" t="s">
        <v>989</v>
      </c>
      <c r="D472">
        <v>3600</v>
      </c>
      <c r="E472">
        <v>10289</v>
      </c>
      <c r="F472">
        <f t="shared" si="42"/>
        <v>285.80555555555554</v>
      </c>
      <c r="G472" t="s">
        <v>20</v>
      </c>
      <c r="H472">
        <v>381</v>
      </c>
      <c r="I472">
        <f t="shared" si="47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s="15" t="str">
        <f t="shared" si="45"/>
        <v>technology</v>
      </c>
      <c r="T472" s="15" t="str">
        <f t="shared" si="46"/>
        <v>wearables</v>
      </c>
    </row>
    <row r="473" spans="1:20" ht="17" x14ac:dyDescent="0.2">
      <c r="A473" s="6">
        <v>471</v>
      </c>
      <c r="B473" t="s">
        <v>446</v>
      </c>
      <c r="C473" s="2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7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s="15" t="str">
        <f t="shared" si="45"/>
        <v>food</v>
      </c>
      <c r="T473" s="15" t="str">
        <f t="shared" si="46"/>
        <v>food trucks</v>
      </c>
    </row>
    <row r="474" spans="1:20" ht="34" hidden="1" x14ac:dyDescent="0.2">
      <c r="A474" s="6">
        <v>472</v>
      </c>
      <c r="B474" t="s">
        <v>991</v>
      </c>
      <c r="C474" s="2" t="s">
        <v>992</v>
      </c>
      <c r="D474">
        <v>153800</v>
      </c>
      <c r="E474">
        <v>60342</v>
      </c>
      <c r="F474">
        <f t="shared" si="42"/>
        <v>39.234070221066318</v>
      </c>
      <c r="G474" t="s">
        <v>14</v>
      </c>
      <c r="H474">
        <v>575</v>
      </c>
      <c r="I474">
        <f t="shared" si="47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s="15" t="str">
        <f t="shared" si="45"/>
        <v>music</v>
      </c>
      <c r="T474" s="15" t="str">
        <f t="shared" si="46"/>
        <v>rock</v>
      </c>
    </row>
    <row r="475" spans="1:20" ht="17" x14ac:dyDescent="0.2">
      <c r="A475" s="6">
        <v>473</v>
      </c>
      <c r="B475" t="s">
        <v>993</v>
      </c>
      <c r="C475" s="2" t="s">
        <v>994</v>
      </c>
      <c r="D475">
        <v>5000</v>
      </c>
      <c r="E475">
        <v>8907</v>
      </c>
      <c r="F475">
        <f t="shared" si="42"/>
        <v>178.14000000000001</v>
      </c>
      <c r="G475" t="s">
        <v>20</v>
      </c>
      <c r="H475">
        <v>106</v>
      </c>
      <c r="I475">
        <f t="shared" si="47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s="15" t="str">
        <f t="shared" si="45"/>
        <v>music</v>
      </c>
      <c r="T475" s="15" t="str">
        <f t="shared" si="46"/>
        <v>electric music</v>
      </c>
    </row>
    <row r="476" spans="1:20" ht="17" x14ac:dyDescent="0.2">
      <c r="A476" s="6">
        <v>474</v>
      </c>
      <c r="B476" t="s">
        <v>995</v>
      </c>
      <c r="C476" s="2" t="s">
        <v>996</v>
      </c>
      <c r="D476">
        <v>4000</v>
      </c>
      <c r="E476">
        <v>14606</v>
      </c>
      <c r="F476">
        <f t="shared" si="42"/>
        <v>365.15</v>
      </c>
      <c r="G476" t="s">
        <v>20</v>
      </c>
      <c r="H476">
        <v>142</v>
      </c>
      <c r="I476">
        <f t="shared" si="47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s="15" t="str">
        <f t="shared" si="45"/>
        <v>film &amp; video</v>
      </c>
      <c r="T476" s="15" t="str">
        <f t="shared" si="46"/>
        <v>television</v>
      </c>
    </row>
    <row r="477" spans="1:20" ht="34" x14ac:dyDescent="0.2">
      <c r="A477" s="6">
        <v>475</v>
      </c>
      <c r="B477" t="s">
        <v>997</v>
      </c>
      <c r="C477" s="2" t="s">
        <v>998</v>
      </c>
      <c r="D477">
        <v>7400</v>
      </c>
      <c r="E477">
        <v>8432</v>
      </c>
      <c r="F477">
        <f t="shared" si="42"/>
        <v>113.94594594594594</v>
      </c>
      <c r="G477" t="s">
        <v>20</v>
      </c>
      <c r="H477">
        <v>211</v>
      </c>
      <c r="I477">
        <f t="shared" si="47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s="15" t="str">
        <f t="shared" si="45"/>
        <v>publishing</v>
      </c>
      <c r="T477" s="15" t="str">
        <f t="shared" si="46"/>
        <v>translations</v>
      </c>
    </row>
    <row r="478" spans="1:20" ht="34" hidden="1" x14ac:dyDescent="0.2">
      <c r="A478" s="6">
        <v>476</v>
      </c>
      <c r="B478" t="s">
        <v>999</v>
      </c>
      <c r="C478" s="2" t="s">
        <v>1000</v>
      </c>
      <c r="D478">
        <v>191500</v>
      </c>
      <c r="E478">
        <v>57122</v>
      </c>
      <c r="F478">
        <f t="shared" si="42"/>
        <v>29.828720626631856</v>
      </c>
      <c r="G478" t="s">
        <v>14</v>
      </c>
      <c r="H478">
        <v>1120</v>
      </c>
      <c r="I478">
        <f t="shared" si="47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s="15" t="str">
        <f t="shared" si="45"/>
        <v>publishing</v>
      </c>
      <c r="T478" s="15" t="str">
        <f t="shared" si="46"/>
        <v>fiction</v>
      </c>
    </row>
    <row r="479" spans="1:20" ht="17" hidden="1" x14ac:dyDescent="0.2">
      <c r="A479" s="6">
        <v>477</v>
      </c>
      <c r="B479" t="s">
        <v>1001</v>
      </c>
      <c r="C479" s="2" t="s">
        <v>1002</v>
      </c>
      <c r="D479">
        <v>8500</v>
      </c>
      <c r="E479">
        <v>4613</v>
      </c>
      <c r="F479">
        <f t="shared" si="42"/>
        <v>54.270588235294113</v>
      </c>
      <c r="G479" t="s">
        <v>14</v>
      </c>
      <c r="H479">
        <v>113</v>
      </c>
      <c r="I479">
        <f t="shared" si="47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s="15" t="str">
        <f t="shared" si="45"/>
        <v>film &amp; video</v>
      </c>
      <c r="T479" s="15" t="str">
        <f t="shared" si="46"/>
        <v>science fiction</v>
      </c>
    </row>
    <row r="480" spans="1:20" ht="17" x14ac:dyDescent="0.2">
      <c r="A480" s="6">
        <v>478</v>
      </c>
      <c r="B480" t="s">
        <v>1003</v>
      </c>
      <c r="C480" s="2" t="s">
        <v>1004</v>
      </c>
      <c r="D480">
        <v>68800</v>
      </c>
      <c r="E480">
        <v>162603</v>
      </c>
      <c r="F480">
        <f t="shared" si="42"/>
        <v>236.34156976744185</v>
      </c>
      <c r="G480" t="s">
        <v>20</v>
      </c>
      <c r="H480">
        <v>2756</v>
      </c>
      <c r="I480">
        <f t="shared" si="47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s="15" t="str">
        <f t="shared" si="45"/>
        <v>technology</v>
      </c>
      <c r="T480" s="15" t="str">
        <f t="shared" si="46"/>
        <v>wearables</v>
      </c>
    </row>
    <row r="481" spans="1:20" ht="17" x14ac:dyDescent="0.2">
      <c r="A481" s="6">
        <v>479</v>
      </c>
      <c r="B481" t="s">
        <v>1005</v>
      </c>
      <c r="C481" s="2" t="s">
        <v>1006</v>
      </c>
      <c r="D481">
        <v>2400</v>
      </c>
      <c r="E481">
        <v>12310</v>
      </c>
      <c r="F481">
        <f t="shared" si="42"/>
        <v>512.91666666666663</v>
      </c>
      <c r="G481" t="s">
        <v>20</v>
      </c>
      <c r="H481">
        <v>173</v>
      </c>
      <c r="I481">
        <f t="shared" si="47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s="15" t="str">
        <f t="shared" si="45"/>
        <v>food</v>
      </c>
      <c r="T481" s="15" t="str">
        <f t="shared" si="46"/>
        <v>food trucks</v>
      </c>
    </row>
    <row r="482" spans="1:20" ht="17" x14ac:dyDescent="0.2">
      <c r="A482" s="6">
        <v>480</v>
      </c>
      <c r="B482" t="s">
        <v>1007</v>
      </c>
      <c r="C482" s="2" t="s">
        <v>1008</v>
      </c>
      <c r="D482">
        <v>8600</v>
      </c>
      <c r="E482">
        <v>8656</v>
      </c>
      <c r="F482">
        <f t="shared" si="42"/>
        <v>100.65116279069768</v>
      </c>
      <c r="G482" t="s">
        <v>20</v>
      </c>
      <c r="H482">
        <v>87</v>
      </c>
      <c r="I482">
        <f t="shared" si="47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s="15" t="str">
        <f t="shared" si="45"/>
        <v>photography</v>
      </c>
      <c r="T482" s="15" t="str">
        <f t="shared" si="46"/>
        <v>photography books</v>
      </c>
    </row>
    <row r="483" spans="1:20" ht="34" hidden="1" x14ac:dyDescent="0.2">
      <c r="A483" s="6">
        <v>481</v>
      </c>
      <c r="B483" t="s">
        <v>1009</v>
      </c>
      <c r="C483" s="2" t="s">
        <v>1010</v>
      </c>
      <c r="D483">
        <v>196600</v>
      </c>
      <c r="E483">
        <v>159931</v>
      </c>
      <c r="F483">
        <f t="shared" si="42"/>
        <v>81.348423194303152</v>
      </c>
      <c r="G483" t="s">
        <v>14</v>
      </c>
      <c r="H483">
        <v>1538</v>
      </c>
      <c r="I483">
        <f t="shared" si="47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s="15" t="str">
        <f t="shared" si="45"/>
        <v>theater</v>
      </c>
      <c r="T483" s="15" t="str">
        <f t="shared" si="46"/>
        <v>plays</v>
      </c>
    </row>
    <row r="484" spans="1:20" ht="34" hidden="1" x14ac:dyDescent="0.2">
      <c r="A484" s="6">
        <v>482</v>
      </c>
      <c r="B484" t="s">
        <v>1011</v>
      </c>
      <c r="C484" s="2" t="s">
        <v>1012</v>
      </c>
      <c r="D484">
        <v>4200</v>
      </c>
      <c r="E484">
        <v>689</v>
      </c>
      <c r="F484">
        <f t="shared" si="42"/>
        <v>16.404761904761905</v>
      </c>
      <c r="G484" t="s">
        <v>14</v>
      </c>
      <c r="H484">
        <v>9</v>
      </c>
      <c r="I484">
        <f t="shared" si="47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s="15" t="str">
        <f t="shared" si="45"/>
        <v>publishing</v>
      </c>
      <c r="T484" s="15" t="str">
        <f t="shared" si="46"/>
        <v>fiction</v>
      </c>
    </row>
    <row r="485" spans="1:20" ht="17" hidden="1" x14ac:dyDescent="0.2">
      <c r="A485" s="6">
        <v>483</v>
      </c>
      <c r="B485" t="s">
        <v>1013</v>
      </c>
      <c r="C485" s="2" t="s">
        <v>1014</v>
      </c>
      <c r="D485">
        <v>91400</v>
      </c>
      <c r="E485">
        <v>48236</v>
      </c>
      <c r="F485">
        <f t="shared" si="42"/>
        <v>52.774617067833695</v>
      </c>
      <c r="G485" t="s">
        <v>14</v>
      </c>
      <c r="H485">
        <v>554</v>
      </c>
      <c r="I485">
        <f t="shared" si="47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s="15" t="str">
        <f t="shared" si="45"/>
        <v>theater</v>
      </c>
      <c r="T485" s="15" t="str">
        <f t="shared" si="46"/>
        <v>plays</v>
      </c>
    </row>
    <row r="486" spans="1:20" ht="17" x14ac:dyDescent="0.2">
      <c r="A486" s="6">
        <v>484</v>
      </c>
      <c r="B486" t="s">
        <v>1015</v>
      </c>
      <c r="C486" s="2" t="s">
        <v>1016</v>
      </c>
      <c r="D486">
        <v>29600</v>
      </c>
      <c r="E486">
        <v>77021</v>
      </c>
      <c r="F486">
        <f t="shared" si="42"/>
        <v>260.20608108108109</v>
      </c>
      <c r="G486" t="s">
        <v>20</v>
      </c>
      <c r="H486">
        <v>1572</v>
      </c>
      <c r="I486">
        <f t="shared" si="47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s="15" t="str">
        <f t="shared" si="45"/>
        <v>food</v>
      </c>
      <c r="T486" s="15" t="str">
        <f t="shared" si="46"/>
        <v>food trucks</v>
      </c>
    </row>
    <row r="487" spans="1:20" ht="34" hidden="1" x14ac:dyDescent="0.2">
      <c r="A487" s="6">
        <v>485</v>
      </c>
      <c r="B487" t="s">
        <v>1017</v>
      </c>
      <c r="C487" s="2" t="s">
        <v>1018</v>
      </c>
      <c r="D487">
        <v>90600</v>
      </c>
      <c r="E487">
        <v>27844</v>
      </c>
      <c r="F487">
        <f t="shared" si="42"/>
        <v>30.73289183222958</v>
      </c>
      <c r="G487" t="s">
        <v>14</v>
      </c>
      <c r="H487">
        <v>648</v>
      </c>
      <c r="I487">
        <f t="shared" si="47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s="15" t="str">
        <f t="shared" si="45"/>
        <v>theater</v>
      </c>
      <c r="T487" s="15" t="str">
        <f t="shared" si="46"/>
        <v>plays</v>
      </c>
    </row>
    <row r="488" spans="1:20" ht="34" hidden="1" x14ac:dyDescent="0.2">
      <c r="A488" s="6">
        <v>486</v>
      </c>
      <c r="B488" t="s">
        <v>1019</v>
      </c>
      <c r="C488" s="2" t="s">
        <v>1020</v>
      </c>
      <c r="D488">
        <v>5200</v>
      </c>
      <c r="E488">
        <v>702</v>
      </c>
      <c r="F488">
        <f t="shared" si="42"/>
        <v>13.5</v>
      </c>
      <c r="G488" t="s">
        <v>14</v>
      </c>
      <c r="H488">
        <v>21</v>
      </c>
      <c r="I488">
        <f t="shared" si="47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s="15" t="str">
        <f t="shared" si="45"/>
        <v>publishing</v>
      </c>
      <c r="T488" s="15" t="str">
        <f t="shared" si="46"/>
        <v>translations</v>
      </c>
    </row>
    <row r="489" spans="1:20" ht="17" x14ac:dyDescent="0.2">
      <c r="A489" s="6">
        <v>487</v>
      </c>
      <c r="B489" t="s">
        <v>1021</v>
      </c>
      <c r="C489" s="2" t="s">
        <v>1022</v>
      </c>
      <c r="D489">
        <v>110300</v>
      </c>
      <c r="E489">
        <v>197024</v>
      </c>
      <c r="F489">
        <f t="shared" si="42"/>
        <v>178.62556663644605</v>
      </c>
      <c r="G489" t="s">
        <v>20</v>
      </c>
      <c r="H489">
        <v>2346</v>
      </c>
      <c r="I489">
        <f t="shared" si="47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s="15" t="str">
        <f t="shared" si="45"/>
        <v>theater</v>
      </c>
      <c r="T489" s="15" t="str">
        <f t="shared" si="46"/>
        <v>plays</v>
      </c>
    </row>
    <row r="490" spans="1:20" ht="17" x14ac:dyDescent="0.2">
      <c r="A490" s="6">
        <v>488</v>
      </c>
      <c r="B490" t="s">
        <v>1023</v>
      </c>
      <c r="C490" s="2" t="s">
        <v>1024</v>
      </c>
      <c r="D490">
        <v>5300</v>
      </c>
      <c r="E490">
        <v>11663</v>
      </c>
      <c r="F490">
        <f t="shared" si="42"/>
        <v>220.0566037735849</v>
      </c>
      <c r="G490" t="s">
        <v>20</v>
      </c>
      <c r="H490">
        <v>115</v>
      </c>
      <c r="I490">
        <f t="shared" si="47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s="15" t="str">
        <f t="shared" si="45"/>
        <v>theater</v>
      </c>
      <c r="T490" s="15" t="str">
        <f t="shared" si="46"/>
        <v>plays</v>
      </c>
    </row>
    <row r="491" spans="1:20" ht="17" x14ac:dyDescent="0.2">
      <c r="A491" s="6">
        <v>489</v>
      </c>
      <c r="B491" t="s">
        <v>1025</v>
      </c>
      <c r="C491" s="2" t="s">
        <v>1026</v>
      </c>
      <c r="D491">
        <v>9200</v>
      </c>
      <c r="E491">
        <v>9339</v>
      </c>
      <c r="F491">
        <f t="shared" si="42"/>
        <v>101.5108695652174</v>
      </c>
      <c r="G491" t="s">
        <v>20</v>
      </c>
      <c r="H491">
        <v>85</v>
      </c>
      <c r="I491">
        <f t="shared" si="47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s="15" t="str">
        <f t="shared" si="45"/>
        <v>technology</v>
      </c>
      <c r="T491" s="15" t="str">
        <f t="shared" si="46"/>
        <v>wearables</v>
      </c>
    </row>
    <row r="492" spans="1:20" ht="17" x14ac:dyDescent="0.2">
      <c r="A492" s="6">
        <v>490</v>
      </c>
      <c r="B492" t="s">
        <v>1027</v>
      </c>
      <c r="C492" s="2" t="s">
        <v>1028</v>
      </c>
      <c r="D492">
        <v>2400</v>
      </c>
      <c r="E492">
        <v>4596</v>
      </c>
      <c r="F492">
        <f t="shared" si="42"/>
        <v>191.5</v>
      </c>
      <c r="G492" t="s">
        <v>20</v>
      </c>
      <c r="H492">
        <v>144</v>
      </c>
      <c r="I492">
        <f t="shared" si="47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s="15" t="str">
        <f t="shared" si="45"/>
        <v>journalism</v>
      </c>
      <c r="T492" s="15" t="str">
        <f t="shared" si="46"/>
        <v>audio</v>
      </c>
    </row>
    <row r="493" spans="1:20" ht="34" x14ac:dyDescent="0.2">
      <c r="A493" s="6">
        <v>491</v>
      </c>
      <c r="B493" t="s">
        <v>1030</v>
      </c>
      <c r="C493" s="2" t="s">
        <v>1031</v>
      </c>
      <c r="D493">
        <v>56800</v>
      </c>
      <c r="E493">
        <v>173437</v>
      </c>
      <c r="F493">
        <f t="shared" si="42"/>
        <v>305.34683098591546</v>
      </c>
      <c r="G493" t="s">
        <v>20</v>
      </c>
      <c r="H493">
        <v>2443</v>
      </c>
      <c r="I493">
        <f t="shared" si="47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s="15" t="str">
        <f t="shared" si="45"/>
        <v>food</v>
      </c>
      <c r="T493" s="15" t="str">
        <f t="shared" si="46"/>
        <v>food trucks</v>
      </c>
    </row>
    <row r="494" spans="1:20" ht="17" hidden="1" x14ac:dyDescent="0.2">
      <c r="A494" s="6">
        <v>492</v>
      </c>
      <c r="B494" t="s">
        <v>1032</v>
      </c>
      <c r="C494" s="2" t="s">
        <v>1033</v>
      </c>
      <c r="D494">
        <v>191000</v>
      </c>
      <c r="E494">
        <v>45831</v>
      </c>
      <c r="F494">
        <f t="shared" si="42"/>
        <v>23.995287958115181</v>
      </c>
      <c r="G494" t="s">
        <v>74</v>
      </c>
      <c r="H494">
        <v>595</v>
      </c>
      <c r="I494">
        <f t="shared" si="47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s="15" t="str">
        <f t="shared" si="45"/>
        <v>film &amp; video</v>
      </c>
      <c r="T494" s="15" t="str">
        <f t="shared" si="46"/>
        <v>shorts</v>
      </c>
    </row>
    <row r="495" spans="1:20" ht="17" x14ac:dyDescent="0.2">
      <c r="A495" s="6">
        <v>493</v>
      </c>
      <c r="B495" t="s">
        <v>1034</v>
      </c>
      <c r="C495" s="2" t="s">
        <v>1035</v>
      </c>
      <c r="D495">
        <v>900</v>
      </c>
      <c r="E495">
        <v>6514</v>
      </c>
      <c r="F495">
        <f t="shared" si="42"/>
        <v>723.77777777777771</v>
      </c>
      <c r="G495" t="s">
        <v>20</v>
      </c>
      <c r="H495">
        <v>64</v>
      </c>
      <c r="I495">
        <f t="shared" si="47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s="15" t="str">
        <f t="shared" si="45"/>
        <v>photography</v>
      </c>
      <c r="T495" s="15" t="str">
        <f t="shared" si="46"/>
        <v>photography books</v>
      </c>
    </row>
    <row r="496" spans="1:20" ht="17" x14ac:dyDescent="0.2">
      <c r="A496" s="6">
        <v>494</v>
      </c>
      <c r="B496" t="s">
        <v>1036</v>
      </c>
      <c r="C496" s="2" t="s">
        <v>1037</v>
      </c>
      <c r="D496">
        <v>2500</v>
      </c>
      <c r="E496">
        <v>13684</v>
      </c>
      <c r="F496">
        <f t="shared" si="42"/>
        <v>547.36</v>
      </c>
      <c r="G496" t="s">
        <v>20</v>
      </c>
      <c r="H496">
        <v>268</v>
      </c>
      <c r="I496">
        <f t="shared" si="47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s="15" t="str">
        <f t="shared" si="45"/>
        <v>technology</v>
      </c>
      <c r="T496" s="15" t="str">
        <f t="shared" si="46"/>
        <v>wearables</v>
      </c>
    </row>
    <row r="497" spans="1:20" ht="17" x14ac:dyDescent="0.2">
      <c r="A497" s="6">
        <v>495</v>
      </c>
      <c r="B497" t="s">
        <v>1038</v>
      </c>
      <c r="C497" s="2" t="s">
        <v>1039</v>
      </c>
      <c r="D497">
        <v>3200</v>
      </c>
      <c r="E497">
        <v>13264</v>
      </c>
      <c r="F497">
        <f t="shared" si="42"/>
        <v>414.49999999999994</v>
      </c>
      <c r="G497" t="s">
        <v>20</v>
      </c>
      <c r="H497">
        <v>195</v>
      </c>
      <c r="I497">
        <f t="shared" si="47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s="15" t="str">
        <f t="shared" si="45"/>
        <v>theater</v>
      </c>
      <c r="T497" s="15" t="str">
        <f t="shared" si="46"/>
        <v>plays</v>
      </c>
    </row>
    <row r="498" spans="1:20" ht="17" hidden="1" x14ac:dyDescent="0.2">
      <c r="A498" s="6">
        <v>496</v>
      </c>
      <c r="B498" t="s">
        <v>1040</v>
      </c>
      <c r="C498" s="2" t="s">
        <v>1041</v>
      </c>
      <c r="D498">
        <v>183800</v>
      </c>
      <c r="E498">
        <v>1667</v>
      </c>
      <c r="F498">
        <f t="shared" si="42"/>
        <v>0.90696409140369971</v>
      </c>
      <c r="G498" t="s">
        <v>14</v>
      </c>
      <c r="H498">
        <v>54</v>
      </c>
      <c r="I498">
        <f t="shared" si="47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s="15" t="str">
        <f t="shared" si="45"/>
        <v>film &amp; video</v>
      </c>
      <c r="T498" s="15" t="str">
        <f t="shared" si="46"/>
        <v>animation</v>
      </c>
    </row>
    <row r="499" spans="1:20" ht="17" hidden="1" x14ac:dyDescent="0.2">
      <c r="A499" s="6">
        <v>497</v>
      </c>
      <c r="B499" t="s">
        <v>1042</v>
      </c>
      <c r="C499" s="2" t="s">
        <v>1043</v>
      </c>
      <c r="D499">
        <v>9800</v>
      </c>
      <c r="E499">
        <v>3349</v>
      </c>
      <c r="F499">
        <f t="shared" si="42"/>
        <v>34.173469387755098</v>
      </c>
      <c r="G499" t="s">
        <v>14</v>
      </c>
      <c r="H499">
        <v>120</v>
      </c>
      <c r="I499">
        <f t="shared" si="47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s="15" t="str">
        <f t="shared" si="45"/>
        <v>technology</v>
      </c>
      <c r="T499" s="15" t="str">
        <f t="shared" si="46"/>
        <v>wearables</v>
      </c>
    </row>
    <row r="500" spans="1:20" ht="17" hidden="1" x14ac:dyDescent="0.2">
      <c r="A500" s="6">
        <v>498</v>
      </c>
      <c r="B500" t="s">
        <v>1044</v>
      </c>
      <c r="C500" s="2" t="s">
        <v>1045</v>
      </c>
      <c r="D500">
        <v>193400</v>
      </c>
      <c r="E500">
        <v>46317</v>
      </c>
      <c r="F500">
        <f t="shared" si="42"/>
        <v>23.948810754912099</v>
      </c>
      <c r="G500" t="s">
        <v>14</v>
      </c>
      <c r="H500">
        <v>579</v>
      </c>
      <c r="I500">
        <f t="shared" si="47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s="15" t="str">
        <f t="shared" si="45"/>
        <v>technology</v>
      </c>
      <c r="T500" s="15" t="str">
        <f t="shared" si="46"/>
        <v>web</v>
      </c>
    </row>
    <row r="501" spans="1:20" ht="34" hidden="1" x14ac:dyDescent="0.2">
      <c r="A501" s="6">
        <v>499</v>
      </c>
      <c r="B501" t="s">
        <v>1046</v>
      </c>
      <c r="C501" s="2" t="s">
        <v>1047</v>
      </c>
      <c r="D501">
        <v>163800</v>
      </c>
      <c r="E501">
        <v>78743</v>
      </c>
      <c r="F501">
        <f t="shared" si="42"/>
        <v>48.072649572649574</v>
      </c>
      <c r="G501" t="s">
        <v>14</v>
      </c>
      <c r="H501">
        <v>2072</v>
      </c>
      <c r="I501">
        <f t="shared" si="47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s="15" t="str">
        <f t="shared" si="45"/>
        <v>film &amp; video</v>
      </c>
      <c r="T501" s="15" t="str">
        <f t="shared" si="46"/>
        <v>documentary</v>
      </c>
    </row>
    <row r="502" spans="1:20" ht="17" hidden="1" x14ac:dyDescent="0.2">
      <c r="A502" s="6">
        <v>500</v>
      </c>
      <c r="B502" t="s">
        <v>1048</v>
      </c>
      <c r="C502" s="2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 t="e">
        <f t="shared" si="47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s="15" t="str">
        <f t="shared" si="45"/>
        <v>theater</v>
      </c>
      <c r="T502" s="15" t="str">
        <f t="shared" si="46"/>
        <v>plays</v>
      </c>
    </row>
    <row r="503" spans="1:20" ht="17" hidden="1" x14ac:dyDescent="0.2">
      <c r="A503" s="6">
        <v>501</v>
      </c>
      <c r="B503" t="s">
        <v>1050</v>
      </c>
      <c r="C503" s="2" t="s">
        <v>1051</v>
      </c>
      <c r="D503">
        <v>153600</v>
      </c>
      <c r="E503">
        <v>107743</v>
      </c>
      <c r="F503">
        <f t="shared" si="42"/>
        <v>70.145182291666657</v>
      </c>
      <c r="G503" t="s">
        <v>14</v>
      </c>
      <c r="H503">
        <v>1796</v>
      </c>
      <c r="I503">
        <f t="shared" si="47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s="15" t="str">
        <f t="shared" si="45"/>
        <v>film &amp; video</v>
      </c>
      <c r="T503" s="15" t="str">
        <f t="shared" si="46"/>
        <v>documentary</v>
      </c>
    </row>
    <row r="504" spans="1:20" ht="17" x14ac:dyDescent="0.2">
      <c r="A504" s="6">
        <v>502</v>
      </c>
      <c r="B504" t="s">
        <v>477</v>
      </c>
      <c r="C504" s="2" t="s">
        <v>1052</v>
      </c>
      <c r="D504">
        <v>1300</v>
      </c>
      <c r="E504">
        <v>6889</v>
      </c>
      <c r="F504">
        <f t="shared" si="42"/>
        <v>529.92307692307691</v>
      </c>
      <c r="G504" t="s">
        <v>20</v>
      </c>
      <c r="H504">
        <v>186</v>
      </c>
      <c r="I504">
        <f t="shared" si="47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s="15" t="str">
        <f t="shared" si="45"/>
        <v>games</v>
      </c>
      <c r="T504" s="15" t="str">
        <f t="shared" si="46"/>
        <v>video games</v>
      </c>
    </row>
    <row r="505" spans="1:20" ht="34" x14ac:dyDescent="0.2">
      <c r="A505" s="6">
        <v>503</v>
      </c>
      <c r="B505" t="s">
        <v>1053</v>
      </c>
      <c r="C505" s="2" t="s">
        <v>1054</v>
      </c>
      <c r="D505">
        <v>25500</v>
      </c>
      <c r="E505">
        <v>45983</v>
      </c>
      <c r="F505">
        <f t="shared" si="42"/>
        <v>180.32549019607845</v>
      </c>
      <c r="G505" t="s">
        <v>20</v>
      </c>
      <c r="H505">
        <v>460</v>
      </c>
      <c r="I505">
        <f t="shared" si="47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s="15" t="str">
        <f t="shared" si="45"/>
        <v>film &amp; video</v>
      </c>
      <c r="T505" s="15" t="str">
        <f t="shared" si="46"/>
        <v>drama</v>
      </c>
    </row>
    <row r="506" spans="1:20" ht="17" hidden="1" x14ac:dyDescent="0.2">
      <c r="A506" s="6">
        <v>504</v>
      </c>
      <c r="B506" t="s">
        <v>1055</v>
      </c>
      <c r="C506" s="2" t="s">
        <v>1056</v>
      </c>
      <c r="D506">
        <v>7500</v>
      </c>
      <c r="E506">
        <v>6924</v>
      </c>
      <c r="F506">
        <f t="shared" si="42"/>
        <v>92.320000000000007</v>
      </c>
      <c r="G506" t="s">
        <v>14</v>
      </c>
      <c r="H506">
        <v>62</v>
      </c>
      <c r="I506">
        <f t="shared" si="47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s="15" t="str">
        <f t="shared" si="45"/>
        <v>music</v>
      </c>
      <c r="T506" s="15" t="str">
        <f t="shared" si="46"/>
        <v>rock</v>
      </c>
    </row>
    <row r="507" spans="1:20" ht="17" hidden="1" x14ac:dyDescent="0.2">
      <c r="A507" s="6">
        <v>505</v>
      </c>
      <c r="B507" t="s">
        <v>1057</v>
      </c>
      <c r="C507" s="2" t="s">
        <v>1058</v>
      </c>
      <c r="D507">
        <v>89900</v>
      </c>
      <c r="E507">
        <v>12497</v>
      </c>
      <c r="F507">
        <f t="shared" si="42"/>
        <v>13.901001112347053</v>
      </c>
      <c r="G507" t="s">
        <v>14</v>
      </c>
      <c r="H507">
        <v>347</v>
      </c>
      <c r="I507">
        <f t="shared" si="47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s="15" t="str">
        <f t="shared" si="45"/>
        <v>publishing</v>
      </c>
      <c r="T507" s="15" t="str">
        <f t="shared" si="46"/>
        <v>radio &amp; podcasts</v>
      </c>
    </row>
    <row r="508" spans="1:20" ht="17" x14ac:dyDescent="0.2">
      <c r="A508" s="6">
        <v>506</v>
      </c>
      <c r="B508" t="s">
        <v>1059</v>
      </c>
      <c r="C508" s="2" t="s">
        <v>1060</v>
      </c>
      <c r="D508">
        <v>18000</v>
      </c>
      <c r="E508">
        <v>166874</v>
      </c>
      <c r="F508">
        <f t="shared" si="42"/>
        <v>927.07777777777767</v>
      </c>
      <c r="G508" t="s">
        <v>20</v>
      </c>
      <c r="H508">
        <v>2528</v>
      </c>
      <c r="I508">
        <f t="shared" si="47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s="15" t="str">
        <f t="shared" si="45"/>
        <v>theater</v>
      </c>
      <c r="T508" s="15" t="str">
        <f t="shared" si="46"/>
        <v>plays</v>
      </c>
    </row>
    <row r="509" spans="1:20" ht="34" hidden="1" x14ac:dyDescent="0.2">
      <c r="A509" s="6">
        <v>507</v>
      </c>
      <c r="B509" t="s">
        <v>1061</v>
      </c>
      <c r="C509" s="2" t="s">
        <v>1062</v>
      </c>
      <c r="D509">
        <v>2100</v>
      </c>
      <c r="E509">
        <v>837</v>
      </c>
      <c r="F509">
        <f t="shared" si="42"/>
        <v>39.857142857142861</v>
      </c>
      <c r="G509" t="s">
        <v>14</v>
      </c>
      <c r="H509">
        <v>19</v>
      </c>
      <c r="I509">
        <f t="shared" si="47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s="15" t="str">
        <f t="shared" si="45"/>
        <v>technology</v>
      </c>
      <c r="T509" s="15" t="str">
        <f t="shared" si="46"/>
        <v>web</v>
      </c>
    </row>
    <row r="510" spans="1:20" ht="17" x14ac:dyDescent="0.2">
      <c r="A510" s="6">
        <v>508</v>
      </c>
      <c r="B510" t="s">
        <v>1063</v>
      </c>
      <c r="C510" s="2" t="s">
        <v>1064</v>
      </c>
      <c r="D510">
        <v>172700</v>
      </c>
      <c r="E510">
        <v>193820</v>
      </c>
      <c r="F510">
        <f t="shared" si="42"/>
        <v>112.22929936305732</v>
      </c>
      <c r="G510" t="s">
        <v>20</v>
      </c>
      <c r="H510">
        <v>3657</v>
      </c>
      <c r="I510">
        <f t="shared" si="47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s="15" t="str">
        <f t="shared" si="45"/>
        <v>theater</v>
      </c>
      <c r="T510" s="15" t="str">
        <f t="shared" si="46"/>
        <v>plays</v>
      </c>
    </row>
    <row r="511" spans="1:20" ht="17" hidden="1" x14ac:dyDescent="0.2">
      <c r="A511" s="6">
        <v>509</v>
      </c>
      <c r="B511" t="s">
        <v>398</v>
      </c>
      <c r="C511" s="2" t="s">
        <v>1065</v>
      </c>
      <c r="D511">
        <v>168500</v>
      </c>
      <c r="E511">
        <v>119510</v>
      </c>
      <c r="F511">
        <f t="shared" si="42"/>
        <v>70.925816023738875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s="15" t="str">
        <f t="shared" si="45"/>
        <v>theater</v>
      </c>
      <c r="T511" s="15" t="str">
        <f t="shared" si="46"/>
        <v>plays</v>
      </c>
    </row>
    <row r="512" spans="1:20" ht="17" x14ac:dyDescent="0.2">
      <c r="A512" s="6">
        <v>510</v>
      </c>
      <c r="B512" t="s">
        <v>1066</v>
      </c>
      <c r="C512" s="2" t="s">
        <v>1067</v>
      </c>
      <c r="D512">
        <v>7800</v>
      </c>
      <c r="E512">
        <v>9289</v>
      </c>
      <c r="F512">
        <f t="shared" si="42"/>
        <v>119.08974358974358</v>
      </c>
      <c r="G512" t="s">
        <v>20</v>
      </c>
      <c r="H512">
        <v>131</v>
      </c>
      <c r="I512">
        <f t="shared" si="47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s="15" t="str">
        <f t="shared" si="45"/>
        <v>film &amp; video</v>
      </c>
      <c r="T512" s="15" t="str">
        <f t="shared" si="46"/>
        <v>drama</v>
      </c>
    </row>
    <row r="513" spans="1:20" ht="17" hidden="1" x14ac:dyDescent="0.2">
      <c r="A513" s="6">
        <v>511</v>
      </c>
      <c r="B513" t="s">
        <v>1068</v>
      </c>
      <c r="C513" s="2" t="s">
        <v>1069</v>
      </c>
      <c r="D513">
        <v>147800</v>
      </c>
      <c r="E513">
        <v>35498</v>
      </c>
      <c r="F513">
        <f t="shared" si="42"/>
        <v>24.017591339648174</v>
      </c>
      <c r="G513" t="s">
        <v>14</v>
      </c>
      <c r="H513">
        <v>362</v>
      </c>
      <c r="I513">
        <f t="shared" si="47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s="15" t="str">
        <f t="shared" si="45"/>
        <v>theater</v>
      </c>
      <c r="T513" s="15" t="str">
        <f t="shared" si="46"/>
        <v>plays</v>
      </c>
    </row>
    <row r="514" spans="1:20" ht="17" x14ac:dyDescent="0.2">
      <c r="A514" s="6">
        <v>512</v>
      </c>
      <c r="B514" t="s">
        <v>1070</v>
      </c>
      <c r="C514" s="2" t="s">
        <v>1071</v>
      </c>
      <c r="D514">
        <v>9100</v>
      </c>
      <c r="E514">
        <v>12678</v>
      </c>
      <c r="F514">
        <f t="shared" si="42"/>
        <v>139.31868131868131</v>
      </c>
      <c r="G514" t="s">
        <v>20</v>
      </c>
      <c r="H514">
        <v>239</v>
      </c>
      <c r="I514">
        <f t="shared" si="47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s="15" t="str">
        <f t="shared" si="45"/>
        <v>games</v>
      </c>
      <c r="T514" s="15" t="str">
        <f t="shared" si="46"/>
        <v>video games</v>
      </c>
    </row>
    <row r="515" spans="1:20" ht="17" hidden="1" x14ac:dyDescent="0.2">
      <c r="A515" s="6">
        <v>513</v>
      </c>
      <c r="B515" t="s">
        <v>1072</v>
      </c>
      <c r="C515" s="2" t="s">
        <v>1073</v>
      </c>
      <c r="D515">
        <v>8300</v>
      </c>
      <c r="E515">
        <v>3260</v>
      </c>
      <c r="F515">
        <f t="shared" ref="F515:F578" si="48">(E515/D515)*100</f>
        <v>39.277108433734945</v>
      </c>
      <c r="G515" t="s">
        <v>74</v>
      </c>
      <c r="H515">
        <v>35</v>
      </c>
      <c r="I515">
        <f t="shared" si="47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(((L515/60)/60)/24)+DATE(1970,1,1)</f>
        <v>40430.208333333336</v>
      </c>
      <c r="O515" s="8">
        <f t="shared" ref="O515:O578" si="50">(((M515/60)/60)/24)+DATE(1970,1,1)</f>
        <v>40432.208333333336</v>
      </c>
      <c r="P515" t="b">
        <v>0</v>
      </c>
      <c r="Q515" t="b">
        <v>0</v>
      </c>
      <c r="R515" t="s">
        <v>269</v>
      </c>
      <c r="S515" s="15" t="str">
        <f t="shared" ref="S515:S578" si="51">LEFT(R515,FIND("/",R515)-1)</f>
        <v>film &amp; video</v>
      </c>
      <c r="T515" s="15" t="str">
        <f t="shared" ref="T515:T578" si="52">RIGHT(R515,LEN(R515)-FIND("/",R515))</f>
        <v>television</v>
      </c>
    </row>
    <row r="516" spans="1:20" ht="17" hidden="1" x14ac:dyDescent="0.2">
      <c r="A516" s="6">
        <v>514</v>
      </c>
      <c r="B516" t="s">
        <v>1074</v>
      </c>
      <c r="C516" s="2" t="s">
        <v>1075</v>
      </c>
      <c r="D516">
        <v>138700</v>
      </c>
      <c r="E516">
        <v>31123</v>
      </c>
      <c r="F516">
        <f t="shared" si="48"/>
        <v>22.439077144917089</v>
      </c>
      <c r="G516" t="s">
        <v>74</v>
      </c>
      <c r="H516">
        <v>528</v>
      </c>
      <c r="I516">
        <f t="shared" ref="I516:I579" si="53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s="15" t="str">
        <f t="shared" si="51"/>
        <v>music</v>
      </c>
      <c r="T516" s="15" t="str">
        <f t="shared" si="52"/>
        <v>rock</v>
      </c>
    </row>
    <row r="517" spans="1:20" ht="17" hidden="1" x14ac:dyDescent="0.2">
      <c r="A517" s="6">
        <v>515</v>
      </c>
      <c r="B517" t="s">
        <v>1076</v>
      </c>
      <c r="C517" s="2" t="s">
        <v>1077</v>
      </c>
      <c r="D517">
        <v>8600</v>
      </c>
      <c r="E517">
        <v>4797</v>
      </c>
      <c r="F517">
        <f t="shared" si="48"/>
        <v>55.779069767441861</v>
      </c>
      <c r="G517" t="s">
        <v>14</v>
      </c>
      <c r="H517">
        <v>133</v>
      </c>
      <c r="I517">
        <f t="shared" si="5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s="15" t="str">
        <f t="shared" si="51"/>
        <v>theater</v>
      </c>
      <c r="T517" s="15" t="str">
        <f t="shared" si="52"/>
        <v>plays</v>
      </c>
    </row>
    <row r="518" spans="1:20" ht="17" hidden="1" x14ac:dyDescent="0.2">
      <c r="A518" s="6">
        <v>516</v>
      </c>
      <c r="B518" t="s">
        <v>1078</v>
      </c>
      <c r="C518" s="2" t="s">
        <v>1079</v>
      </c>
      <c r="D518">
        <v>125400</v>
      </c>
      <c r="E518">
        <v>53324</v>
      </c>
      <c r="F518">
        <f t="shared" si="48"/>
        <v>42.523125996810208</v>
      </c>
      <c r="G518" t="s">
        <v>14</v>
      </c>
      <c r="H518">
        <v>846</v>
      </c>
      <c r="I518">
        <f t="shared" si="5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s="15" t="str">
        <f t="shared" si="51"/>
        <v>publishing</v>
      </c>
      <c r="T518" s="15" t="str">
        <f t="shared" si="52"/>
        <v>nonfiction</v>
      </c>
    </row>
    <row r="519" spans="1:20" ht="17" x14ac:dyDescent="0.2">
      <c r="A519" s="6">
        <v>517</v>
      </c>
      <c r="B519" t="s">
        <v>1080</v>
      </c>
      <c r="C519" s="2" t="s">
        <v>1081</v>
      </c>
      <c r="D519">
        <v>5900</v>
      </c>
      <c r="E519">
        <v>6608</v>
      </c>
      <c r="F519">
        <f t="shared" si="48"/>
        <v>112.00000000000001</v>
      </c>
      <c r="G519" t="s">
        <v>20</v>
      </c>
      <c r="H519">
        <v>78</v>
      </c>
      <c r="I519">
        <f t="shared" si="5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s="15" t="str">
        <f t="shared" si="51"/>
        <v>food</v>
      </c>
      <c r="T519" s="15" t="str">
        <f t="shared" si="52"/>
        <v>food trucks</v>
      </c>
    </row>
    <row r="520" spans="1:20" ht="34" hidden="1" x14ac:dyDescent="0.2">
      <c r="A520" s="6">
        <v>518</v>
      </c>
      <c r="B520" t="s">
        <v>1082</v>
      </c>
      <c r="C520" s="2" t="s">
        <v>1083</v>
      </c>
      <c r="D520">
        <v>8800</v>
      </c>
      <c r="E520">
        <v>622</v>
      </c>
      <c r="F520">
        <f t="shared" si="48"/>
        <v>7.0681818181818183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s="15" t="str">
        <f t="shared" si="51"/>
        <v>film &amp; video</v>
      </c>
      <c r="T520" s="15" t="str">
        <f t="shared" si="52"/>
        <v>animation</v>
      </c>
    </row>
    <row r="521" spans="1:20" ht="17" x14ac:dyDescent="0.2">
      <c r="A521" s="6">
        <v>519</v>
      </c>
      <c r="B521" t="s">
        <v>1084</v>
      </c>
      <c r="C521" s="2" t="s">
        <v>1085</v>
      </c>
      <c r="D521">
        <v>177700</v>
      </c>
      <c r="E521">
        <v>180802</v>
      </c>
      <c r="F521">
        <f t="shared" si="48"/>
        <v>101.74563871693867</v>
      </c>
      <c r="G521" t="s">
        <v>20</v>
      </c>
      <c r="H521">
        <v>1773</v>
      </c>
      <c r="I521">
        <f t="shared" si="5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s="15" t="str">
        <f t="shared" si="51"/>
        <v>music</v>
      </c>
      <c r="T521" s="15" t="str">
        <f t="shared" si="52"/>
        <v>rock</v>
      </c>
    </row>
    <row r="522" spans="1:20" ht="17" x14ac:dyDescent="0.2">
      <c r="A522" s="6">
        <v>520</v>
      </c>
      <c r="B522" t="s">
        <v>1086</v>
      </c>
      <c r="C522" s="2" t="s">
        <v>1087</v>
      </c>
      <c r="D522">
        <v>800</v>
      </c>
      <c r="E522">
        <v>3406</v>
      </c>
      <c r="F522">
        <f t="shared" si="48"/>
        <v>425.75</v>
      </c>
      <c r="G522" t="s">
        <v>20</v>
      </c>
      <c r="H522">
        <v>32</v>
      </c>
      <c r="I522">
        <f t="shared" si="5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s="15" t="str">
        <f t="shared" si="51"/>
        <v>theater</v>
      </c>
      <c r="T522" s="15" t="str">
        <f t="shared" si="52"/>
        <v>plays</v>
      </c>
    </row>
    <row r="523" spans="1:20" ht="17" x14ac:dyDescent="0.2">
      <c r="A523" s="6">
        <v>521</v>
      </c>
      <c r="B523" t="s">
        <v>1088</v>
      </c>
      <c r="C523" s="2" t="s">
        <v>141</v>
      </c>
      <c r="D523">
        <v>7600</v>
      </c>
      <c r="E523">
        <v>11061</v>
      </c>
      <c r="F523">
        <f t="shared" si="48"/>
        <v>145.53947368421052</v>
      </c>
      <c r="G523" t="s">
        <v>20</v>
      </c>
      <c r="H523">
        <v>369</v>
      </c>
      <c r="I523">
        <f t="shared" si="5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s="15" t="str">
        <f t="shared" si="51"/>
        <v>film &amp; video</v>
      </c>
      <c r="T523" s="15" t="str">
        <f t="shared" si="52"/>
        <v>drama</v>
      </c>
    </row>
    <row r="524" spans="1:20" ht="34" hidden="1" x14ac:dyDescent="0.2">
      <c r="A524" s="6">
        <v>522</v>
      </c>
      <c r="B524" t="s">
        <v>1089</v>
      </c>
      <c r="C524" s="2" t="s">
        <v>1090</v>
      </c>
      <c r="D524">
        <v>50500</v>
      </c>
      <c r="E524">
        <v>16389</v>
      </c>
      <c r="F524">
        <f t="shared" si="48"/>
        <v>32.453465346534657</v>
      </c>
      <c r="G524" t="s">
        <v>14</v>
      </c>
      <c r="H524">
        <v>191</v>
      </c>
      <c r="I524">
        <f t="shared" si="5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s="15" t="str">
        <f t="shared" si="51"/>
        <v>film &amp; video</v>
      </c>
      <c r="T524" s="15" t="str">
        <f t="shared" si="52"/>
        <v>shorts</v>
      </c>
    </row>
    <row r="525" spans="1:20" ht="17" x14ac:dyDescent="0.2">
      <c r="A525" s="6">
        <v>523</v>
      </c>
      <c r="B525" t="s">
        <v>1091</v>
      </c>
      <c r="C525" s="2" t="s">
        <v>1092</v>
      </c>
      <c r="D525">
        <v>900</v>
      </c>
      <c r="E525">
        <v>6303</v>
      </c>
      <c r="F525">
        <f t="shared" si="48"/>
        <v>700.33333333333326</v>
      </c>
      <c r="G525" t="s">
        <v>20</v>
      </c>
      <c r="H525">
        <v>89</v>
      </c>
      <c r="I525">
        <f t="shared" si="5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s="15" t="str">
        <f t="shared" si="51"/>
        <v>film &amp; video</v>
      </c>
      <c r="T525" s="15" t="str">
        <f t="shared" si="52"/>
        <v>shorts</v>
      </c>
    </row>
    <row r="526" spans="1:20" ht="17" hidden="1" x14ac:dyDescent="0.2">
      <c r="A526" s="6">
        <v>524</v>
      </c>
      <c r="B526" t="s">
        <v>1093</v>
      </c>
      <c r="C526" s="2" t="s">
        <v>1094</v>
      </c>
      <c r="D526">
        <v>96700</v>
      </c>
      <c r="E526">
        <v>81136</v>
      </c>
      <c r="F526">
        <f t="shared" si="48"/>
        <v>83.904860392967933</v>
      </c>
      <c r="G526" t="s">
        <v>14</v>
      </c>
      <c r="H526">
        <v>1979</v>
      </c>
      <c r="I526">
        <f t="shared" si="5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s="15" t="str">
        <f t="shared" si="51"/>
        <v>theater</v>
      </c>
      <c r="T526" s="15" t="str">
        <f t="shared" si="52"/>
        <v>plays</v>
      </c>
    </row>
    <row r="527" spans="1:20" ht="34" hidden="1" x14ac:dyDescent="0.2">
      <c r="A527" s="6">
        <v>525</v>
      </c>
      <c r="B527" t="s">
        <v>1095</v>
      </c>
      <c r="C527" s="2" t="s">
        <v>1096</v>
      </c>
      <c r="D527">
        <v>2100</v>
      </c>
      <c r="E527">
        <v>1768</v>
      </c>
      <c r="F527">
        <f t="shared" si="48"/>
        <v>84.19047619047619</v>
      </c>
      <c r="G527" t="s">
        <v>14</v>
      </c>
      <c r="H527">
        <v>63</v>
      </c>
      <c r="I527">
        <f t="shared" si="5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s="15" t="str">
        <f t="shared" si="51"/>
        <v>technology</v>
      </c>
      <c r="T527" s="15" t="str">
        <f t="shared" si="52"/>
        <v>wearables</v>
      </c>
    </row>
    <row r="528" spans="1:20" ht="34" x14ac:dyDescent="0.2">
      <c r="A528" s="6">
        <v>526</v>
      </c>
      <c r="B528" t="s">
        <v>1097</v>
      </c>
      <c r="C528" s="2" t="s">
        <v>1098</v>
      </c>
      <c r="D528">
        <v>8300</v>
      </c>
      <c r="E528">
        <v>12944</v>
      </c>
      <c r="F528">
        <f t="shared" si="48"/>
        <v>155.95180722891567</v>
      </c>
      <c r="G528" t="s">
        <v>20</v>
      </c>
      <c r="H528">
        <v>147</v>
      </c>
      <c r="I528">
        <f t="shared" si="5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s="15" t="str">
        <f t="shared" si="51"/>
        <v>theater</v>
      </c>
      <c r="T528" s="15" t="str">
        <f t="shared" si="52"/>
        <v>plays</v>
      </c>
    </row>
    <row r="529" spans="1:20" ht="17" hidden="1" x14ac:dyDescent="0.2">
      <c r="A529" s="6">
        <v>527</v>
      </c>
      <c r="B529" t="s">
        <v>1099</v>
      </c>
      <c r="C529" s="2" t="s">
        <v>1100</v>
      </c>
      <c r="D529">
        <v>189200</v>
      </c>
      <c r="E529">
        <v>188480</v>
      </c>
      <c r="F529">
        <f t="shared" si="48"/>
        <v>99.619450317124731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s="15" t="str">
        <f t="shared" si="51"/>
        <v>film &amp; video</v>
      </c>
      <c r="T529" s="15" t="str">
        <f t="shared" si="52"/>
        <v>animation</v>
      </c>
    </row>
    <row r="530" spans="1:20" ht="17" hidden="1" x14ac:dyDescent="0.2">
      <c r="A530" s="6">
        <v>528</v>
      </c>
      <c r="B530" t="s">
        <v>1101</v>
      </c>
      <c r="C530" s="2" t="s">
        <v>1102</v>
      </c>
      <c r="D530">
        <v>9000</v>
      </c>
      <c r="E530">
        <v>7227</v>
      </c>
      <c r="F530">
        <f t="shared" si="48"/>
        <v>80.300000000000011</v>
      </c>
      <c r="G530" t="s">
        <v>14</v>
      </c>
      <c r="H530">
        <v>80</v>
      </c>
      <c r="I530">
        <f t="shared" si="5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s="15" t="str">
        <f t="shared" si="51"/>
        <v>music</v>
      </c>
      <c r="T530" s="15" t="str">
        <f t="shared" si="52"/>
        <v>indie rock</v>
      </c>
    </row>
    <row r="531" spans="1:20" ht="17" hidden="1" x14ac:dyDescent="0.2">
      <c r="A531" s="6">
        <v>529</v>
      </c>
      <c r="B531" t="s">
        <v>1103</v>
      </c>
      <c r="C531" s="2" t="s">
        <v>1104</v>
      </c>
      <c r="D531">
        <v>5100</v>
      </c>
      <c r="E531">
        <v>574</v>
      </c>
      <c r="F531">
        <f t="shared" si="48"/>
        <v>11.254901960784313</v>
      </c>
      <c r="G531" t="s">
        <v>14</v>
      </c>
      <c r="H531">
        <v>9</v>
      </c>
      <c r="I531">
        <f t="shared" si="5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s="15" t="str">
        <f t="shared" si="51"/>
        <v>games</v>
      </c>
      <c r="T531" s="15" t="str">
        <f t="shared" si="52"/>
        <v>video games</v>
      </c>
    </row>
    <row r="532" spans="1:20" ht="34" hidden="1" x14ac:dyDescent="0.2">
      <c r="A532" s="6">
        <v>530</v>
      </c>
      <c r="B532" t="s">
        <v>1105</v>
      </c>
      <c r="C532" s="2" t="s">
        <v>1106</v>
      </c>
      <c r="D532">
        <v>105000</v>
      </c>
      <c r="E532">
        <v>96328</v>
      </c>
      <c r="F532">
        <f t="shared" si="48"/>
        <v>91.740952380952379</v>
      </c>
      <c r="G532" t="s">
        <v>14</v>
      </c>
      <c r="H532">
        <v>1784</v>
      </c>
      <c r="I532">
        <f t="shared" si="5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s="15" t="str">
        <f t="shared" si="51"/>
        <v>publishing</v>
      </c>
      <c r="T532" s="15" t="str">
        <f t="shared" si="52"/>
        <v>fiction</v>
      </c>
    </row>
    <row r="533" spans="1:20" ht="34" hidden="1" x14ac:dyDescent="0.2">
      <c r="A533" s="6">
        <v>531</v>
      </c>
      <c r="B533" t="s">
        <v>1107</v>
      </c>
      <c r="C533" s="2" t="s">
        <v>1108</v>
      </c>
      <c r="D533">
        <v>186700</v>
      </c>
      <c r="E533">
        <v>178338</v>
      </c>
      <c r="F533">
        <f t="shared" si="48"/>
        <v>95.521156936261391</v>
      </c>
      <c r="G533" t="s">
        <v>47</v>
      </c>
      <c r="H533">
        <v>3640</v>
      </c>
      <c r="I533">
        <f t="shared" si="5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s="15" t="str">
        <f t="shared" si="51"/>
        <v>games</v>
      </c>
      <c r="T533" s="15" t="str">
        <f t="shared" si="52"/>
        <v>video games</v>
      </c>
    </row>
    <row r="534" spans="1:20" ht="17" x14ac:dyDescent="0.2">
      <c r="A534" s="6">
        <v>532</v>
      </c>
      <c r="B534" t="s">
        <v>1109</v>
      </c>
      <c r="C534" s="2" t="s">
        <v>1110</v>
      </c>
      <c r="D534">
        <v>1600</v>
      </c>
      <c r="E534">
        <v>8046</v>
      </c>
      <c r="F534">
        <f t="shared" si="48"/>
        <v>502.87499999999994</v>
      </c>
      <c r="G534" t="s">
        <v>20</v>
      </c>
      <c r="H534">
        <v>126</v>
      </c>
      <c r="I534">
        <f t="shared" si="5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s="15" t="str">
        <f t="shared" si="51"/>
        <v>theater</v>
      </c>
      <c r="T534" s="15" t="str">
        <f t="shared" si="52"/>
        <v>plays</v>
      </c>
    </row>
    <row r="535" spans="1:20" ht="17" x14ac:dyDescent="0.2">
      <c r="A535" s="6">
        <v>533</v>
      </c>
      <c r="B535" t="s">
        <v>1111</v>
      </c>
      <c r="C535" s="2" t="s">
        <v>1112</v>
      </c>
      <c r="D535">
        <v>115600</v>
      </c>
      <c r="E535">
        <v>184086</v>
      </c>
      <c r="F535">
        <f t="shared" si="48"/>
        <v>159.24394463667818</v>
      </c>
      <c r="G535" t="s">
        <v>20</v>
      </c>
      <c r="H535">
        <v>2218</v>
      </c>
      <c r="I535">
        <f t="shared" si="5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s="15" t="str">
        <f t="shared" si="51"/>
        <v>music</v>
      </c>
      <c r="T535" s="15" t="str">
        <f t="shared" si="52"/>
        <v>indie rock</v>
      </c>
    </row>
    <row r="536" spans="1:20" ht="17" hidden="1" x14ac:dyDescent="0.2">
      <c r="A536" s="6">
        <v>534</v>
      </c>
      <c r="B536" t="s">
        <v>1113</v>
      </c>
      <c r="C536" s="2" t="s">
        <v>1114</v>
      </c>
      <c r="D536">
        <v>89100</v>
      </c>
      <c r="E536">
        <v>13385</v>
      </c>
      <c r="F536">
        <f t="shared" si="48"/>
        <v>15.022446689113355</v>
      </c>
      <c r="G536" t="s">
        <v>14</v>
      </c>
      <c r="H536">
        <v>243</v>
      </c>
      <c r="I536">
        <f t="shared" si="5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s="15" t="str">
        <f t="shared" si="51"/>
        <v>film &amp; video</v>
      </c>
      <c r="T536" s="15" t="str">
        <f t="shared" si="52"/>
        <v>drama</v>
      </c>
    </row>
    <row r="537" spans="1:20" ht="17" x14ac:dyDescent="0.2">
      <c r="A537" s="6">
        <v>535</v>
      </c>
      <c r="B537" t="s">
        <v>1115</v>
      </c>
      <c r="C537" s="2" t="s">
        <v>1116</v>
      </c>
      <c r="D537">
        <v>2600</v>
      </c>
      <c r="E537">
        <v>12533</v>
      </c>
      <c r="F537">
        <f t="shared" si="48"/>
        <v>482.03846153846149</v>
      </c>
      <c r="G537" t="s">
        <v>20</v>
      </c>
      <c r="H537">
        <v>202</v>
      </c>
      <c r="I537">
        <f t="shared" si="5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s="15" t="str">
        <f t="shared" si="51"/>
        <v>theater</v>
      </c>
      <c r="T537" s="15" t="str">
        <f t="shared" si="52"/>
        <v>plays</v>
      </c>
    </row>
    <row r="538" spans="1:20" ht="17" x14ac:dyDescent="0.2">
      <c r="A538" s="6">
        <v>536</v>
      </c>
      <c r="B538" t="s">
        <v>1117</v>
      </c>
      <c r="C538" s="2" t="s">
        <v>1118</v>
      </c>
      <c r="D538">
        <v>9800</v>
      </c>
      <c r="E538">
        <v>14697</v>
      </c>
      <c r="F538">
        <f t="shared" si="48"/>
        <v>149.96938775510205</v>
      </c>
      <c r="G538" t="s">
        <v>20</v>
      </c>
      <c r="H538">
        <v>140</v>
      </c>
      <c r="I538">
        <f t="shared" si="5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s="15" t="str">
        <f t="shared" si="51"/>
        <v>publishing</v>
      </c>
      <c r="T538" s="15" t="str">
        <f t="shared" si="52"/>
        <v>fiction</v>
      </c>
    </row>
    <row r="539" spans="1:20" ht="17" x14ac:dyDescent="0.2">
      <c r="A539" s="6">
        <v>537</v>
      </c>
      <c r="B539" t="s">
        <v>1119</v>
      </c>
      <c r="C539" s="2" t="s">
        <v>1120</v>
      </c>
      <c r="D539">
        <v>84400</v>
      </c>
      <c r="E539">
        <v>98935</v>
      </c>
      <c r="F539">
        <f t="shared" si="48"/>
        <v>117.22156398104266</v>
      </c>
      <c r="G539" t="s">
        <v>20</v>
      </c>
      <c r="H539">
        <v>1052</v>
      </c>
      <c r="I539">
        <f t="shared" si="5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s="15" t="str">
        <f t="shared" si="51"/>
        <v>film &amp; video</v>
      </c>
      <c r="T539" s="15" t="str">
        <f t="shared" si="52"/>
        <v>documentary</v>
      </c>
    </row>
    <row r="540" spans="1:20" ht="17" hidden="1" x14ac:dyDescent="0.2">
      <c r="A540" s="6">
        <v>538</v>
      </c>
      <c r="B540" t="s">
        <v>1121</v>
      </c>
      <c r="C540" s="2" t="s">
        <v>1122</v>
      </c>
      <c r="D540">
        <v>151300</v>
      </c>
      <c r="E540">
        <v>57034</v>
      </c>
      <c r="F540">
        <f t="shared" si="48"/>
        <v>37.695968274950431</v>
      </c>
      <c r="G540" t="s">
        <v>14</v>
      </c>
      <c r="H540">
        <v>1296</v>
      </c>
      <c r="I540">
        <f t="shared" si="5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s="15" t="str">
        <f t="shared" si="51"/>
        <v>games</v>
      </c>
      <c r="T540" s="15" t="str">
        <f t="shared" si="52"/>
        <v>mobile games</v>
      </c>
    </row>
    <row r="541" spans="1:20" ht="17" hidden="1" x14ac:dyDescent="0.2">
      <c r="A541" s="6">
        <v>539</v>
      </c>
      <c r="B541" t="s">
        <v>1123</v>
      </c>
      <c r="C541" s="2" t="s">
        <v>1124</v>
      </c>
      <c r="D541">
        <v>9800</v>
      </c>
      <c r="E541">
        <v>7120</v>
      </c>
      <c r="F541">
        <f t="shared" si="48"/>
        <v>72.653061224489804</v>
      </c>
      <c r="G541" t="s">
        <v>14</v>
      </c>
      <c r="H541">
        <v>77</v>
      </c>
      <c r="I541">
        <f t="shared" si="5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s="15" t="str">
        <f t="shared" si="51"/>
        <v>food</v>
      </c>
      <c r="T541" s="15" t="str">
        <f t="shared" si="52"/>
        <v>food trucks</v>
      </c>
    </row>
    <row r="542" spans="1:20" ht="17" x14ac:dyDescent="0.2">
      <c r="A542" s="6">
        <v>540</v>
      </c>
      <c r="B542" t="s">
        <v>1125</v>
      </c>
      <c r="C542" s="2" t="s">
        <v>1126</v>
      </c>
      <c r="D542">
        <v>5300</v>
      </c>
      <c r="E542">
        <v>14097</v>
      </c>
      <c r="F542">
        <f t="shared" si="48"/>
        <v>265.98113207547169</v>
      </c>
      <c r="G542" t="s">
        <v>20</v>
      </c>
      <c r="H542">
        <v>247</v>
      </c>
      <c r="I542">
        <f t="shared" si="5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s="15" t="str">
        <f t="shared" si="51"/>
        <v>photography</v>
      </c>
      <c r="T542" s="15" t="str">
        <f t="shared" si="52"/>
        <v>photography books</v>
      </c>
    </row>
    <row r="543" spans="1:20" ht="17" hidden="1" x14ac:dyDescent="0.2">
      <c r="A543" s="6">
        <v>541</v>
      </c>
      <c r="B543" t="s">
        <v>1127</v>
      </c>
      <c r="C543" s="2" t="s">
        <v>1128</v>
      </c>
      <c r="D543">
        <v>178000</v>
      </c>
      <c r="E543">
        <v>43086</v>
      </c>
      <c r="F543">
        <f t="shared" si="48"/>
        <v>24.205617977528089</v>
      </c>
      <c r="G543" t="s">
        <v>14</v>
      </c>
      <c r="H543">
        <v>395</v>
      </c>
      <c r="I543">
        <f t="shared" si="5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s="15" t="str">
        <f t="shared" si="51"/>
        <v>games</v>
      </c>
      <c r="T543" s="15" t="str">
        <f t="shared" si="52"/>
        <v>mobile games</v>
      </c>
    </row>
    <row r="544" spans="1:20" ht="17" hidden="1" x14ac:dyDescent="0.2">
      <c r="A544" s="6">
        <v>542</v>
      </c>
      <c r="B544" t="s">
        <v>1129</v>
      </c>
      <c r="C544" s="2" t="s">
        <v>1130</v>
      </c>
      <c r="D544">
        <v>77000</v>
      </c>
      <c r="E544">
        <v>1930</v>
      </c>
      <c r="F544">
        <f t="shared" si="48"/>
        <v>2.5064935064935066</v>
      </c>
      <c r="G544" t="s">
        <v>14</v>
      </c>
      <c r="H544">
        <v>49</v>
      </c>
      <c r="I544">
        <f t="shared" si="5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s="15" t="str">
        <f t="shared" si="51"/>
        <v>music</v>
      </c>
      <c r="T544" s="15" t="str">
        <f t="shared" si="52"/>
        <v>indie rock</v>
      </c>
    </row>
    <row r="545" spans="1:20" ht="17" hidden="1" x14ac:dyDescent="0.2">
      <c r="A545" s="6">
        <v>543</v>
      </c>
      <c r="B545" t="s">
        <v>1131</v>
      </c>
      <c r="C545" s="2" t="s">
        <v>1132</v>
      </c>
      <c r="D545">
        <v>84900</v>
      </c>
      <c r="E545">
        <v>13864</v>
      </c>
      <c r="F545">
        <f t="shared" si="48"/>
        <v>16.329799764428738</v>
      </c>
      <c r="G545" t="s">
        <v>14</v>
      </c>
      <c r="H545">
        <v>180</v>
      </c>
      <c r="I545">
        <f t="shared" si="5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s="15" t="str">
        <f t="shared" si="51"/>
        <v>games</v>
      </c>
      <c r="T545" s="15" t="str">
        <f t="shared" si="52"/>
        <v>video games</v>
      </c>
    </row>
    <row r="546" spans="1:20" ht="34" x14ac:dyDescent="0.2">
      <c r="A546" s="6">
        <v>544</v>
      </c>
      <c r="B546" t="s">
        <v>1133</v>
      </c>
      <c r="C546" s="2" t="s">
        <v>1134</v>
      </c>
      <c r="D546">
        <v>2800</v>
      </c>
      <c r="E546">
        <v>7742</v>
      </c>
      <c r="F546">
        <f t="shared" si="48"/>
        <v>276.5</v>
      </c>
      <c r="G546" t="s">
        <v>20</v>
      </c>
      <c r="H546">
        <v>84</v>
      </c>
      <c r="I546">
        <f t="shared" si="5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s="15" t="str">
        <f t="shared" si="51"/>
        <v>music</v>
      </c>
      <c r="T546" s="15" t="str">
        <f t="shared" si="52"/>
        <v>rock</v>
      </c>
    </row>
    <row r="547" spans="1:20" ht="17" hidden="1" x14ac:dyDescent="0.2">
      <c r="A547" s="6">
        <v>545</v>
      </c>
      <c r="B547" t="s">
        <v>1135</v>
      </c>
      <c r="C547" s="2" t="s">
        <v>1136</v>
      </c>
      <c r="D547">
        <v>184800</v>
      </c>
      <c r="E547">
        <v>164109</v>
      </c>
      <c r="F547">
        <f t="shared" si="48"/>
        <v>88.803571428571431</v>
      </c>
      <c r="G547" t="s">
        <v>14</v>
      </c>
      <c r="H547">
        <v>2690</v>
      </c>
      <c r="I547">
        <f t="shared" si="5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s="15" t="str">
        <f t="shared" si="51"/>
        <v>theater</v>
      </c>
      <c r="T547" s="15" t="str">
        <f t="shared" si="52"/>
        <v>plays</v>
      </c>
    </row>
    <row r="548" spans="1:20" ht="17" x14ac:dyDescent="0.2">
      <c r="A548" s="6">
        <v>546</v>
      </c>
      <c r="B548" t="s">
        <v>1137</v>
      </c>
      <c r="C548" s="2" t="s">
        <v>1138</v>
      </c>
      <c r="D548">
        <v>4200</v>
      </c>
      <c r="E548">
        <v>6870</v>
      </c>
      <c r="F548">
        <f t="shared" si="48"/>
        <v>163.57142857142856</v>
      </c>
      <c r="G548" t="s">
        <v>20</v>
      </c>
      <c r="H548">
        <v>88</v>
      </c>
      <c r="I548">
        <f t="shared" si="5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s="15" t="str">
        <f t="shared" si="51"/>
        <v>theater</v>
      </c>
      <c r="T548" s="15" t="str">
        <f t="shared" si="52"/>
        <v>plays</v>
      </c>
    </row>
    <row r="549" spans="1:20" ht="17" x14ac:dyDescent="0.2">
      <c r="A549" s="6">
        <v>547</v>
      </c>
      <c r="B549" t="s">
        <v>1139</v>
      </c>
      <c r="C549" s="2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s="15" t="str">
        <f t="shared" si="51"/>
        <v>film &amp; video</v>
      </c>
      <c r="T549" s="15" t="str">
        <f t="shared" si="52"/>
        <v>drama</v>
      </c>
    </row>
    <row r="550" spans="1:20" ht="17" x14ac:dyDescent="0.2">
      <c r="A550" s="6">
        <v>548</v>
      </c>
      <c r="B550" t="s">
        <v>1141</v>
      </c>
      <c r="C550" s="2" t="s">
        <v>1142</v>
      </c>
      <c r="D550">
        <v>66100</v>
      </c>
      <c r="E550">
        <v>179074</v>
      </c>
      <c r="F550">
        <f t="shared" si="48"/>
        <v>270.91376701966715</v>
      </c>
      <c r="G550" t="s">
        <v>20</v>
      </c>
      <c r="H550">
        <v>2985</v>
      </c>
      <c r="I550">
        <f t="shared" si="5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s="15" t="str">
        <f t="shared" si="51"/>
        <v>theater</v>
      </c>
      <c r="T550" s="15" t="str">
        <f t="shared" si="52"/>
        <v>plays</v>
      </c>
    </row>
    <row r="551" spans="1:20" ht="34" x14ac:dyDescent="0.2">
      <c r="A551" s="6">
        <v>549</v>
      </c>
      <c r="B551" t="s">
        <v>1143</v>
      </c>
      <c r="C551" s="2" t="s">
        <v>1144</v>
      </c>
      <c r="D551">
        <v>29500</v>
      </c>
      <c r="E551">
        <v>83843</v>
      </c>
      <c r="F551">
        <f t="shared" si="48"/>
        <v>284.21355932203392</v>
      </c>
      <c r="G551" t="s">
        <v>20</v>
      </c>
      <c r="H551">
        <v>762</v>
      </c>
      <c r="I551">
        <f t="shared" si="5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s="15" t="str">
        <f t="shared" si="51"/>
        <v>technology</v>
      </c>
      <c r="T551" s="15" t="str">
        <f t="shared" si="52"/>
        <v>wearables</v>
      </c>
    </row>
    <row r="552" spans="1:20" ht="34" hidden="1" x14ac:dyDescent="0.2">
      <c r="A552" s="6">
        <v>550</v>
      </c>
      <c r="B552" t="s">
        <v>1145</v>
      </c>
      <c r="C552" s="2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s="15" t="str">
        <f t="shared" si="51"/>
        <v>music</v>
      </c>
      <c r="T552" s="15" t="str">
        <f t="shared" si="52"/>
        <v>indie rock</v>
      </c>
    </row>
    <row r="553" spans="1:20" ht="17" hidden="1" x14ac:dyDescent="0.2">
      <c r="A553" s="6">
        <v>551</v>
      </c>
      <c r="B553" t="s">
        <v>1147</v>
      </c>
      <c r="C553" s="2" t="s">
        <v>1148</v>
      </c>
      <c r="D553">
        <v>180100</v>
      </c>
      <c r="E553">
        <v>105598</v>
      </c>
      <c r="F553">
        <f t="shared" si="48"/>
        <v>58.6329816768462</v>
      </c>
      <c r="G553" t="s">
        <v>14</v>
      </c>
      <c r="H553">
        <v>2779</v>
      </c>
      <c r="I553">
        <f t="shared" si="5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s="15" t="str">
        <f t="shared" si="51"/>
        <v>technology</v>
      </c>
      <c r="T553" s="15" t="str">
        <f t="shared" si="52"/>
        <v>web</v>
      </c>
    </row>
    <row r="554" spans="1:20" ht="17" hidden="1" x14ac:dyDescent="0.2">
      <c r="A554" s="6">
        <v>552</v>
      </c>
      <c r="B554" t="s">
        <v>1149</v>
      </c>
      <c r="C554" s="2" t="s">
        <v>1150</v>
      </c>
      <c r="D554">
        <v>9000</v>
      </c>
      <c r="E554">
        <v>8866</v>
      </c>
      <c r="F554">
        <f t="shared" si="48"/>
        <v>98.51111111111112</v>
      </c>
      <c r="G554" t="s">
        <v>14</v>
      </c>
      <c r="H554">
        <v>92</v>
      </c>
      <c r="I554">
        <f t="shared" si="5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s="15" t="str">
        <f t="shared" si="51"/>
        <v>theater</v>
      </c>
      <c r="T554" s="15" t="str">
        <f t="shared" si="52"/>
        <v>plays</v>
      </c>
    </row>
    <row r="555" spans="1:20" ht="34" hidden="1" x14ac:dyDescent="0.2">
      <c r="A555" s="6">
        <v>553</v>
      </c>
      <c r="B555" t="s">
        <v>1151</v>
      </c>
      <c r="C555" s="2" t="s">
        <v>1152</v>
      </c>
      <c r="D555">
        <v>170600</v>
      </c>
      <c r="E555">
        <v>75022</v>
      </c>
      <c r="F555">
        <f t="shared" si="48"/>
        <v>43.975381008206334</v>
      </c>
      <c r="G555" t="s">
        <v>14</v>
      </c>
      <c r="H555">
        <v>1028</v>
      </c>
      <c r="I555">
        <f t="shared" si="5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s="15" t="str">
        <f t="shared" si="51"/>
        <v>music</v>
      </c>
      <c r="T555" s="15" t="str">
        <f t="shared" si="52"/>
        <v>rock</v>
      </c>
    </row>
    <row r="556" spans="1:20" ht="34" x14ac:dyDescent="0.2">
      <c r="A556" s="6">
        <v>554</v>
      </c>
      <c r="B556" t="s">
        <v>1153</v>
      </c>
      <c r="C556" s="2" t="s">
        <v>1154</v>
      </c>
      <c r="D556">
        <v>9500</v>
      </c>
      <c r="E556">
        <v>14408</v>
      </c>
      <c r="F556">
        <f t="shared" si="48"/>
        <v>151.66315789473683</v>
      </c>
      <c r="G556" t="s">
        <v>20</v>
      </c>
      <c r="H556">
        <v>554</v>
      </c>
      <c r="I556">
        <f t="shared" si="5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s="15" t="str">
        <f t="shared" si="51"/>
        <v>music</v>
      </c>
      <c r="T556" s="15" t="str">
        <f t="shared" si="52"/>
        <v>indie rock</v>
      </c>
    </row>
    <row r="557" spans="1:20" ht="17" x14ac:dyDescent="0.2">
      <c r="A557" s="6">
        <v>555</v>
      </c>
      <c r="B557" t="s">
        <v>1155</v>
      </c>
      <c r="C557" s="2" t="s">
        <v>1156</v>
      </c>
      <c r="D557">
        <v>6300</v>
      </c>
      <c r="E557">
        <v>14089</v>
      </c>
      <c r="F557">
        <f t="shared" si="48"/>
        <v>223.63492063492063</v>
      </c>
      <c r="G557" t="s">
        <v>20</v>
      </c>
      <c r="H557">
        <v>135</v>
      </c>
      <c r="I557">
        <f t="shared" si="5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s="15" t="str">
        <f t="shared" si="51"/>
        <v>music</v>
      </c>
      <c r="T557" s="15" t="str">
        <f t="shared" si="52"/>
        <v>rock</v>
      </c>
    </row>
    <row r="558" spans="1:20" ht="17" x14ac:dyDescent="0.2">
      <c r="A558" s="6">
        <v>556</v>
      </c>
      <c r="B558" t="s">
        <v>442</v>
      </c>
      <c r="C558" s="2" t="s">
        <v>1157</v>
      </c>
      <c r="D558">
        <v>5200</v>
      </c>
      <c r="E558">
        <v>12467</v>
      </c>
      <c r="F558">
        <f t="shared" si="48"/>
        <v>239.75</v>
      </c>
      <c r="G558" t="s">
        <v>20</v>
      </c>
      <c r="H558">
        <v>122</v>
      </c>
      <c r="I558">
        <f t="shared" si="5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s="15" t="str">
        <f t="shared" si="51"/>
        <v>publishing</v>
      </c>
      <c r="T558" s="15" t="str">
        <f t="shared" si="52"/>
        <v>translations</v>
      </c>
    </row>
    <row r="559" spans="1:20" ht="17" x14ac:dyDescent="0.2">
      <c r="A559" s="6">
        <v>557</v>
      </c>
      <c r="B559" t="s">
        <v>1158</v>
      </c>
      <c r="C559" s="2" t="s">
        <v>1159</v>
      </c>
      <c r="D559">
        <v>6000</v>
      </c>
      <c r="E559">
        <v>11960</v>
      </c>
      <c r="F559">
        <f t="shared" si="48"/>
        <v>199.33333333333334</v>
      </c>
      <c r="G559" t="s">
        <v>20</v>
      </c>
      <c r="H559">
        <v>221</v>
      </c>
      <c r="I559">
        <f t="shared" si="5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s="15" t="str">
        <f t="shared" si="51"/>
        <v>film &amp; video</v>
      </c>
      <c r="T559" s="15" t="str">
        <f t="shared" si="52"/>
        <v>science fiction</v>
      </c>
    </row>
    <row r="560" spans="1:20" ht="17" x14ac:dyDescent="0.2">
      <c r="A560" s="6">
        <v>558</v>
      </c>
      <c r="B560" t="s">
        <v>1160</v>
      </c>
      <c r="C560" s="2" t="s">
        <v>1161</v>
      </c>
      <c r="D560">
        <v>5800</v>
      </c>
      <c r="E560">
        <v>7966</v>
      </c>
      <c r="F560">
        <f t="shared" si="48"/>
        <v>137.34482758620689</v>
      </c>
      <c r="G560" t="s">
        <v>20</v>
      </c>
      <c r="H560">
        <v>126</v>
      </c>
      <c r="I560">
        <f t="shared" si="5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s="15" t="str">
        <f t="shared" si="51"/>
        <v>theater</v>
      </c>
      <c r="T560" s="15" t="str">
        <f t="shared" si="52"/>
        <v>plays</v>
      </c>
    </row>
    <row r="561" spans="1:20" ht="17" x14ac:dyDescent="0.2">
      <c r="A561" s="6">
        <v>559</v>
      </c>
      <c r="B561" t="s">
        <v>1162</v>
      </c>
      <c r="C561" s="2" t="s">
        <v>1163</v>
      </c>
      <c r="D561">
        <v>105300</v>
      </c>
      <c r="E561">
        <v>106321</v>
      </c>
      <c r="F561">
        <f t="shared" si="48"/>
        <v>100.9696106362773</v>
      </c>
      <c r="G561" t="s">
        <v>20</v>
      </c>
      <c r="H561">
        <v>1022</v>
      </c>
      <c r="I561">
        <f t="shared" si="5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s="15" t="str">
        <f t="shared" si="51"/>
        <v>theater</v>
      </c>
      <c r="T561" s="15" t="str">
        <f t="shared" si="52"/>
        <v>plays</v>
      </c>
    </row>
    <row r="562" spans="1:20" ht="17" x14ac:dyDescent="0.2">
      <c r="A562" s="6">
        <v>560</v>
      </c>
      <c r="B562" t="s">
        <v>1164</v>
      </c>
      <c r="C562" s="2" t="s">
        <v>1165</v>
      </c>
      <c r="D562">
        <v>20000</v>
      </c>
      <c r="E562">
        <v>158832</v>
      </c>
      <c r="F562">
        <f t="shared" si="48"/>
        <v>794.16</v>
      </c>
      <c r="G562" t="s">
        <v>20</v>
      </c>
      <c r="H562">
        <v>3177</v>
      </c>
      <c r="I562">
        <f t="shared" si="5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s="15" t="str">
        <f t="shared" si="51"/>
        <v>film &amp; video</v>
      </c>
      <c r="T562" s="15" t="str">
        <f t="shared" si="52"/>
        <v>animation</v>
      </c>
    </row>
    <row r="563" spans="1:20" ht="17" x14ac:dyDescent="0.2">
      <c r="A563" s="6">
        <v>561</v>
      </c>
      <c r="B563" t="s">
        <v>1166</v>
      </c>
      <c r="C563" s="2" t="s">
        <v>1167</v>
      </c>
      <c r="D563">
        <v>3000</v>
      </c>
      <c r="E563">
        <v>11091</v>
      </c>
      <c r="F563">
        <f t="shared" si="48"/>
        <v>369.7</v>
      </c>
      <c r="G563" t="s">
        <v>20</v>
      </c>
      <c r="H563">
        <v>198</v>
      </c>
      <c r="I563">
        <f t="shared" si="5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s="15" t="str">
        <f t="shared" si="51"/>
        <v>theater</v>
      </c>
      <c r="T563" s="15" t="str">
        <f t="shared" si="52"/>
        <v>plays</v>
      </c>
    </row>
    <row r="564" spans="1:20" ht="34" hidden="1" x14ac:dyDescent="0.2">
      <c r="A564" s="6">
        <v>562</v>
      </c>
      <c r="B564" t="s">
        <v>1168</v>
      </c>
      <c r="C564" s="2" t="s">
        <v>1169</v>
      </c>
      <c r="D564">
        <v>9900</v>
      </c>
      <c r="E564">
        <v>1269</v>
      </c>
      <c r="F564">
        <f t="shared" si="48"/>
        <v>12.818181818181817</v>
      </c>
      <c r="G564" t="s">
        <v>14</v>
      </c>
      <c r="H564">
        <v>26</v>
      </c>
      <c r="I564">
        <f t="shared" si="5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s="15" t="str">
        <f t="shared" si="51"/>
        <v>music</v>
      </c>
      <c r="T564" s="15" t="str">
        <f t="shared" si="52"/>
        <v>rock</v>
      </c>
    </row>
    <row r="565" spans="1:20" ht="17" x14ac:dyDescent="0.2">
      <c r="A565" s="6">
        <v>563</v>
      </c>
      <c r="B565" t="s">
        <v>1170</v>
      </c>
      <c r="C565" s="2" t="s">
        <v>1171</v>
      </c>
      <c r="D565">
        <v>3700</v>
      </c>
      <c r="E565">
        <v>5107</v>
      </c>
      <c r="F565">
        <f t="shared" si="48"/>
        <v>138.02702702702703</v>
      </c>
      <c r="G565" t="s">
        <v>20</v>
      </c>
      <c r="H565">
        <v>85</v>
      </c>
      <c r="I565">
        <f t="shared" si="5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s="15" t="str">
        <f t="shared" si="51"/>
        <v>film &amp; video</v>
      </c>
      <c r="T565" s="15" t="str">
        <f t="shared" si="52"/>
        <v>documentary</v>
      </c>
    </row>
    <row r="566" spans="1:20" ht="17" hidden="1" x14ac:dyDescent="0.2">
      <c r="A566" s="6">
        <v>564</v>
      </c>
      <c r="B566" t="s">
        <v>1172</v>
      </c>
      <c r="C566" s="2" t="s">
        <v>1173</v>
      </c>
      <c r="D566">
        <v>168700</v>
      </c>
      <c r="E566">
        <v>141393</v>
      </c>
      <c r="F566">
        <f t="shared" si="48"/>
        <v>83.813278008298752</v>
      </c>
      <c r="G566" t="s">
        <v>14</v>
      </c>
      <c r="H566">
        <v>1790</v>
      </c>
      <c r="I566">
        <f t="shared" si="5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s="15" t="str">
        <f t="shared" si="51"/>
        <v>theater</v>
      </c>
      <c r="T566" s="15" t="str">
        <f t="shared" si="52"/>
        <v>plays</v>
      </c>
    </row>
    <row r="567" spans="1:20" ht="17" x14ac:dyDescent="0.2">
      <c r="A567" s="6">
        <v>565</v>
      </c>
      <c r="B567" t="s">
        <v>1174</v>
      </c>
      <c r="C567" s="2" t="s">
        <v>1175</v>
      </c>
      <c r="D567">
        <v>94900</v>
      </c>
      <c r="E567">
        <v>194166</v>
      </c>
      <c r="F567">
        <f t="shared" si="48"/>
        <v>204.60063224446787</v>
      </c>
      <c r="G567" t="s">
        <v>20</v>
      </c>
      <c r="H567">
        <v>3596</v>
      </c>
      <c r="I567">
        <f t="shared" si="5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s="15" t="str">
        <f t="shared" si="51"/>
        <v>theater</v>
      </c>
      <c r="T567" s="15" t="str">
        <f t="shared" si="52"/>
        <v>plays</v>
      </c>
    </row>
    <row r="568" spans="1:20" ht="17" hidden="1" x14ac:dyDescent="0.2">
      <c r="A568" s="6">
        <v>566</v>
      </c>
      <c r="B568" t="s">
        <v>1176</v>
      </c>
      <c r="C568" s="2" t="s">
        <v>1177</v>
      </c>
      <c r="D568">
        <v>9300</v>
      </c>
      <c r="E568">
        <v>4124</v>
      </c>
      <c r="F568">
        <f t="shared" si="48"/>
        <v>44.344086021505376</v>
      </c>
      <c r="G568" t="s">
        <v>14</v>
      </c>
      <c r="H568">
        <v>37</v>
      </c>
      <c r="I568">
        <f t="shared" si="5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s="15" t="str">
        <f t="shared" si="51"/>
        <v>music</v>
      </c>
      <c r="T568" s="15" t="str">
        <f t="shared" si="52"/>
        <v>electric music</v>
      </c>
    </row>
    <row r="569" spans="1:20" ht="34" x14ac:dyDescent="0.2">
      <c r="A569" s="6">
        <v>567</v>
      </c>
      <c r="B569" t="s">
        <v>1178</v>
      </c>
      <c r="C569" s="2" t="s">
        <v>1179</v>
      </c>
      <c r="D569">
        <v>6800</v>
      </c>
      <c r="E569">
        <v>14865</v>
      </c>
      <c r="F569">
        <f t="shared" si="48"/>
        <v>218.60294117647058</v>
      </c>
      <c r="G569" t="s">
        <v>20</v>
      </c>
      <c r="H569">
        <v>244</v>
      </c>
      <c r="I569">
        <f t="shared" si="5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s="15" t="str">
        <f t="shared" si="51"/>
        <v>music</v>
      </c>
      <c r="T569" s="15" t="str">
        <f t="shared" si="52"/>
        <v>rock</v>
      </c>
    </row>
    <row r="570" spans="1:20" ht="17" x14ac:dyDescent="0.2">
      <c r="A570" s="6">
        <v>568</v>
      </c>
      <c r="B570" t="s">
        <v>1180</v>
      </c>
      <c r="C570" s="2" t="s">
        <v>1181</v>
      </c>
      <c r="D570">
        <v>72400</v>
      </c>
      <c r="E570">
        <v>134688</v>
      </c>
      <c r="F570">
        <f t="shared" si="48"/>
        <v>186.03314917127071</v>
      </c>
      <c r="G570" t="s">
        <v>20</v>
      </c>
      <c r="H570">
        <v>5180</v>
      </c>
      <c r="I570">
        <f t="shared" si="5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s="15" t="str">
        <f t="shared" si="51"/>
        <v>theater</v>
      </c>
      <c r="T570" s="15" t="str">
        <f t="shared" si="52"/>
        <v>plays</v>
      </c>
    </row>
    <row r="571" spans="1:20" ht="17" x14ac:dyDescent="0.2">
      <c r="A571" s="6">
        <v>569</v>
      </c>
      <c r="B571" t="s">
        <v>1182</v>
      </c>
      <c r="C571" s="2" t="s">
        <v>1183</v>
      </c>
      <c r="D571">
        <v>20100</v>
      </c>
      <c r="E571">
        <v>47705</v>
      </c>
      <c r="F571">
        <f t="shared" si="48"/>
        <v>237.33830845771143</v>
      </c>
      <c r="G571" t="s">
        <v>20</v>
      </c>
      <c r="H571">
        <v>589</v>
      </c>
      <c r="I571">
        <f t="shared" si="5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s="15" t="str">
        <f t="shared" si="51"/>
        <v>film &amp; video</v>
      </c>
      <c r="T571" s="15" t="str">
        <f t="shared" si="52"/>
        <v>animation</v>
      </c>
    </row>
    <row r="572" spans="1:20" ht="17" x14ac:dyDescent="0.2">
      <c r="A572" s="6">
        <v>570</v>
      </c>
      <c r="B572" t="s">
        <v>1184</v>
      </c>
      <c r="C572" s="2" t="s">
        <v>1185</v>
      </c>
      <c r="D572">
        <v>31200</v>
      </c>
      <c r="E572">
        <v>95364</v>
      </c>
      <c r="F572">
        <f t="shared" si="48"/>
        <v>305.65384615384613</v>
      </c>
      <c r="G572" t="s">
        <v>20</v>
      </c>
      <c r="H572">
        <v>2725</v>
      </c>
      <c r="I572">
        <f t="shared" si="5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s="15" t="str">
        <f t="shared" si="51"/>
        <v>music</v>
      </c>
      <c r="T572" s="15" t="str">
        <f t="shared" si="52"/>
        <v>rock</v>
      </c>
    </row>
    <row r="573" spans="1:20" ht="17" hidden="1" x14ac:dyDescent="0.2">
      <c r="A573" s="6">
        <v>571</v>
      </c>
      <c r="B573" t="s">
        <v>1186</v>
      </c>
      <c r="C573" s="2" t="s">
        <v>1187</v>
      </c>
      <c r="D573">
        <v>3500</v>
      </c>
      <c r="E573">
        <v>3295</v>
      </c>
      <c r="F573">
        <f t="shared" si="48"/>
        <v>94.142857142857139</v>
      </c>
      <c r="G573" t="s">
        <v>14</v>
      </c>
      <c r="H573">
        <v>35</v>
      </c>
      <c r="I573">
        <f t="shared" si="5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s="15" t="str">
        <f t="shared" si="51"/>
        <v>film &amp; video</v>
      </c>
      <c r="T573" s="15" t="str">
        <f t="shared" si="52"/>
        <v>shorts</v>
      </c>
    </row>
    <row r="574" spans="1:20" ht="17" hidden="1" x14ac:dyDescent="0.2">
      <c r="A574" s="6">
        <v>572</v>
      </c>
      <c r="B574" t="s">
        <v>1188</v>
      </c>
      <c r="C574" s="2" t="s">
        <v>1189</v>
      </c>
      <c r="D574">
        <v>9000</v>
      </c>
      <c r="E574">
        <v>4896</v>
      </c>
      <c r="F574">
        <f t="shared" si="48"/>
        <v>54.400000000000006</v>
      </c>
      <c r="G574" t="s">
        <v>74</v>
      </c>
      <c r="H574">
        <v>94</v>
      </c>
      <c r="I574">
        <f t="shared" si="5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s="15" t="str">
        <f t="shared" si="51"/>
        <v>music</v>
      </c>
      <c r="T574" s="15" t="str">
        <f t="shared" si="52"/>
        <v>rock</v>
      </c>
    </row>
    <row r="575" spans="1:20" ht="17" x14ac:dyDescent="0.2">
      <c r="A575" s="6">
        <v>573</v>
      </c>
      <c r="B575" t="s">
        <v>1190</v>
      </c>
      <c r="C575" s="2" t="s">
        <v>1191</v>
      </c>
      <c r="D575">
        <v>6700</v>
      </c>
      <c r="E575">
        <v>7496</v>
      </c>
      <c r="F575">
        <f t="shared" si="48"/>
        <v>111.88059701492537</v>
      </c>
      <c r="G575" t="s">
        <v>20</v>
      </c>
      <c r="H575">
        <v>300</v>
      </c>
      <c r="I575">
        <f t="shared" si="5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s="15" t="str">
        <f t="shared" si="51"/>
        <v>journalism</v>
      </c>
      <c r="T575" s="15" t="str">
        <f t="shared" si="52"/>
        <v>audio</v>
      </c>
    </row>
    <row r="576" spans="1:20" ht="17" x14ac:dyDescent="0.2">
      <c r="A576" s="6">
        <v>574</v>
      </c>
      <c r="B576" t="s">
        <v>1192</v>
      </c>
      <c r="C576" s="2" t="s">
        <v>1193</v>
      </c>
      <c r="D576">
        <v>2700</v>
      </c>
      <c r="E576">
        <v>9967</v>
      </c>
      <c r="F576">
        <f t="shared" si="48"/>
        <v>369.14814814814815</v>
      </c>
      <c r="G576" t="s">
        <v>20</v>
      </c>
      <c r="H576">
        <v>144</v>
      </c>
      <c r="I576">
        <f t="shared" si="5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s="15" t="str">
        <f t="shared" si="51"/>
        <v>food</v>
      </c>
      <c r="T576" s="15" t="str">
        <f t="shared" si="52"/>
        <v>food trucks</v>
      </c>
    </row>
    <row r="577" spans="1:20" ht="17" hidden="1" x14ac:dyDescent="0.2">
      <c r="A577" s="6">
        <v>575</v>
      </c>
      <c r="B577" t="s">
        <v>1194</v>
      </c>
      <c r="C577" s="2" t="s">
        <v>1195</v>
      </c>
      <c r="D577">
        <v>83300</v>
      </c>
      <c r="E577">
        <v>52421</v>
      </c>
      <c r="F577">
        <f t="shared" si="48"/>
        <v>62.930372148859547</v>
      </c>
      <c r="G577" t="s">
        <v>14</v>
      </c>
      <c r="H577">
        <v>558</v>
      </c>
      <c r="I577">
        <f t="shared" si="5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s="15" t="str">
        <f t="shared" si="51"/>
        <v>theater</v>
      </c>
      <c r="T577" s="15" t="str">
        <f t="shared" si="52"/>
        <v>plays</v>
      </c>
    </row>
    <row r="578" spans="1:20" ht="34" hidden="1" x14ac:dyDescent="0.2">
      <c r="A578" s="6">
        <v>576</v>
      </c>
      <c r="B578" t="s">
        <v>1196</v>
      </c>
      <c r="C578" s="2" t="s">
        <v>1197</v>
      </c>
      <c r="D578">
        <v>9700</v>
      </c>
      <c r="E578">
        <v>6298</v>
      </c>
      <c r="F578">
        <f t="shared" si="48"/>
        <v>64.927835051546396</v>
      </c>
      <c r="G578" t="s">
        <v>14</v>
      </c>
      <c r="H578">
        <v>64</v>
      </c>
      <c r="I578">
        <f t="shared" si="5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s="15" t="str">
        <f t="shared" si="51"/>
        <v>theater</v>
      </c>
      <c r="T578" s="15" t="str">
        <f t="shared" si="52"/>
        <v>plays</v>
      </c>
    </row>
    <row r="579" spans="1:20" ht="17" hidden="1" x14ac:dyDescent="0.2">
      <c r="A579" s="6">
        <v>577</v>
      </c>
      <c r="B579" t="s">
        <v>1198</v>
      </c>
      <c r="C579" s="2" t="s">
        <v>1199</v>
      </c>
      <c r="D579">
        <v>8200</v>
      </c>
      <c r="E579">
        <v>1546</v>
      </c>
      <c r="F579">
        <f t="shared" ref="F579:F642" si="54">(E579/D579)*100</f>
        <v>18.853658536585368</v>
      </c>
      <c r="G579" t="s">
        <v>74</v>
      </c>
      <c r="H579">
        <v>37</v>
      </c>
      <c r="I579">
        <f t="shared" si="5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(((L579/60)/60)/24)+DATE(1970,1,1)</f>
        <v>40613.25</v>
      </c>
      <c r="O579" s="8">
        <f t="shared" ref="O579:O642" si="56">(((M579/60)/60)/24)+DATE(1970,1,1)</f>
        <v>40639.208333333336</v>
      </c>
      <c r="P579" t="b">
        <v>0</v>
      </c>
      <c r="Q579" t="b">
        <v>0</v>
      </c>
      <c r="R579" t="s">
        <v>159</v>
      </c>
      <c r="S579" s="15" t="str">
        <f t="shared" ref="S579:S642" si="57">LEFT(R579,FIND("/",R579)-1)</f>
        <v>music</v>
      </c>
      <c r="T579" s="15" t="str">
        <f t="shared" ref="T579:T642" si="58">RIGHT(R579,LEN(R579)-FIND("/",R579))</f>
        <v>jazz</v>
      </c>
    </row>
    <row r="580" spans="1:20" ht="17" hidden="1" x14ac:dyDescent="0.2">
      <c r="A580" s="6">
        <v>578</v>
      </c>
      <c r="B580" t="s">
        <v>1200</v>
      </c>
      <c r="C580" s="2" t="s">
        <v>1201</v>
      </c>
      <c r="D580">
        <v>96500</v>
      </c>
      <c r="E580">
        <v>16168</v>
      </c>
      <c r="F580">
        <f t="shared" si="54"/>
        <v>16.754404145077721</v>
      </c>
      <c r="G580" t="s">
        <v>14</v>
      </c>
      <c r="H580">
        <v>245</v>
      </c>
      <c r="I580">
        <f t="shared" ref="I580:I643" si="5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s="15" t="str">
        <f t="shared" si="57"/>
        <v>film &amp; video</v>
      </c>
      <c r="T580" s="15" t="str">
        <f t="shared" si="58"/>
        <v>science fiction</v>
      </c>
    </row>
    <row r="581" spans="1:20" ht="17" x14ac:dyDescent="0.2">
      <c r="A581" s="6">
        <v>579</v>
      </c>
      <c r="B581" t="s">
        <v>1202</v>
      </c>
      <c r="C581" s="2" t="s">
        <v>1203</v>
      </c>
      <c r="D581">
        <v>6200</v>
      </c>
      <c r="E581">
        <v>6269</v>
      </c>
      <c r="F581">
        <f t="shared" si="54"/>
        <v>101.11290322580646</v>
      </c>
      <c r="G581" t="s">
        <v>20</v>
      </c>
      <c r="H581">
        <v>87</v>
      </c>
      <c r="I581">
        <f t="shared" si="5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s="15" t="str">
        <f t="shared" si="57"/>
        <v>music</v>
      </c>
      <c r="T581" s="15" t="str">
        <f t="shared" si="58"/>
        <v>jazz</v>
      </c>
    </row>
    <row r="582" spans="1:20" ht="17" x14ac:dyDescent="0.2">
      <c r="A582" s="6">
        <v>580</v>
      </c>
      <c r="B582" t="s">
        <v>556</v>
      </c>
      <c r="C582" s="2" t="s">
        <v>1204</v>
      </c>
      <c r="D582">
        <v>43800</v>
      </c>
      <c r="E582">
        <v>149578</v>
      </c>
      <c r="F582">
        <f t="shared" si="54"/>
        <v>341.5022831050228</v>
      </c>
      <c r="G582" t="s">
        <v>20</v>
      </c>
      <c r="H582">
        <v>3116</v>
      </c>
      <c r="I582">
        <f t="shared" si="5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s="15" t="str">
        <f t="shared" si="57"/>
        <v>theater</v>
      </c>
      <c r="T582" s="15" t="str">
        <f t="shared" si="58"/>
        <v>plays</v>
      </c>
    </row>
    <row r="583" spans="1:20" ht="17" hidden="1" x14ac:dyDescent="0.2">
      <c r="A583" s="6">
        <v>581</v>
      </c>
      <c r="B583" t="s">
        <v>1205</v>
      </c>
      <c r="C583" s="2" t="s">
        <v>1206</v>
      </c>
      <c r="D583">
        <v>6000</v>
      </c>
      <c r="E583">
        <v>3841</v>
      </c>
      <c r="F583">
        <f t="shared" si="54"/>
        <v>64.016666666666666</v>
      </c>
      <c r="G583" t="s">
        <v>14</v>
      </c>
      <c r="H583">
        <v>71</v>
      </c>
      <c r="I583">
        <f t="shared" si="5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s="15" t="str">
        <f t="shared" si="57"/>
        <v>technology</v>
      </c>
      <c r="T583" s="15" t="str">
        <f t="shared" si="58"/>
        <v>web</v>
      </c>
    </row>
    <row r="584" spans="1:20" ht="17" hidden="1" x14ac:dyDescent="0.2">
      <c r="A584" s="6">
        <v>582</v>
      </c>
      <c r="B584" t="s">
        <v>1207</v>
      </c>
      <c r="C584" s="2" t="s">
        <v>1208</v>
      </c>
      <c r="D584">
        <v>8700</v>
      </c>
      <c r="E584">
        <v>4531</v>
      </c>
      <c r="F584">
        <f t="shared" si="54"/>
        <v>52.080459770114942</v>
      </c>
      <c r="G584" t="s">
        <v>14</v>
      </c>
      <c r="H584">
        <v>42</v>
      </c>
      <c r="I584">
        <f t="shared" si="5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s="15" t="str">
        <f t="shared" si="57"/>
        <v>games</v>
      </c>
      <c r="T584" s="15" t="str">
        <f t="shared" si="58"/>
        <v>video games</v>
      </c>
    </row>
    <row r="585" spans="1:20" ht="34" x14ac:dyDescent="0.2">
      <c r="A585" s="6">
        <v>583</v>
      </c>
      <c r="B585" t="s">
        <v>1209</v>
      </c>
      <c r="C585" s="2" t="s">
        <v>1210</v>
      </c>
      <c r="D585">
        <v>18900</v>
      </c>
      <c r="E585">
        <v>60934</v>
      </c>
      <c r="F585">
        <f t="shared" si="54"/>
        <v>322.40211640211641</v>
      </c>
      <c r="G585" t="s">
        <v>20</v>
      </c>
      <c r="H585">
        <v>909</v>
      </c>
      <c r="I585">
        <f t="shared" si="5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s="15" t="str">
        <f t="shared" si="57"/>
        <v>film &amp; video</v>
      </c>
      <c r="T585" s="15" t="str">
        <f t="shared" si="58"/>
        <v>documentary</v>
      </c>
    </row>
    <row r="586" spans="1:20" ht="34" x14ac:dyDescent="0.2">
      <c r="A586" s="6">
        <v>584</v>
      </c>
      <c r="B586" t="s">
        <v>45</v>
      </c>
      <c r="C586" s="2" t="s">
        <v>1211</v>
      </c>
      <c r="D586">
        <v>86400</v>
      </c>
      <c r="E586">
        <v>103255</v>
      </c>
      <c r="F586">
        <f t="shared" si="54"/>
        <v>119.50810185185186</v>
      </c>
      <c r="G586" t="s">
        <v>20</v>
      </c>
      <c r="H586">
        <v>1613</v>
      </c>
      <c r="I586">
        <f t="shared" si="5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s="15" t="str">
        <f t="shared" si="57"/>
        <v>technology</v>
      </c>
      <c r="T586" s="15" t="str">
        <f t="shared" si="58"/>
        <v>web</v>
      </c>
    </row>
    <row r="587" spans="1:20" ht="17" x14ac:dyDescent="0.2">
      <c r="A587" s="6">
        <v>585</v>
      </c>
      <c r="B587" t="s">
        <v>1212</v>
      </c>
      <c r="C587" s="2" t="s">
        <v>1213</v>
      </c>
      <c r="D587">
        <v>8900</v>
      </c>
      <c r="E587">
        <v>13065</v>
      </c>
      <c r="F587">
        <f t="shared" si="54"/>
        <v>146.79775280898878</v>
      </c>
      <c r="G587" t="s">
        <v>20</v>
      </c>
      <c r="H587">
        <v>136</v>
      </c>
      <c r="I587">
        <f t="shared" si="5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s="15" t="str">
        <f t="shared" si="57"/>
        <v>publishing</v>
      </c>
      <c r="T587" s="15" t="str">
        <f t="shared" si="58"/>
        <v>translations</v>
      </c>
    </row>
    <row r="588" spans="1:20" ht="17" x14ac:dyDescent="0.2">
      <c r="A588" s="6">
        <v>586</v>
      </c>
      <c r="B588" t="s">
        <v>1214</v>
      </c>
      <c r="C588" s="2" t="s">
        <v>1215</v>
      </c>
      <c r="D588">
        <v>700</v>
      </c>
      <c r="E588">
        <v>6654</v>
      </c>
      <c r="F588">
        <f t="shared" si="54"/>
        <v>950.57142857142856</v>
      </c>
      <c r="G588" t="s">
        <v>20</v>
      </c>
      <c r="H588">
        <v>130</v>
      </c>
      <c r="I588">
        <f t="shared" si="5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s="15" t="str">
        <f t="shared" si="57"/>
        <v>music</v>
      </c>
      <c r="T588" s="15" t="str">
        <f t="shared" si="58"/>
        <v>rock</v>
      </c>
    </row>
    <row r="589" spans="1:20" ht="17" hidden="1" x14ac:dyDescent="0.2">
      <c r="A589" s="6">
        <v>587</v>
      </c>
      <c r="B589" t="s">
        <v>1216</v>
      </c>
      <c r="C589" s="2" t="s">
        <v>1217</v>
      </c>
      <c r="D589">
        <v>9400</v>
      </c>
      <c r="E589">
        <v>6852</v>
      </c>
      <c r="F589">
        <f t="shared" si="54"/>
        <v>72.893617021276597</v>
      </c>
      <c r="G589" t="s">
        <v>14</v>
      </c>
      <c r="H589">
        <v>156</v>
      </c>
      <c r="I589">
        <f t="shared" si="5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s="15" t="str">
        <f t="shared" si="57"/>
        <v>food</v>
      </c>
      <c r="T589" s="15" t="str">
        <f t="shared" si="58"/>
        <v>food trucks</v>
      </c>
    </row>
    <row r="590" spans="1:20" ht="17" hidden="1" x14ac:dyDescent="0.2">
      <c r="A590" s="6">
        <v>588</v>
      </c>
      <c r="B590" t="s">
        <v>1218</v>
      </c>
      <c r="C590" s="2" t="s">
        <v>1219</v>
      </c>
      <c r="D590">
        <v>157600</v>
      </c>
      <c r="E590">
        <v>124517</v>
      </c>
      <c r="F590">
        <f t="shared" si="54"/>
        <v>79.008248730964468</v>
      </c>
      <c r="G590" t="s">
        <v>14</v>
      </c>
      <c r="H590">
        <v>1368</v>
      </c>
      <c r="I590">
        <f t="shared" si="5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s="15" t="str">
        <f t="shared" si="57"/>
        <v>theater</v>
      </c>
      <c r="T590" s="15" t="str">
        <f t="shared" si="58"/>
        <v>plays</v>
      </c>
    </row>
    <row r="591" spans="1:20" ht="17" hidden="1" x14ac:dyDescent="0.2">
      <c r="A591" s="6">
        <v>589</v>
      </c>
      <c r="B591" t="s">
        <v>1220</v>
      </c>
      <c r="C591" s="2" t="s">
        <v>1221</v>
      </c>
      <c r="D591">
        <v>7900</v>
      </c>
      <c r="E591">
        <v>5113</v>
      </c>
      <c r="F591">
        <f t="shared" si="54"/>
        <v>64.721518987341781</v>
      </c>
      <c r="G591" t="s">
        <v>14</v>
      </c>
      <c r="H591">
        <v>102</v>
      </c>
      <c r="I591">
        <f t="shared" si="5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s="15" t="str">
        <f t="shared" si="57"/>
        <v>film &amp; video</v>
      </c>
      <c r="T591" s="15" t="str">
        <f t="shared" si="58"/>
        <v>documentary</v>
      </c>
    </row>
    <row r="592" spans="1:20" ht="34" hidden="1" x14ac:dyDescent="0.2">
      <c r="A592" s="6">
        <v>590</v>
      </c>
      <c r="B592" t="s">
        <v>1222</v>
      </c>
      <c r="C592" s="2" t="s">
        <v>1223</v>
      </c>
      <c r="D592">
        <v>7100</v>
      </c>
      <c r="E592">
        <v>5824</v>
      </c>
      <c r="F592">
        <f t="shared" si="54"/>
        <v>82.028169014084511</v>
      </c>
      <c r="G592" t="s">
        <v>14</v>
      </c>
      <c r="H592">
        <v>86</v>
      </c>
      <c r="I592">
        <f t="shared" si="5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s="15" t="str">
        <f t="shared" si="57"/>
        <v>publishing</v>
      </c>
      <c r="T592" s="15" t="str">
        <f t="shared" si="58"/>
        <v>radio &amp; podcasts</v>
      </c>
    </row>
    <row r="593" spans="1:20" ht="17" x14ac:dyDescent="0.2">
      <c r="A593" s="6">
        <v>591</v>
      </c>
      <c r="B593" t="s">
        <v>1224</v>
      </c>
      <c r="C593" s="2" t="s">
        <v>1225</v>
      </c>
      <c r="D593">
        <v>600</v>
      </c>
      <c r="E593">
        <v>6226</v>
      </c>
      <c r="F593">
        <f t="shared" si="54"/>
        <v>1037.6666666666667</v>
      </c>
      <c r="G593" t="s">
        <v>20</v>
      </c>
      <c r="H593">
        <v>102</v>
      </c>
      <c r="I593">
        <f t="shared" si="5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s="15" t="str">
        <f t="shared" si="57"/>
        <v>games</v>
      </c>
      <c r="T593" s="15" t="str">
        <f t="shared" si="58"/>
        <v>video games</v>
      </c>
    </row>
    <row r="594" spans="1:20" ht="34" hidden="1" x14ac:dyDescent="0.2">
      <c r="A594" s="6">
        <v>592</v>
      </c>
      <c r="B594" t="s">
        <v>1226</v>
      </c>
      <c r="C594" s="2" t="s">
        <v>1227</v>
      </c>
      <c r="D594">
        <v>156800</v>
      </c>
      <c r="E594">
        <v>20243</v>
      </c>
      <c r="F594">
        <f t="shared" si="54"/>
        <v>12.910076530612244</v>
      </c>
      <c r="G594" t="s">
        <v>14</v>
      </c>
      <c r="H594">
        <v>253</v>
      </c>
      <c r="I594">
        <f t="shared" si="5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s="15" t="str">
        <f t="shared" si="57"/>
        <v>theater</v>
      </c>
      <c r="T594" s="15" t="str">
        <f t="shared" si="58"/>
        <v>plays</v>
      </c>
    </row>
    <row r="595" spans="1:20" ht="17" x14ac:dyDescent="0.2">
      <c r="A595" s="6">
        <v>593</v>
      </c>
      <c r="B595" t="s">
        <v>1228</v>
      </c>
      <c r="C595" s="2" t="s">
        <v>1229</v>
      </c>
      <c r="D595">
        <v>121600</v>
      </c>
      <c r="E595">
        <v>188288</v>
      </c>
      <c r="F595">
        <f t="shared" si="54"/>
        <v>154.84210526315789</v>
      </c>
      <c r="G595" t="s">
        <v>20</v>
      </c>
      <c r="H595">
        <v>4006</v>
      </c>
      <c r="I595">
        <f t="shared" si="5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s="15" t="str">
        <f t="shared" si="57"/>
        <v>film &amp; video</v>
      </c>
      <c r="T595" s="15" t="str">
        <f t="shared" si="58"/>
        <v>animation</v>
      </c>
    </row>
    <row r="596" spans="1:20" ht="34" hidden="1" x14ac:dyDescent="0.2">
      <c r="A596" s="6">
        <v>594</v>
      </c>
      <c r="B596" t="s">
        <v>1230</v>
      </c>
      <c r="C596" s="2" t="s">
        <v>1231</v>
      </c>
      <c r="D596">
        <v>157300</v>
      </c>
      <c r="E596">
        <v>11167</v>
      </c>
      <c r="F596">
        <f t="shared" si="54"/>
        <v>7.0991735537190088</v>
      </c>
      <c r="G596" t="s">
        <v>14</v>
      </c>
      <c r="H596">
        <v>157</v>
      </c>
      <c r="I596">
        <f t="shared" si="5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s="15" t="str">
        <f t="shared" si="57"/>
        <v>theater</v>
      </c>
      <c r="T596" s="15" t="str">
        <f t="shared" si="58"/>
        <v>plays</v>
      </c>
    </row>
    <row r="597" spans="1:20" ht="34" x14ac:dyDescent="0.2">
      <c r="A597" s="6">
        <v>595</v>
      </c>
      <c r="B597" t="s">
        <v>1232</v>
      </c>
      <c r="C597" s="2" t="s">
        <v>1233</v>
      </c>
      <c r="D597">
        <v>70300</v>
      </c>
      <c r="E597">
        <v>146595</v>
      </c>
      <c r="F597">
        <f t="shared" si="54"/>
        <v>208.52773826458036</v>
      </c>
      <c r="G597" t="s">
        <v>20</v>
      </c>
      <c r="H597">
        <v>1629</v>
      </c>
      <c r="I597">
        <f t="shared" si="5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s="15" t="str">
        <f t="shared" si="57"/>
        <v>theater</v>
      </c>
      <c r="T597" s="15" t="str">
        <f t="shared" si="58"/>
        <v>plays</v>
      </c>
    </row>
    <row r="598" spans="1:20" ht="17" hidden="1" x14ac:dyDescent="0.2">
      <c r="A598" s="6">
        <v>596</v>
      </c>
      <c r="B598" t="s">
        <v>1234</v>
      </c>
      <c r="C598" s="2" t="s">
        <v>1235</v>
      </c>
      <c r="D598">
        <v>7900</v>
      </c>
      <c r="E598">
        <v>7875</v>
      </c>
      <c r="F598">
        <f t="shared" si="54"/>
        <v>99.683544303797461</v>
      </c>
      <c r="G598" t="s">
        <v>14</v>
      </c>
      <c r="H598">
        <v>183</v>
      </c>
      <c r="I598">
        <f t="shared" si="5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s="15" t="str">
        <f t="shared" si="57"/>
        <v>film &amp; video</v>
      </c>
      <c r="T598" s="15" t="str">
        <f t="shared" si="58"/>
        <v>drama</v>
      </c>
    </row>
    <row r="599" spans="1:20" ht="17" x14ac:dyDescent="0.2">
      <c r="A599" s="6">
        <v>597</v>
      </c>
      <c r="B599" t="s">
        <v>1236</v>
      </c>
      <c r="C599" s="2" t="s">
        <v>1237</v>
      </c>
      <c r="D599">
        <v>73800</v>
      </c>
      <c r="E599">
        <v>148779</v>
      </c>
      <c r="F599">
        <f t="shared" si="54"/>
        <v>201.59756097560978</v>
      </c>
      <c r="G599" t="s">
        <v>20</v>
      </c>
      <c r="H599">
        <v>2188</v>
      </c>
      <c r="I599">
        <f t="shared" si="5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s="15" t="str">
        <f t="shared" si="57"/>
        <v>theater</v>
      </c>
      <c r="T599" s="15" t="str">
        <f t="shared" si="58"/>
        <v>plays</v>
      </c>
    </row>
    <row r="600" spans="1:20" ht="17" x14ac:dyDescent="0.2">
      <c r="A600" s="6">
        <v>598</v>
      </c>
      <c r="B600" t="s">
        <v>1238</v>
      </c>
      <c r="C600" s="2" t="s">
        <v>1239</v>
      </c>
      <c r="D600">
        <v>108500</v>
      </c>
      <c r="E600">
        <v>175868</v>
      </c>
      <c r="F600">
        <f t="shared" si="54"/>
        <v>162.09032258064516</v>
      </c>
      <c r="G600" t="s">
        <v>20</v>
      </c>
      <c r="H600">
        <v>2409</v>
      </c>
      <c r="I600">
        <f t="shared" si="5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s="15" t="str">
        <f t="shared" si="57"/>
        <v>music</v>
      </c>
      <c r="T600" s="15" t="str">
        <f t="shared" si="58"/>
        <v>rock</v>
      </c>
    </row>
    <row r="601" spans="1:20" ht="34" hidden="1" x14ac:dyDescent="0.2">
      <c r="A601" s="6">
        <v>599</v>
      </c>
      <c r="B601" t="s">
        <v>1240</v>
      </c>
      <c r="C601" s="2" t="s">
        <v>1241</v>
      </c>
      <c r="D601">
        <v>140300</v>
      </c>
      <c r="E601">
        <v>5112</v>
      </c>
      <c r="F601">
        <f t="shared" si="54"/>
        <v>3.6436208125445471</v>
      </c>
      <c r="G601" t="s">
        <v>14</v>
      </c>
      <c r="H601">
        <v>82</v>
      </c>
      <c r="I601">
        <f t="shared" si="5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s="15" t="str">
        <f t="shared" si="57"/>
        <v>film &amp; video</v>
      </c>
      <c r="T601" s="15" t="str">
        <f t="shared" si="58"/>
        <v>documentary</v>
      </c>
    </row>
    <row r="602" spans="1:20" ht="17" hidden="1" x14ac:dyDescent="0.2">
      <c r="A602" s="6">
        <v>600</v>
      </c>
      <c r="B602" t="s">
        <v>1242</v>
      </c>
      <c r="C602" s="2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s="15" t="str">
        <f t="shared" si="57"/>
        <v>food</v>
      </c>
      <c r="T602" s="15" t="str">
        <f t="shared" si="58"/>
        <v>food trucks</v>
      </c>
    </row>
    <row r="603" spans="1:20" ht="17" x14ac:dyDescent="0.2">
      <c r="A603" s="6">
        <v>601</v>
      </c>
      <c r="B603" t="s">
        <v>1244</v>
      </c>
      <c r="C603" s="2" t="s">
        <v>1245</v>
      </c>
      <c r="D603">
        <v>6300</v>
      </c>
      <c r="E603">
        <v>13018</v>
      </c>
      <c r="F603">
        <f t="shared" si="54"/>
        <v>206.63492063492063</v>
      </c>
      <c r="G603" t="s">
        <v>20</v>
      </c>
      <c r="H603">
        <v>194</v>
      </c>
      <c r="I603">
        <f t="shared" si="5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s="15" t="str">
        <f t="shared" si="57"/>
        <v>technology</v>
      </c>
      <c r="T603" s="15" t="str">
        <f t="shared" si="58"/>
        <v>wearables</v>
      </c>
    </row>
    <row r="604" spans="1:20" ht="34" x14ac:dyDescent="0.2">
      <c r="A604" s="6">
        <v>602</v>
      </c>
      <c r="B604" t="s">
        <v>1246</v>
      </c>
      <c r="C604" s="2" t="s">
        <v>1247</v>
      </c>
      <c r="D604">
        <v>71100</v>
      </c>
      <c r="E604">
        <v>91176</v>
      </c>
      <c r="F604">
        <f t="shared" si="54"/>
        <v>128.23628691983123</v>
      </c>
      <c r="G604" t="s">
        <v>20</v>
      </c>
      <c r="H604">
        <v>1140</v>
      </c>
      <c r="I604">
        <f t="shared" si="5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s="15" t="str">
        <f t="shared" si="57"/>
        <v>theater</v>
      </c>
      <c r="T604" s="15" t="str">
        <f t="shared" si="58"/>
        <v>plays</v>
      </c>
    </row>
    <row r="605" spans="1:20" ht="17" x14ac:dyDescent="0.2">
      <c r="A605" s="6">
        <v>603</v>
      </c>
      <c r="B605" t="s">
        <v>1248</v>
      </c>
      <c r="C605" s="2" t="s">
        <v>1249</v>
      </c>
      <c r="D605">
        <v>5300</v>
      </c>
      <c r="E605">
        <v>6342</v>
      </c>
      <c r="F605">
        <f t="shared" si="54"/>
        <v>119.66037735849055</v>
      </c>
      <c r="G605" t="s">
        <v>20</v>
      </c>
      <c r="H605">
        <v>102</v>
      </c>
      <c r="I605">
        <f t="shared" si="5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s="15" t="str">
        <f t="shared" si="57"/>
        <v>theater</v>
      </c>
      <c r="T605" s="15" t="str">
        <f t="shared" si="58"/>
        <v>plays</v>
      </c>
    </row>
    <row r="606" spans="1:20" ht="17" x14ac:dyDescent="0.2">
      <c r="A606" s="6">
        <v>604</v>
      </c>
      <c r="B606" t="s">
        <v>1250</v>
      </c>
      <c r="C606" s="2" t="s">
        <v>1251</v>
      </c>
      <c r="D606">
        <v>88700</v>
      </c>
      <c r="E606">
        <v>151438</v>
      </c>
      <c r="F606">
        <f t="shared" si="54"/>
        <v>170.73055242390078</v>
      </c>
      <c r="G606" t="s">
        <v>20</v>
      </c>
      <c r="H606">
        <v>2857</v>
      </c>
      <c r="I606">
        <f t="shared" si="5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s="15" t="str">
        <f t="shared" si="57"/>
        <v>theater</v>
      </c>
      <c r="T606" s="15" t="str">
        <f t="shared" si="58"/>
        <v>plays</v>
      </c>
    </row>
    <row r="607" spans="1:20" ht="17" x14ac:dyDescent="0.2">
      <c r="A607" s="6">
        <v>605</v>
      </c>
      <c r="B607" t="s">
        <v>1252</v>
      </c>
      <c r="C607" s="2" t="s">
        <v>1253</v>
      </c>
      <c r="D607">
        <v>3300</v>
      </c>
      <c r="E607">
        <v>6178</v>
      </c>
      <c r="F607">
        <f t="shared" si="54"/>
        <v>187.21212121212122</v>
      </c>
      <c r="G607" t="s">
        <v>20</v>
      </c>
      <c r="H607">
        <v>107</v>
      </c>
      <c r="I607">
        <f t="shared" si="5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s="15" t="str">
        <f t="shared" si="57"/>
        <v>publishing</v>
      </c>
      <c r="T607" s="15" t="str">
        <f t="shared" si="58"/>
        <v>nonfiction</v>
      </c>
    </row>
    <row r="608" spans="1:20" ht="17" x14ac:dyDescent="0.2">
      <c r="A608" s="6">
        <v>606</v>
      </c>
      <c r="B608" t="s">
        <v>1254</v>
      </c>
      <c r="C608" s="2" t="s">
        <v>1255</v>
      </c>
      <c r="D608">
        <v>3400</v>
      </c>
      <c r="E608">
        <v>6405</v>
      </c>
      <c r="F608">
        <f t="shared" si="54"/>
        <v>188.38235294117646</v>
      </c>
      <c r="G608" t="s">
        <v>20</v>
      </c>
      <c r="H608">
        <v>160</v>
      </c>
      <c r="I608">
        <f t="shared" si="5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s="15" t="str">
        <f t="shared" si="57"/>
        <v>music</v>
      </c>
      <c r="T608" s="15" t="str">
        <f t="shared" si="58"/>
        <v>rock</v>
      </c>
    </row>
    <row r="609" spans="1:20" ht="17" x14ac:dyDescent="0.2">
      <c r="A609" s="6">
        <v>607</v>
      </c>
      <c r="B609" t="s">
        <v>1256</v>
      </c>
      <c r="C609" s="2" t="s">
        <v>1257</v>
      </c>
      <c r="D609">
        <v>137600</v>
      </c>
      <c r="E609">
        <v>180667</v>
      </c>
      <c r="F609">
        <f t="shared" si="54"/>
        <v>131.29869186046511</v>
      </c>
      <c r="G609" t="s">
        <v>20</v>
      </c>
      <c r="H609">
        <v>2230</v>
      </c>
      <c r="I609">
        <f t="shared" si="5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s="15" t="str">
        <f t="shared" si="57"/>
        <v>food</v>
      </c>
      <c r="T609" s="15" t="str">
        <f t="shared" si="58"/>
        <v>food trucks</v>
      </c>
    </row>
    <row r="610" spans="1:20" ht="17" x14ac:dyDescent="0.2">
      <c r="A610" s="6">
        <v>608</v>
      </c>
      <c r="B610" t="s">
        <v>1258</v>
      </c>
      <c r="C610" s="2" t="s">
        <v>1259</v>
      </c>
      <c r="D610">
        <v>3900</v>
      </c>
      <c r="E610">
        <v>11075</v>
      </c>
      <c r="F610">
        <f t="shared" si="54"/>
        <v>283.97435897435901</v>
      </c>
      <c r="G610" t="s">
        <v>20</v>
      </c>
      <c r="H610">
        <v>316</v>
      </c>
      <c r="I610">
        <f t="shared" si="5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s="15" t="str">
        <f t="shared" si="57"/>
        <v>music</v>
      </c>
      <c r="T610" s="15" t="str">
        <f t="shared" si="58"/>
        <v>jazz</v>
      </c>
    </row>
    <row r="611" spans="1:20" ht="17" x14ac:dyDescent="0.2">
      <c r="A611" s="6">
        <v>609</v>
      </c>
      <c r="B611" t="s">
        <v>1260</v>
      </c>
      <c r="C611" s="2" t="s">
        <v>1261</v>
      </c>
      <c r="D611">
        <v>10000</v>
      </c>
      <c r="E611">
        <v>12042</v>
      </c>
      <c r="F611">
        <f t="shared" si="54"/>
        <v>120.41999999999999</v>
      </c>
      <c r="G611" t="s">
        <v>20</v>
      </c>
      <c r="H611">
        <v>117</v>
      </c>
      <c r="I611">
        <f t="shared" si="5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s="15" t="str">
        <f t="shared" si="57"/>
        <v>film &amp; video</v>
      </c>
      <c r="T611" s="15" t="str">
        <f t="shared" si="58"/>
        <v>science fiction</v>
      </c>
    </row>
    <row r="612" spans="1:20" ht="34" x14ac:dyDescent="0.2">
      <c r="A612" s="6">
        <v>610</v>
      </c>
      <c r="B612" t="s">
        <v>1262</v>
      </c>
      <c r="C612" s="2" t="s">
        <v>1263</v>
      </c>
      <c r="D612">
        <v>42800</v>
      </c>
      <c r="E612">
        <v>179356</v>
      </c>
      <c r="F612">
        <f t="shared" si="54"/>
        <v>419.0560747663551</v>
      </c>
      <c r="G612" t="s">
        <v>20</v>
      </c>
      <c r="H612">
        <v>6406</v>
      </c>
      <c r="I612">
        <f t="shared" si="5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s="15" t="str">
        <f t="shared" si="57"/>
        <v>theater</v>
      </c>
      <c r="T612" s="15" t="str">
        <f t="shared" si="58"/>
        <v>plays</v>
      </c>
    </row>
    <row r="613" spans="1:20" ht="17" hidden="1" x14ac:dyDescent="0.2">
      <c r="A613" s="6">
        <v>611</v>
      </c>
      <c r="B613" t="s">
        <v>1264</v>
      </c>
      <c r="C613" s="2" t="s">
        <v>1265</v>
      </c>
      <c r="D613">
        <v>8200</v>
      </c>
      <c r="E613">
        <v>1136</v>
      </c>
      <c r="F613">
        <f t="shared" si="54"/>
        <v>13.853658536585368</v>
      </c>
      <c r="G613" t="s">
        <v>74</v>
      </c>
      <c r="H613">
        <v>15</v>
      </c>
      <c r="I613">
        <f t="shared" si="5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s="15" t="str">
        <f t="shared" si="57"/>
        <v>theater</v>
      </c>
      <c r="T613" s="15" t="str">
        <f t="shared" si="58"/>
        <v>plays</v>
      </c>
    </row>
    <row r="614" spans="1:20" ht="17" x14ac:dyDescent="0.2">
      <c r="A614" s="6">
        <v>612</v>
      </c>
      <c r="B614" t="s">
        <v>1266</v>
      </c>
      <c r="C614" s="2" t="s">
        <v>1267</v>
      </c>
      <c r="D614">
        <v>6200</v>
      </c>
      <c r="E614">
        <v>8645</v>
      </c>
      <c r="F614">
        <f t="shared" si="54"/>
        <v>139.43548387096774</v>
      </c>
      <c r="G614" t="s">
        <v>20</v>
      </c>
      <c r="H614">
        <v>192</v>
      </c>
      <c r="I614">
        <f t="shared" si="5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s="15" t="str">
        <f t="shared" si="57"/>
        <v>music</v>
      </c>
      <c r="T614" s="15" t="str">
        <f t="shared" si="58"/>
        <v>electric music</v>
      </c>
    </row>
    <row r="615" spans="1:20" ht="34" x14ac:dyDescent="0.2">
      <c r="A615" s="6">
        <v>613</v>
      </c>
      <c r="B615" t="s">
        <v>1268</v>
      </c>
      <c r="C615" s="2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s="15" t="str">
        <f t="shared" si="57"/>
        <v>theater</v>
      </c>
      <c r="T615" s="15" t="str">
        <f t="shared" si="58"/>
        <v>plays</v>
      </c>
    </row>
    <row r="616" spans="1:20" ht="34" x14ac:dyDescent="0.2">
      <c r="A616" s="6">
        <v>614</v>
      </c>
      <c r="B616" t="s">
        <v>1270</v>
      </c>
      <c r="C616" s="2" t="s">
        <v>1271</v>
      </c>
      <c r="D616">
        <v>26500</v>
      </c>
      <c r="E616">
        <v>41205</v>
      </c>
      <c r="F616">
        <f t="shared" si="54"/>
        <v>155.49056603773585</v>
      </c>
      <c r="G616" t="s">
        <v>20</v>
      </c>
      <c r="H616">
        <v>723</v>
      </c>
      <c r="I616">
        <f t="shared" si="5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s="15" t="str">
        <f t="shared" si="57"/>
        <v>theater</v>
      </c>
      <c r="T616" s="15" t="str">
        <f t="shared" si="58"/>
        <v>plays</v>
      </c>
    </row>
    <row r="617" spans="1:20" ht="17" x14ac:dyDescent="0.2">
      <c r="A617" s="6">
        <v>615</v>
      </c>
      <c r="B617" t="s">
        <v>1272</v>
      </c>
      <c r="C617" s="2" t="s">
        <v>1273</v>
      </c>
      <c r="D617">
        <v>8500</v>
      </c>
      <c r="E617">
        <v>14488</v>
      </c>
      <c r="F617">
        <f t="shared" si="54"/>
        <v>170.44705882352943</v>
      </c>
      <c r="G617" t="s">
        <v>20</v>
      </c>
      <c r="H617">
        <v>170</v>
      </c>
      <c r="I617">
        <f t="shared" si="5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s="15" t="str">
        <f t="shared" si="57"/>
        <v>theater</v>
      </c>
      <c r="T617" s="15" t="str">
        <f t="shared" si="58"/>
        <v>plays</v>
      </c>
    </row>
    <row r="618" spans="1:20" ht="17" x14ac:dyDescent="0.2">
      <c r="A618" s="6">
        <v>616</v>
      </c>
      <c r="B618" t="s">
        <v>1274</v>
      </c>
      <c r="C618" s="2" t="s">
        <v>1275</v>
      </c>
      <c r="D618">
        <v>6400</v>
      </c>
      <c r="E618">
        <v>12129</v>
      </c>
      <c r="F618">
        <f t="shared" si="54"/>
        <v>189.515625</v>
      </c>
      <c r="G618" t="s">
        <v>20</v>
      </c>
      <c r="H618">
        <v>238</v>
      </c>
      <c r="I618">
        <f t="shared" si="5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s="15" t="str">
        <f t="shared" si="57"/>
        <v>music</v>
      </c>
      <c r="T618" s="15" t="str">
        <f t="shared" si="58"/>
        <v>indie rock</v>
      </c>
    </row>
    <row r="619" spans="1:20" ht="17" x14ac:dyDescent="0.2">
      <c r="A619" s="6">
        <v>617</v>
      </c>
      <c r="B619" t="s">
        <v>1276</v>
      </c>
      <c r="C619" s="2" t="s">
        <v>1277</v>
      </c>
      <c r="D619">
        <v>1400</v>
      </c>
      <c r="E619">
        <v>3496</v>
      </c>
      <c r="F619">
        <f t="shared" si="54"/>
        <v>249.71428571428572</v>
      </c>
      <c r="G619" t="s">
        <v>20</v>
      </c>
      <c r="H619">
        <v>55</v>
      </c>
      <c r="I619">
        <f t="shared" si="5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s="15" t="str">
        <f t="shared" si="57"/>
        <v>theater</v>
      </c>
      <c r="T619" s="15" t="str">
        <f t="shared" si="58"/>
        <v>plays</v>
      </c>
    </row>
    <row r="620" spans="1:20" ht="17" hidden="1" x14ac:dyDescent="0.2">
      <c r="A620" s="6">
        <v>618</v>
      </c>
      <c r="B620" t="s">
        <v>1278</v>
      </c>
      <c r="C620" s="2" t="s">
        <v>1279</v>
      </c>
      <c r="D620">
        <v>198600</v>
      </c>
      <c r="E620">
        <v>97037</v>
      </c>
      <c r="F620">
        <f t="shared" si="54"/>
        <v>48.860523665659613</v>
      </c>
      <c r="G620" t="s">
        <v>14</v>
      </c>
      <c r="H620">
        <v>1198</v>
      </c>
      <c r="I620">
        <f t="shared" si="5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s="15" t="str">
        <f t="shared" si="57"/>
        <v>publishing</v>
      </c>
      <c r="T620" s="15" t="str">
        <f t="shared" si="58"/>
        <v>nonfiction</v>
      </c>
    </row>
    <row r="621" spans="1:20" ht="17" hidden="1" x14ac:dyDescent="0.2">
      <c r="A621" s="6">
        <v>619</v>
      </c>
      <c r="B621" t="s">
        <v>1280</v>
      </c>
      <c r="C621" s="2" t="s">
        <v>1281</v>
      </c>
      <c r="D621">
        <v>195900</v>
      </c>
      <c r="E621">
        <v>55757</v>
      </c>
      <c r="F621">
        <f t="shared" si="54"/>
        <v>28.461970393057683</v>
      </c>
      <c r="G621" t="s">
        <v>14</v>
      </c>
      <c r="H621">
        <v>648</v>
      </c>
      <c r="I621">
        <f t="shared" si="5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s="15" t="str">
        <f t="shared" si="57"/>
        <v>theater</v>
      </c>
      <c r="T621" s="15" t="str">
        <f t="shared" si="58"/>
        <v>plays</v>
      </c>
    </row>
    <row r="622" spans="1:20" ht="17" x14ac:dyDescent="0.2">
      <c r="A622" s="6">
        <v>620</v>
      </c>
      <c r="B622" t="s">
        <v>1282</v>
      </c>
      <c r="C622" s="2" t="s">
        <v>1283</v>
      </c>
      <c r="D622">
        <v>4300</v>
      </c>
      <c r="E622">
        <v>11525</v>
      </c>
      <c r="F622">
        <f t="shared" si="54"/>
        <v>268.02325581395348</v>
      </c>
      <c r="G622" t="s">
        <v>20</v>
      </c>
      <c r="H622">
        <v>128</v>
      </c>
      <c r="I622">
        <f t="shared" si="5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s="15" t="str">
        <f t="shared" si="57"/>
        <v>photography</v>
      </c>
      <c r="T622" s="15" t="str">
        <f t="shared" si="58"/>
        <v>photography books</v>
      </c>
    </row>
    <row r="623" spans="1:20" ht="17" x14ac:dyDescent="0.2">
      <c r="A623" s="6">
        <v>621</v>
      </c>
      <c r="B623" t="s">
        <v>1284</v>
      </c>
      <c r="C623" s="2" t="s">
        <v>1285</v>
      </c>
      <c r="D623">
        <v>25600</v>
      </c>
      <c r="E623">
        <v>158669</v>
      </c>
      <c r="F623">
        <f t="shared" si="54"/>
        <v>619.80078125</v>
      </c>
      <c r="G623" t="s">
        <v>20</v>
      </c>
      <c r="H623">
        <v>2144</v>
      </c>
      <c r="I623">
        <f t="shared" si="5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s="15" t="str">
        <f t="shared" si="57"/>
        <v>theater</v>
      </c>
      <c r="T623" s="15" t="str">
        <f t="shared" si="58"/>
        <v>plays</v>
      </c>
    </row>
    <row r="624" spans="1:20" ht="17" hidden="1" x14ac:dyDescent="0.2">
      <c r="A624" s="6">
        <v>622</v>
      </c>
      <c r="B624" t="s">
        <v>1286</v>
      </c>
      <c r="C624" s="2" t="s">
        <v>1287</v>
      </c>
      <c r="D624">
        <v>189000</v>
      </c>
      <c r="E624">
        <v>5916</v>
      </c>
      <c r="F624">
        <f t="shared" si="54"/>
        <v>3.1301587301587301</v>
      </c>
      <c r="G624" t="s">
        <v>14</v>
      </c>
      <c r="H624">
        <v>64</v>
      </c>
      <c r="I624">
        <f t="shared" si="5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s="15" t="str">
        <f t="shared" si="57"/>
        <v>music</v>
      </c>
      <c r="T624" s="15" t="str">
        <f t="shared" si="58"/>
        <v>indie rock</v>
      </c>
    </row>
    <row r="625" spans="1:20" ht="17" x14ac:dyDescent="0.2">
      <c r="A625" s="6">
        <v>623</v>
      </c>
      <c r="B625" t="s">
        <v>1288</v>
      </c>
      <c r="C625" s="2" t="s">
        <v>1289</v>
      </c>
      <c r="D625">
        <v>94300</v>
      </c>
      <c r="E625">
        <v>150806</v>
      </c>
      <c r="F625">
        <f t="shared" si="54"/>
        <v>159.92152704135739</v>
      </c>
      <c r="G625" t="s">
        <v>20</v>
      </c>
      <c r="H625">
        <v>2693</v>
      </c>
      <c r="I625">
        <f t="shared" si="5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s="15" t="str">
        <f t="shared" si="57"/>
        <v>theater</v>
      </c>
      <c r="T625" s="15" t="str">
        <f t="shared" si="58"/>
        <v>plays</v>
      </c>
    </row>
    <row r="626" spans="1:20" ht="17" x14ac:dyDescent="0.2">
      <c r="A626" s="6">
        <v>624</v>
      </c>
      <c r="B626" t="s">
        <v>1290</v>
      </c>
      <c r="C626" s="2" t="s">
        <v>1291</v>
      </c>
      <c r="D626">
        <v>5100</v>
      </c>
      <c r="E626">
        <v>14249</v>
      </c>
      <c r="F626">
        <f t="shared" si="54"/>
        <v>279.39215686274508</v>
      </c>
      <c r="G626" t="s">
        <v>20</v>
      </c>
      <c r="H626">
        <v>432</v>
      </c>
      <c r="I626">
        <f t="shared" si="5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s="15" t="str">
        <f t="shared" si="57"/>
        <v>photography</v>
      </c>
      <c r="T626" s="15" t="str">
        <f t="shared" si="58"/>
        <v>photography books</v>
      </c>
    </row>
    <row r="627" spans="1:20" ht="34" hidden="1" x14ac:dyDescent="0.2">
      <c r="A627" s="6">
        <v>625</v>
      </c>
      <c r="B627" t="s">
        <v>1292</v>
      </c>
      <c r="C627" s="2" t="s">
        <v>1293</v>
      </c>
      <c r="D627">
        <v>7500</v>
      </c>
      <c r="E627">
        <v>5803</v>
      </c>
      <c r="F627">
        <f t="shared" si="54"/>
        <v>77.373333333333335</v>
      </c>
      <c r="G627" t="s">
        <v>14</v>
      </c>
      <c r="H627">
        <v>62</v>
      </c>
      <c r="I627">
        <f t="shared" si="5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s="15" t="str">
        <f t="shared" si="57"/>
        <v>theater</v>
      </c>
      <c r="T627" s="15" t="str">
        <f t="shared" si="58"/>
        <v>plays</v>
      </c>
    </row>
    <row r="628" spans="1:20" ht="34" x14ac:dyDescent="0.2">
      <c r="A628" s="6">
        <v>626</v>
      </c>
      <c r="B628" t="s">
        <v>1294</v>
      </c>
      <c r="C628" s="2" t="s">
        <v>1295</v>
      </c>
      <c r="D628">
        <v>6400</v>
      </c>
      <c r="E628">
        <v>13205</v>
      </c>
      <c r="F628">
        <f t="shared" si="54"/>
        <v>206.32812500000003</v>
      </c>
      <c r="G628" t="s">
        <v>20</v>
      </c>
      <c r="H628">
        <v>189</v>
      </c>
      <c r="I628">
        <f t="shared" si="5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s="15" t="str">
        <f t="shared" si="57"/>
        <v>theater</v>
      </c>
      <c r="T628" s="15" t="str">
        <f t="shared" si="58"/>
        <v>plays</v>
      </c>
    </row>
    <row r="629" spans="1:20" ht="17" x14ac:dyDescent="0.2">
      <c r="A629" s="6">
        <v>627</v>
      </c>
      <c r="B629" t="s">
        <v>1296</v>
      </c>
      <c r="C629" s="2" t="s">
        <v>1297</v>
      </c>
      <c r="D629">
        <v>1600</v>
      </c>
      <c r="E629">
        <v>11108</v>
      </c>
      <c r="F629">
        <f t="shared" si="54"/>
        <v>694.25</v>
      </c>
      <c r="G629" t="s">
        <v>20</v>
      </c>
      <c r="H629">
        <v>154</v>
      </c>
      <c r="I629">
        <f t="shared" si="5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s="15" t="str">
        <f t="shared" si="57"/>
        <v>food</v>
      </c>
      <c r="T629" s="15" t="str">
        <f t="shared" si="58"/>
        <v>food trucks</v>
      </c>
    </row>
    <row r="630" spans="1:20" ht="17" x14ac:dyDescent="0.2">
      <c r="A630" s="6">
        <v>628</v>
      </c>
      <c r="B630" t="s">
        <v>1298</v>
      </c>
      <c r="C630" s="2" t="s">
        <v>1299</v>
      </c>
      <c r="D630">
        <v>1900</v>
      </c>
      <c r="E630">
        <v>2884</v>
      </c>
      <c r="F630">
        <f t="shared" si="54"/>
        <v>151.78947368421052</v>
      </c>
      <c r="G630" t="s">
        <v>20</v>
      </c>
      <c r="H630">
        <v>96</v>
      </c>
      <c r="I630">
        <f t="shared" si="5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s="15" t="str">
        <f t="shared" si="57"/>
        <v>music</v>
      </c>
      <c r="T630" s="15" t="str">
        <f t="shared" si="58"/>
        <v>indie rock</v>
      </c>
    </row>
    <row r="631" spans="1:20" ht="17" hidden="1" x14ac:dyDescent="0.2">
      <c r="A631" s="6">
        <v>629</v>
      </c>
      <c r="B631" t="s">
        <v>1300</v>
      </c>
      <c r="C631" s="2" t="s">
        <v>1301</v>
      </c>
      <c r="D631">
        <v>85900</v>
      </c>
      <c r="E631">
        <v>55476</v>
      </c>
      <c r="F631">
        <f t="shared" si="54"/>
        <v>64.58207217694995</v>
      </c>
      <c r="G631" t="s">
        <v>14</v>
      </c>
      <c r="H631">
        <v>750</v>
      </c>
      <c r="I631">
        <f t="shared" si="5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s="15" t="str">
        <f t="shared" si="57"/>
        <v>theater</v>
      </c>
      <c r="T631" s="15" t="str">
        <f t="shared" si="58"/>
        <v>plays</v>
      </c>
    </row>
    <row r="632" spans="1:20" ht="17" hidden="1" x14ac:dyDescent="0.2">
      <c r="A632" s="6">
        <v>630</v>
      </c>
      <c r="B632" t="s">
        <v>1302</v>
      </c>
      <c r="C632" s="2" t="s">
        <v>1303</v>
      </c>
      <c r="D632">
        <v>9500</v>
      </c>
      <c r="E632">
        <v>5973</v>
      </c>
      <c r="F632">
        <f t="shared" si="54"/>
        <v>62.873684210526314</v>
      </c>
      <c r="G632" t="s">
        <v>74</v>
      </c>
      <c r="H632">
        <v>87</v>
      </c>
      <c r="I632">
        <f t="shared" si="5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s="15" t="str">
        <f t="shared" si="57"/>
        <v>theater</v>
      </c>
      <c r="T632" s="15" t="str">
        <f t="shared" si="58"/>
        <v>plays</v>
      </c>
    </row>
    <row r="633" spans="1:20" ht="17" x14ac:dyDescent="0.2">
      <c r="A633" s="6">
        <v>631</v>
      </c>
      <c r="B633" t="s">
        <v>1304</v>
      </c>
      <c r="C633" s="2" t="s">
        <v>1305</v>
      </c>
      <c r="D633">
        <v>59200</v>
      </c>
      <c r="E633">
        <v>183756</v>
      </c>
      <c r="F633">
        <f t="shared" si="54"/>
        <v>310.39864864864865</v>
      </c>
      <c r="G633" t="s">
        <v>20</v>
      </c>
      <c r="H633">
        <v>3063</v>
      </c>
      <c r="I633">
        <f t="shared" si="5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s="15" t="str">
        <f t="shared" si="57"/>
        <v>theater</v>
      </c>
      <c r="T633" s="15" t="str">
        <f t="shared" si="58"/>
        <v>plays</v>
      </c>
    </row>
    <row r="634" spans="1:20" ht="17" hidden="1" x14ac:dyDescent="0.2">
      <c r="A634" s="6">
        <v>632</v>
      </c>
      <c r="B634" t="s">
        <v>1306</v>
      </c>
      <c r="C634" s="2" t="s">
        <v>1307</v>
      </c>
      <c r="D634">
        <v>72100</v>
      </c>
      <c r="E634">
        <v>30902</v>
      </c>
      <c r="F634">
        <f t="shared" si="54"/>
        <v>42.859916782246884</v>
      </c>
      <c r="G634" t="s">
        <v>47</v>
      </c>
      <c r="H634">
        <v>278</v>
      </c>
      <c r="I634">
        <f t="shared" si="5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s="15" t="str">
        <f t="shared" si="57"/>
        <v>theater</v>
      </c>
      <c r="T634" s="15" t="str">
        <f t="shared" si="58"/>
        <v>plays</v>
      </c>
    </row>
    <row r="635" spans="1:20" ht="34" hidden="1" x14ac:dyDescent="0.2">
      <c r="A635" s="6">
        <v>633</v>
      </c>
      <c r="B635" t="s">
        <v>1308</v>
      </c>
      <c r="C635" s="2" t="s">
        <v>1309</v>
      </c>
      <c r="D635">
        <v>6700</v>
      </c>
      <c r="E635">
        <v>5569</v>
      </c>
      <c r="F635">
        <f t="shared" si="54"/>
        <v>83.119402985074629</v>
      </c>
      <c r="G635" t="s">
        <v>14</v>
      </c>
      <c r="H635">
        <v>105</v>
      </c>
      <c r="I635">
        <f t="shared" si="5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s="15" t="str">
        <f t="shared" si="57"/>
        <v>film &amp; video</v>
      </c>
      <c r="T635" s="15" t="str">
        <f t="shared" si="58"/>
        <v>animation</v>
      </c>
    </row>
    <row r="636" spans="1:20" ht="17" hidden="1" x14ac:dyDescent="0.2">
      <c r="A636" s="6">
        <v>634</v>
      </c>
      <c r="B636" t="s">
        <v>1310</v>
      </c>
      <c r="C636" s="2" t="s">
        <v>1311</v>
      </c>
      <c r="D636">
        <v>118200</v>
      </c>
      <c r="E636">
        <v>92824</v>
      </c>
      <c r="F636">
        <f t="shared" si="54"/>
        <v>78.531302876480552</v>
      </c>
      <c r="G636" t="s">
        <v>74</v>
      </c>
      <c r="H636">
        <v>1658</v>
      </c>
      <c r="I636">
        <f t="shared" si="5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s="15" t="str">
        <f t="shared" si="57"/>
        <v>film &amp; video</v>
      </c>
      <c r="T636" s="15" t="str">
        <f t="shared" si="58"/>
        <v>television</v>
      </c>
    </row>
    <row r="637" spans="1:20" ht="17" x14ac:dyDescent="0.2">
      <c r="A637" s="6">
        <v>635</v>
      </c>
      <c r="B637" t="s">
        <v>1312</v>
      </c>
      <c r="C637" s="2" t="s">
        <v>1313</v>
      </c>
      <c r="D637">
        <v>139000</v>
      </c>
      <c r="E637">
        <v>158590</v>
      </c>
      <c r="F637">
        <f t="shared" si="54"/>
        <v>114.09352517985612</v>
      </c>
      <c r="G637" t="s">
        <v>20</v>
      </c>
      <c r="H637">
        <v>2266</v>
      </c>
      <c r="I637">
        <f t="shared" si="5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s="15" t="str">
        <f t="shared" si="57"/>
        <v>film &amp; video</v>
      </c>
      <c r="T637" s="15" t="str">
        <f t="shared" si="58"/>
        <v>television</v>
      </c>
    </row>
    <row r="638" spans="1:20" ht="17" hidden="1" x14ac:dyDescent="0.2">
      <c r="A638" s="6">
        <v>636</v>
      </c>
      <c r="B638" t="s">
        <v>1314</v>
      </c>
      <c r="C638" s="2" t="s">
        <v>1315</v>
      </c>
      <c r="D638">
        <v>197700</v>
      </c>
      <c r="E638">
        <v>127591</v>
      </c>
      <c r="F638">
        <f t="shared" si="54"/>
        <v>64.537683358624179</v>
      </c>
      <c r="G638" t="s">
        <v>14</v>
      </c>
      <c r="H638">
        <v>2604</v>
      </c>
      <c r="I638">
        <f t="shared" si="5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s="15" t="str">
        <f t="shared" si="57"/>
        <v>film &amp; video</v>
      </c>
      <c r="T638" s="15" t="str">
        <f t="shared" si="58"/>
        <v>animation</v>
      </c>
    </row>
    <row r="639" spans="1:20" ht="17" hidden="1" x14ac:dyDescent="0.2">
      <c r="A639" s="6">
        <v>637</v>
      </c>
      <c r="B639" t="s">
        <v>1316</v>
      </c>
      <c r="C639" s="2" t="s">
        <v>1317</v>
      </c>
      <c r="D639">
        <v>8500</v>
      </c>
      <c r="E639">
        <v>6750</v>
      </c>
      <c r="F639">
        <f t="shared" si="54"/>
        <v>79.411764705882348</v>
      </c>
      <c r="G639" t="s">
        <v>14</v>
      </c>
      <c r="H639">
        <v>65</v>
      </c>
      <c r="I639">
        <f t="shared" si="5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s="15" t="str">
        <f t="shared" si="57"/>
        <v>theater</v>
      </c>
      <c r="T639" s="15" t="str">
        <f t="shared" si="58"/>
        <v>plays</v>
      </c>
    </row>
    <row r="640" spans="1:20" ht="17" hidden="1" x14ac:dyDescent="0.2">
      <c r="A640" s="6">
        <v>638</v>
      </c>
      <c r="B640" t="s">
        <v>1318</v>
      </c>
      <c r="C640" s="2" t="s">
        <v>1319</v>
      </c>
      <c r="D640">
        <v>81600</v>
      </c>
      <c r="E640">
        <v>9318</v>
      </c>
      <c r="F640">
        <f t="shared" si="54"/>
        <v>11.419117647058824</v>
      </c>
      <c r="G640" t="s">
        <v>14</v>
      </c>
      <c r="H640">
        <v>94</v>
      </c>
      <c r="I640">
        <f t="shared" si="5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s="15" t="str">
        <f t="shared" si="57"/>
        <v>theater</v>
      </c>
      <c r="T640" s="15" t="str">
        <f t="shared" si="58"/>
        <v>plays</v>
      </c>
    </row>
    <row r="641" spans="1:20" ht="17" hidden="1" x14ac:dyDescent="0.2">
      <c r="A641" s="6">
        <v>639</v>
      </c>
      <c r="B641" t="s">
        <v>1320</v>
      </c>
      <c r="C641" s="2" t="s">
        <v>1321</v>
      </c>
      <c r="D641">
        <v>8600</v>
      </c>
      <c r="E641">
        <v>4832</v>
      </c>
      <c r="F641">
        <f t="shared" si="54"/>
        <v>56.186046511627907</v>
      </c>
      <c r="G641" t="s">
        <v>47</v>
      </c>
      <c r="H641">
        <v>45</v>
      </c>
      <c r="I641">
        <f t="shared" si="5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s="15" t="str">
        <f t="shared" si="57"/>
        <v>film &amp; video</v>
      </c>
      <c r="T641" s="15" t="str">
        <f t="shared" si="58"/>
        <v>drama</v>
      </c>
    </row>
    <row r="642" spans="1:20" ht="17" hidden="1" x14ac:dyDescent="0.2">
      <c r="A642" s="6">
        <v>640</v>
      </c>
      <c r="B642" t="s">
        <v>1322</v>
      </c>
      <c r="C642" s="2" t="s">
        <v>1323</v>
      </c>
      <c r="D642">
        <v>119800</v>
      </c>
      <c r="E642">
        <v>19769</v>
      </c>
      <c r="F642">
        <f t="shared" si="54"/>
        <v>16.501669449081803</v>
      </c>
      <c r="G642" t="s">
        <v>14</v>
      </c>
      <c r="H642">
        <v>257</v>
      </c>
      <c r="I642">
        <f t="shared" si="5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s="15" t="str">
        <f t="shared" si="57"/>
        <v>theater</v>
      </c>
      <c r="T642" s="15" t="str">
        <f t="shared" si="58"/>
        <v>plays</v>
      </c>
    </row>
    <row r="643" spans="1:20" ht="34" x14ac:dyDescent="0.2">
      <c r="A643" s="6">
        <v>641</v>
      </c>
      <c r="B643" t="s">
        <v>1324</v>
      </c>
      <c r="C643" s="2" t="s">
        <v>1325</v>
      </c>
      <c r="D643">
        <v>9400</v>
      </c>
      <c r="E643">
        <v>11277</v>
      </c>
      <c r="F643">
        <f t="shared" ref="F643:F706" si="60">(E643/D643)*100</f>
        <v>119.96808510638297</v>
      </c>
      <c r="G643" t="s">
        <v>20</v>
      </c>
      <c r="H643">
        <v>194</v>
      </c>
      <c r="I643">
        <f t="shared" si="5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(((L643/60)/60)/24)+DATE(1970,1,1)</f>
        <v>42786.25</v>
      </c>
      <c r="O643" s="8">
        <f t="shared" ref="O643:O706" si="62">(((M643/60)/60)/24)+DATE(1970,1,1)</f>
        <v>42814.208333333328</v>
      </c>
      <c r="P643" t="b">
        <v>0</v>
      </c>
      <c r="Q643" t="b">
        <v>0</v>
      </c>
      <c r="R643" t="s">
        <v>33</v>
      </c>
      <c r="S643" s="15" t="str">
        <f t="shared" ref="S643:S706" si="63">LEFT(R643,FIND("/",R643)-1)</f>
        <v>theater</v>
      </c>
      <c r="T643" s="15" t="str">
        <f t="shared" ref="T643:T706" si="64">RIGHT(R643,LEN(R643)-FIND("/",R643))</f>
        <v>plays</v>
      </c>
    </row>
    <row r="644" spans="1:20" ht="17" x14ac:dyDescent="0.2">
      <c r="A644" s="6">
        <v>642</v>
      </c>
      <c r="B644" t="s">
        <v>1326</v>
      </c>
      <c r="C644" s="2" t="s">
        <v>1327</v>
      </c>
      <c r="D644">
        <v>9200</v>
      </c>
      <c r="E644">
        <v>13382</v>
      </c>
      <c r="F644">
        <f t="shared" si="60"/>
        <v>145.45652173913044</v>
      </c>
      <c r="G644" t="s">
        <v>20</v>
      </c>
      <c r="H644">
        <v>129</v>
      </c>
      <c r="I644">
        <f t="shared" ref="I644:I707" si="65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s="15" t="str">
        <f t="shared" si="63"/>
        <v>technology</v>
      </c>
      <c r="T644" s="15" t="str">
        <f t="shared" si="64"/>
        <v>wearables</v>
      </c>
    </row>
    <row r="645" spans="1:20" ht="17" x14ac:dyDescent="0.2">
      <c r="A645" s="6">
        <v>643</v>
      </c>
      <c r="B645" t="s">
        <v>1328</v>
      </c>
      <c r="C645" s="2" t="s">
        <v>1329</v>
      </c>
      <c r="D645">
        <v>14900</v>
      </c>
      <c r="E645">
        <v>32986</v>
      </c>
      <c r="F645">
        <f t="shared" si="60"/>
        <v>221.38255033557047</v>
      </c>
      <c r="G645" t="s">
        <v>20</v>
      </c>
      <c r="H645">
        <v>375</v>
      </c>
      <c r="I645">
        <f t="shared" si="65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s="15" t="str">
        <f t="shared" si="63"/>
        <v>theater</v>
      </c>
      <c r="T645" s="15" t="str">
        <f t="shared" si="64"/>
        <v>plays</v>
      </c>
    </row>
    <row r="646" spans="1:20" ht="17" hidden="1" x14ac:dyDescent="0.2">
      <c r="A646" s="6">
        <v>644</v>
      </c>
      <c r="B646" t="s">
        <v>1330</v>
      </c>
      <c r="C646" s="2" t="s">
        <v>1331</v>
      </c>
      <c r="D646">
        <v>169400</v>
      </c>
      <c r="E646">
        <v>81984</v>
      </c>
      <c r="F646">
        <f t="shared" si="60"/>
        <v>48.396694214876035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s="15" t="str">
        <f t="shared" si="63"/>
        <v>theater</v>
      </c>
      <c r="T646" s="15" t="str">
        <f t="shared" si="64"/>
        <v>plays</v>
      </c>
    </row>
    <row r="647" spans="1:20" ht="17" hidden="1" x14ac:dyDescent="0.2">
      <c r="A647" s="6">
        <v>645</v>
      </c>
      <c r="B647" t="s">
        <v>1332</v>
      </c>
      <c r="C647" s="2" t="s">
        <v>1333</v>
      </c>
      <c r="D647">
        <v>192100</v>
      </c>
      <c r="E647">
        <v>178483</v>
      </c>
      <c r="F647">
        <f t="shared" si="60"/>
        <v>92.911504424778755</v>
      </c>
      <c r="G647" t="s">
        <v>14</v>
      </c>
      <c r="H647">
        <v>4697</v>
      </c>
      <c r="I647">
        <f t="shared" si="65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s="15" t="str">
        <f t="shared" si="63"/>
        <v>music</v>
      </c>
      <c r="T647" s="15" t="str">
        <f t="shared" si="64"/>
        <v>rock</v>
      </c>
    </row>
    <row r="648" spans="1:20" ht="17" hidden="1" x14ac:dyDescent="0.2">
      <c r="A648" s="6">
        <v>646</v>
      </c>
      <c r="B648" t="s">
        <v>1334</v>
      </c>
      <c r="C648" s="2" t="s">
        <v>1335</v>
      </c>
      <c r="D648">
        <v>98700</v>
      </c>
      <c r="E648">
        <v>87448</v>
      </c>
      <c r="F648">
        <f t="shared" si="60"/>
        <v>88.599797365754824</v>
      </c>
      <c r="G648" t="s">
        <v>14</v>
      </c>
      <c r="H648">
        <v>2915</v>
      </c>
      <c r="I648">
        <f t="shared" si="65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s="15" t="str">
        <f t="shared" si="63"/>
        <v>games</v>
      </c>
      <c r="T648" s="15" t="str">
        <f t="shared" si="64"/>
        <v>video games</v>
      </c>
    </row>
    <row r="649" spans="1:20" ht="17" hidden="1" x14ac:dyDescent="0.2">
      <c r="A649" s="6">
        <v>647</v>
      </c>
      <c r="B649" t="s">
        <v>1336</v>
      </c>
      <c r="C649" s="2" t="s">
        <v>1337</v>
      </c>
      <c r="D649">
        <v>4500</v>
      </c>
      <c r="E649">
        <v>1863</v>
      </c>
      <c r="F649">
        <f t="shared" si="60"/>
        <v>41.4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s="15" t="str">
        <f t="shared" si="63"/>
        <v>publishing</v>
      </c>
      <c r="T649" s="15" t="str">
        <f t="shared" si="64"/>
        <v>translations</v>
      </c>
    </row>
    <row r="650" spans="1:20" ht="17" hidden="1" x14ac:dyDescent="0.2">
      <c r="A650" s="6">
        <v>648</v>
      </c>
      <c r="B650" t="s">
        <v>1338</v>
      </c>
      <c r="C650" s="2" t="s">
        <v>1339</v>
      </c>
      <c r="D650">
        <v>98600</v>
      </c>
      <c r="E650">
        <v>62174</v>
      </c>
      <c r="F650">
        <f t="shared" si="60"/>
        <v>63.056795131845846</v>
      </c>
      <c r="G650" t="s">
        <v>74</v>
      </c>
      <c r="H650">
        <v>723</v>
      </c>
      <c r="I650">
        <f t="shared" si="65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s="15" t="str">
        <f t="shared" si="63"/>
        <v>food</v>
      </c>
      <c r="T650" s="15" t="str">
        <f t="shared" si="64"/>
        <v>food trucks</v>
      </c>
    </row>
    <row r="651" spans="1:20" ht="17" hidden="1" x14ac:dyDescent="0.2">
      <c r="A651" s="6">
        <v>649</v>
      </c>
      <c r="B651" t="s">
        <v>1340</v>
      </c>
      <c r="C651" s="2" t="s">
        <v>1341</v>
      </c>
      <c r="D651">
        <v>121700</v>
      </c>
      <c r="E651">
        <v>59003</v>
      </c>
      <c r="F651">
        <f t="shared" si="60"/>
        <v>48.482333607230892</v>
      </c>
      <c r="G651" t="s">
        <v>14</v>
      </c>
      <c r="H651">
        <v>602</v>
      </c>
      <c r="I651">
        <f t="shared" si="65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s="15" t="str">
        <f t="shared" si="63"/>
        <v>theater</v>
      </c>
      <c r="T651" s="15" t="str">
        <f t="shared" si="64"/>
        <v>plays</v>
      </c>
    </row>
    <row r="652" spans="1:20" ht="17" hidden="1" x14ac:dyDescent="0.2">
      <c r="A652" s="6">
        <v>650</v>
      </c>
      <c r="B652" t="s">
        <v>1342</v>
      </c>
      <c r="C652" s="2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s="15" t="str">
        <f t="shared" si="63"/>
        <v>music</v>
      </c>
      <c r="T652" s="15" t="str">
        <f t="shared" si="64"/>
        <v>jazz</v>
      </c>
    </row>
    <row r="653" spans="1:20" ht="17" hidden="1" x14ac:dyDescent="0.2">
      <c r="A653" s="6">
        <v>651</v>
      </c>
      <c r="B653" t="s">
        <v>1344</v>
      </c>
      <c r="C653" s="2" t="s">
        <v>1345</v>
      </c>
      <c r="D653">
        <v>196700</v>
      </c>
      <c r="E653">
        <v>174039</v>
      </c>
      <c r="F653">
        <f t="shared" si="60"/>
        <v>88.47941026944585</v>
      </c>
      <c r="G653" t="s">
        <v>14</v>
      </c>
      <c r="H653">
        <v>3868</v>
      </c>
      <c r="I653">
        <f t="shared" si="65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s="15" t="str">
        <f t="shared" si="63"/>
        <v>film &amp; video</v>
      </c>
      <c r="T653" s="15" t="str">
        <f t="shared" si="64"/>
        <v>shorts</v>
      </c>
    </row>
    <row r="654" spans="1:20" ht="17" x14ac:dyDescent="0.2">
      <c r="A654" s="6">
        <v>652</v>
      </c>
      <c r="B654" t="s">
        <v>1346</v>
      </c>
      <c r="C654" s="2" t="s">
        <v>1347</v>
      </c>
      <c r="D654">
        <v>10000</v>
      </c>
      <c r="E654">
        <v>12684</v>
      </c>
      <c r="F654">
        <f t="shared" si="60"/>
        <v>126.84</v>
      </c>
      <c r="G654" t="s">
        <v>20</v>
      </c>
      <c r="H654">
        <v>409</v>
      </c>
      <c r="I654">
        <f t="shared" si="65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s="15" t="str">
        <f t="shared" si="63"/>
        <v>technology</v>
      </c>
      <c r="T654" s="15" t="str">
        <f t="shared" si="64"/>
        <v>web</v>
      </c>
    </row>
    <row r="655" spans="1:20" ht="17" x14ac:dyDescent="0.2">
      <c r="A655" s="6">
        <v>653</v>
      </c>
      <c r="B655" t="s">
        <v>1348</v>
      </c>
      <c r="C655" s="2" t="s">
        <v>1349</v>
      </c>
      <c r="D655">
        <v>600</v>
      </c>
      <c r="E655">
        <v>14033</v>
      </c>
      <c r="F655">
        <f t="shared" si="60"/>
        <v>2338.833333333333</v>
      </c>
      <c r="G655" t="s">
        <v>20</v>
      </c>
      <c r="H655">
        <v>234</v>
      </c>
      <c r="I655">
        <f t="shared" si="65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s="15" t="str">
        <f t="shared" si="63"/>
        <v>technology</v>
      </c>
      <c r="T655" s="15" t="str">
        <f t="shared" si="64"/>
        <v>web</v>
      </c>
    </row>
    <row r="656" spans="1:20" ht="17" x14ac:dyDescent="0.2">
      <c r="A656" s="6">
        <v>654</v>
      </c>
      <c r="B656" t="s">
        <v>1350</v>
      </c>
      <c r="C656" s="2" t="s">
        <v>1351</v>
      </c>
      <c r="D656">
        <v>35000</v>
      </c>
      <c r="E656">
        <v>177936</v>
      </c>
      <c r="F656">
        <f t="shared" si="60"/>
        <v>508.38857142857148</v>
      </c>
      <c r="G656" t="s">
        <v>20</v>
      </c>
      <c r="H656">
        <v>3016</v>
      </c>
      <c r="I656">
        <f t="shared" si="65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s="15" t="str">
        <f t="shared" si="63"/>
        <v>music</v>
      </c>
      <c r="T656" s="15" t="str">
        <f t="shared" si="64"/>
        <v>metal</v>
      </c>
    </row>
    <row r="657" spans="1:20" ht="17" x14ac:dyDescent="0.2">
      <c r="A657" s="6">
        <v>655</v>
      </c>
      <c r="B657" t="s">
        <v>1352</v>
      </c>
      <c r="C657" s="2" t="s">
        <v>1353</v>
      </c>
      <c r="D657">
        <v>6900</v>
      </c>
      <c r="E657">
        <v>13212</v>
      </c>
      <c r="F657">
        <f t="shared" si="60"/>
        <v>191.47826086956522</v>
      </c>
      <c r="G657" t="s">
        <v>20</v>
      </c>
      <c r="H657">
        <v>264</v>
      </c>
      <c r="I657">
        <f t="shared" si="65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s="15" t="str">
        <f t="shared" si="63"/>
        <v>photography</v>
      </c>
      <c r="T657" s="15" t="str">
        <f t="shared" si="64"/>
        <v>photography books</v>
      </c>
    </row>
    <row r="658" spans="1:20" ht="34" hidden="1" x14ac:dyDescent="0.2">
      <c r="A658" s="6">
        <v>656</v>
      </c>
      <c r="B658" t="s">
        <v>1354</v>
      </c>
      <c r="C658" s="2" t="s">
        <v>1355</v>
      </c>
      <c r="D658">
        <v>118400</v>
      </c>
      <c r="E658">
        <v>49879</v>
      </c>
      <c r="F658">
        <f t="shared" si="60"/>
        <v>42.127533783783782</v>
      </c>
      <c r="G658" t="s">
        <v>14</v>
      </c>
      <c r="H658">
        <v>504</v>
      </c>
      <c r="I658">
        <f t="shared" si="65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s="15" t="str">
        <f t="shared" si="63"/>
        <v>food</v>
      </c>
      <c r="T658" s="15" t="str">
        <f t="shared" si="64"/>
        <v>food trucks</v>
      </c>
    </row>
    <row r="659" spans="1:20" ht="17" hidden="1" x14ac:dyDescent="0.2">
      <c r="A659" s="6">
        <v>657</v>
      </c>
      <c r="B659" t="s">
        <v>1356</v>
      </c>
      <c r="C659" s="2" t="s">
        <v>1357</v>
      </c>
      <c r="D659">
        <v>10000</v>
      </c>
      <c r="E659">
        <v>824</v>
      </c>
      <c r="F659">
        <f t="shared" si="60"/>
        <v>8.24</v>
      </c>
      <c r="G659" t="s">
        <v>14</v>
      </c>
      <c r="H659">
        <v>14</v>
      </c>
      <c r="I659">
        <f t="shared" si="65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s="15" t="str">
        <f t="shared" si="63"/>
        <v>film &amp; video</v>
      </c>
      <c r="T659" s="15" t="str">
        <f t="shared" si="64"/>
        <v>science fiction</v>
      </c>
    </row>
    <row r="660" spans="1:20" ht="17" hidden="1" x14ac:dyDescent="0.2">
      <c r="A660" s="6">
        <v>658</v>
      </c>
      <c r="B660" t="s">
        <v>1358</v>
      </c>
      <c r="C660" s="2" t="s">
        <v>1359</v>
      </c>
      <c r="D660">
        <v>52600</v>
      </c>
      <c r="E660">
        <v>31594</v>
      </c>
      <c r="F660">
        <f t="shared" si="60"/>
        <v>60.064638783269963</v>
      </c>
      <c r="G660" t="s">
        <v>74</v>
      </c>
      <c r="H660">
        <v>390</v>
      </c>
      <c r="I660">
        <f t="shared" si="65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s="15" t="str">
        <f t="shared" si="63"/>
        <v>music</v>
      </c>
      <c r="T660" s="15" t="str">
        <f t="shared" si="64"/>
        <v>rock</v>
      </c>
    </row>
    <row r="661" spans="1:20" ht="17" hidden="1" x14ac:dyDescent="0.2">
      <c r="A661" s="6">
        <v>659</v>
      </c>
      <c r="B661" t="s">
        <v>1360</v>
      </c>
      <c r="C661" s="2" t="s">
        <v>1361</v>
      </c>
      <c r="D661">
        <v>120700</v>
      </c>
      <c r="E661">
        <v>57010</v>
      </c>
      <c r="F661">
        <f t="shared" si="60"/>
        <v>47.232808616404313</v>
      </c>
      <c r="G661" t="s">
        <v>14</v>
      </c>
      <c r="H661">
        <v>750</v>
      </c>
      <c r="I661">
        <f t="shared" si="65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s="15" t="str">
        <f t="shared" si="63"/>
        <v>film &amp; video</v>
      </c>
      <c r="T661" s="15" t="str">
        <f t="shared" si="64"/>
        <v>documentary</v>
      </c>
    </row>
    <row r="662" spans="1:20" ht="17" hidden="1" x14ac:dyDescent="0.2">
      <c r="A662" s="6">
        <v>660</v>
      </c>
      <c r="B662" t="s">
        <v>1362</v>
      </c>
      <c r="C662" s="2" t="s">
        <v>1363</v>
      </c>
      <c r="D662">
        <v>9100</v>
      </c>
      <c r="E662">
        <v>7438</v>
      </c>
      <c r="F662">
        <f t="shared" si="60"/>
        <v>81.736263736263737</v>
      </c>
      <c r="G662" t="s">
        <v>14</v>
      </c>
      <c r="H662">
        <v>77</v>
      </c>
      <c r="I662">
        <f t="shared" si="65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s="15" t="str">
        <f t="shared" si="63"/>
        <v>theater</v>
      </c>
      <c r="T662" s="15" t="str">
        <f t="shared" si="64"/>
        <v>plays</v>
      </c>
    </row>
    <row r="663" spans="1:20" ht="17" hidden="1" x14ac:dyDescent="0.2">
      <c r="A663" s="6">
        <v>661</v>
      </c>
      <c r="B663" t="s">
        <v>1364</v>
      </c>
      <c r="C663" s="2" t="s">
        <v>1365</v>
      </c>
      <c r="D663">
        <v>106800</v>
      </c>
      <c r="E663">
        <v>57872</v>
      </c>
      <c r="F663">
        <f t="shared" si="60"/>
        <v>54.187265917603</v>
      </c>
      <c r="G663" t="s">
        <v>14</v>
      </c>
      <c r="H663">
        <v>752</v>
      </c>
      <c r="I663">
        <f t="shared" si="65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s="15" t="str">
        <f t="shared" si="63"/>
        <v>music</v>
      </c>
      <c r="T663" s="15" t="str">
        <f t="shared" si="64"/>
        <v>jazz</v>
      </c>
    </row>
    <row r="664" spans="1:20" ht="17" hidden="1" x14ac:dyDescent="0.2">
      <c r="A664" s="6">
        <v>662</v>
      </c>
      <c r="B664" t="s">
        <v>1366</v>
      </c>
      <c r="C664" s="2" t="s">
        <v>1367</v>
      </c>
      <c r="D664">
        <v>9100</v>
      </c>
      <c r="E664">
        <v>8906</v>
      </c>
      <c r="F664">
        <f t="shared" si="60"/>
        <v>97.868131868131869</v>
      </c>
      <c r="G664" t="s">
        <v>14</v>
      </c>
      <c r="H664">
        <v>131</v>
      </c>
      <c r="I664">
        <f t="shared" si="65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s="15" t="str">
        <f t="shared" si="63"/>
        <v>theater</v>
      </c>
      <c r="T664" s="15" t="str">
        <f t="shared" si="64"/>
        <v>plays</v>
      </c>
    </row>
    <row r="665" spans="1:20" ht="17" hidden="1" x14ac:dyDescent="0.2">
      <c r="A665" s="6">
        <v>663</v>
      </c>
      <c r="B665" t="s">
        <v>1368</v>
      </c>
      <c r="C665" s="2" t="s">
        <v>1369</v>
      </c>
      <c r="D665">
        <v>10000</v>
      </c>
      <c r="E665">
        <v>7724</v>
      </c>
      <c r="F665">
        <f t="shared" si="60"/>
        <v>77.239999999999995</v>
      </c>
      <c r="G665" t="s">
        <v>14</v>
      </c>
      <c r="H665">
        <v>87</v>
      </c>
      <c r="I665">
        <f t="shared" si="65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s="15" t="str">
        <f t="shared" si="63"/>
        <v>theater</v>
      </c>
      <c r="T665" s="15" t="str">
        <f t="shared" si="64"/>
        <v>plays</v>
      </c>
    </row>
    <row r="666" spans="1:20" ht="17" hidden="1" x14ac:dyDescent="0.2">
      <c r="A666" s="6">
        <v>664</v>
      </c>
      <c r="B666" t="s">
        <v>708</v>
      </c>
      <c r="C666" s="2" t="s">
        <v>1370</v>
      </c>
      <c r="D666">
        <v>79400</v>
      </c>
      <c r="E666">
        <v>26571</v>
      </c>
      <c r="F666">
        <f t="shared" si="60"/>
        <v>33.464735516372798</v>
      </c>
      <c r="G666" t="s">
        <v>14</v>
      </c>
      <c r="H666">
        <v>1063</v>
      </c>
      <c r="I666">
        <f t="shared" si="65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s="15" t="str">
        <f t="shared" si="63"/>
        <v>music</v>
      </c>
      <c r="T666" s="15" t="str">
        <f t="shared" si="64"/>
        <v>jazz</v>
      </c>
    </row>
    <row r="667" spans="1:20" ht="17" x14ac:dyDescent="0.2">
      <c r="A667" s="6">
        <v>665</v>
      </c>
      <c r="B667" t="s">
        <v>1371</v>
      </c>
      <c r="C667" s="2" t="s">
        <v>1372</v>
      </c>
      <c r="D667">
        <v>5100</v>
      </c>
      <c r="E667">
        <v>12219</v>
      </c>
      <c r="F667">
        <f t="shared" si="60"/>
        <v>239.58823529411765</v>
      </c>
      <c r="G667" t="s">
        <v>20</v>
      </c>
      <c r="H667">
        <v>272</v>
      </c>
      <c r="I667">
        <f t="shared" si="65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s="15" t="str">
        <f t="shared" si="63"/>
        <v>film &amp; video</v>
      </c>
      <c r="T667" s="15" t="str">
        <f t="shared" si="64"/>
        <v>documentary</v>
      </c>
    </row>
    <row r="668" spans="1:20" ht="17" hidden="1" x14ac:dyDescent="0.2">
      <c r="A668" s="6">
        <v>666</v>
      </c>
      <c r="B668" t="s">
        <v>1373</v>
      </c>
      <c r="C668" s="2" t="s">
        <v>1374</v>
      </c>
      <c r="D668">
        <v>3100</v>
      </c>
      <c r="E668">
        <v>1985</v>
      </c>
      <c r="F668">
        <f t="shared" si="60"/>
        <v>64.032258064516128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s="15" t="str">
        <f t="shared" si="63"/>
        <v>theater</v>
      </c>
      <c r="T668" s="15" t="str">
        <f t="shared" si="64"/>
        <v>plays</v>
      </c>
    </row>
    <row r="669" spans="1:20" ht="34" x14ac:dyDescent="0.2">
      <c r="A669" s="6">
        <v>667</v>
      </c>
      <c r="B669" t="s">
        <v>1375</v>
      </c>
      <c r="C669" s="2" t="s">
        <v>1376</v>
      </c>
      <c r="D669">
        <v>6900</v>
      </c>
      <c r="E669">
        <v>12155</v>
      </c>
      <c r="F669">
        <f t="shared" si="60"/>
        <v>176.15942028985506</v>
      </c>
      <c r="G669" t="s">
        <v>20</v>
      </c>
      <c r="H669">
        <v>419</v>
      </c>
      <c r="I669">
        <f t="shared" si="65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s="15" t="str">
        <f t="shared" si="63"/>
        <v>journalism</v>
      </c>
      <c r="T669" s="15" t="str">
        <f t="shared" si="64"/>
        <v>audio</v>
      </c>
    </row>
    <row r="670" spans="1:20" ht="34" hidden="1" x14ac:dyDescent="0.2">
      <c r="A670" s="6">
        <v>668</v>
      </c>
      <c r="B670" t="s">
        <v>1377</v>
      </c>
      <c r="C670" s="2" t="s">
        <v>1378</v>
      </c>
      <c r="D670">
        <v>27500</v>
      </c>
      <c r="E670">
        <v>5593</v>
      </c>
      <c r="F670">
        <f t="shared" si="60"/>
        <v>20.33818181818182</v>
      </c>
      <c r="G670" t="s">
        <v>14</v>
      </c>
      <c r="H670">
        <v>76</v>
      </c>
      <c r="I670">
        <f t="shared" si="65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s="15" t="str">
        <f t="shared" si="63"/>
        <v>theater</v>
      </c>
      <c r="T670" s="15" t="str">
        <f t="shared" si="64"/>
        <v>plays</v>
      </c>
    </row>
    <row r="671" spans="1:20" ht="17" x14ac:dyDescent="0.2">
      <c r="A671" s="6">
        <v>669</v>
      </c>
      <c r="B671" t="s">
        <v>1379</v>
      </c>
      <c r="C671" s="2" t="s">
        <v>1380</v>
      </c>
      <c r="D671">
        <v>48800</v>
      </c>
      <c r="E671">
        <v>175020</v>
      </c>
      <c r="F671">
        <f t="shared" si="60"/>
        <v>358.64754098360658</v>
      </c>
      <c r="G671" t="s">
        <v>20</v>
      </c>
      <c r="H671">
        <v>1621</v>
      </c>
      <c r="I671">
        <f t="shared" si="65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s="15" t="str">
        <f t="shared" si="63"/>
        <v>theater</v>
      </c>
      <c r="T671" s="15" t="str">
        <f t="shared" si="64"/>
        <v>plays</v>
      </c>
    </row>
    <row r="672" spans="1:20" ht="34" x14ac:dyDescent="0.2">
      <c r="A672" s="6">
        <v>670</v>
      </c>
      <c r="B672" t="s">
        <v>1334</v>
      </c>
      <c r="C672" s="2" t="s">
        <v>1381</v>
      </c>
      <c r="D672">
        <v>16200</v>
      </c>
      <c r="E672">
        <v>75955</v>
      </c>
      <c r="F672">
        <f t="shared" si="60"/>
        <v>468.85802469135803</v>
      </c>
      <c r="G672" t="s">
        <v>20</v>
      </c>
      <c r="H672">
        <v>1101</v>
      </c>
      <c r="I672">
        <f t="shared" si="65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s="15" t="str">
        <f t="shared" si="63"/>
        <v>music</v>
      </c>
      <c r="T672" s="15" t="str">
        <f t="shared" si="64"/>
        <v>indie rock</v>
      </c>
    </row>
    <row r="673" spans="1:20" ht="34" x14ac:dyDescent="0.2">
      <c r="A673" s="6">
        <v>671</v>
      </c>
      <c r="B673" t="s">
        <v>1382</v>
      </c>
      <c r="C673" s="2" t="s">
        <v>1383</v>
      </c>
      <c r="D673">
        <v>97600</v>
      </c>
      <c r="E673">
        <v>119127</v>
      </c>
      <c r="F673">
        <f t="shared" si="60"/>
        <v>122.05635245901641</v>
      </c>
      <c r="G673" t="s">
        <v>20</v>
      </c>
      <c r="H673">
        <v>1073</v>
      </c>
      <c r="I673">
        <f t="shared" si="65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s="15" t="str">
        <f t="shared" si="63"/>
        <v>theater</v>
      </c>
      <c r="T673" s="15" t="str">
        <f t="shared" si="64"/>
        <v>plays</v>
      </c>
    </row>
    <row r="674" spans="1:20" ht="17" hidden="1" x14ac:dyDescent="0.2">
      <c r="A674" s="6">
        <v>672</v>
      </c>
      <c r="B674" t="s">
        <v>1384</v>
      </c>
      <c r="C674" s="2" t="s">
        <v>1385</v>
      </c>
      <c r="D674">
        <v>197900</v>
      </c>
      <c r="E674">
        <v>110689</v>
      </c>
      <c r="F674">
        <f t="shared" si="60"/>
        <v>55.931783729156137</v>
      </c>
      <c r="G674" t="s">
        <v>14</v>
      </c>
      <c r="H674">
        <v>4428</v>
      </c>
      <c r="I674">
        <f t="shared" si="65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s="15" t="str">
        <f t="shared" si="63"/>
        <v>theater</v>
      </c>
      <c r="T674" s="15" t="str">
        <f t="shared" si="64"/>
        <v>plays</v>
      </c>
    </row>
    <row r="675" spans="1:20" ht="17" hidden="1" x14ac:dyDescent="0.2">
      <c r="A675" s="6">
        <v>673</v>
      </c>
      <c r="B675" t="s">
        <v>1386</v>
      </c>
      <c r="C675" s="2" t="s">
        <v>1387</v>
      </c>
      <c r="D675">
        <v>5600</v>
      </c>
      <c r="E675">
        <v>2445</v>
      </c>
      <c r="F675">
        <f t="shared" si="60"/>
        <v>43.660714285714285</v>
      </c>
      <c r="G675" t="s">
        <v>14</v>
      </c>
      <c r="H675">
        <v>58</v>
      </c>
      <c r="I675">
        <f t="shared" si="65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s="15" t="str">
        <f t="shared" si="63"/>
        <v>music</v>
      </c>
      <c r="T675" s="15" t="str">
        <f t="shared" si="64"/>
        <v>indie rock</v>
      </c>
    </row>
    <row r="676" spans="1:20" ht="17" hidden="1" x14ac:dyDescent="0.2">
      <c r="A676" s="6">
        <v>674</v>
      </c>
      <c r="B676" t="s">
        <v>1388</v>
      </c>
      <c r="C676" s="2" t="s">
        <v>1389</v>
      </c>
      <c r="D676">
        <v>170700</v>
      </c>
      <c r="E676">
        <v>57250</v>
      </c>
      <c r="F676">
        <f t="shared" si="60"/>
        <v>33.53837141183363</v>
      </c>
      <c r="G676" t="s">
        <v>74</v>
      </c>
      <c r="H676">
        <v>1218</v>
      </c>
      <c r="I676">
        <f t="shared" si="65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s="15" t="str">
        <f t="shared" si="63"/>
        <v>photography</v>
      </c>
      <c r="T676" s="15" t="str">
        <f t="shared" si="64"/>
        <v>photography books</v>
      </c>
    </row>
    <row r="677" spans="1:20" ht="17" x14ac:dyDescent="0.2">
      <c r="A677" s="6">
        <v>675</v>
      </c>
      <c r="B677" t="s">
        <v>1390</v>
      </c>
      <c r="C677" s="2" t="s">
        <v>1391</v>
      </c>
      <c r="D677">
        <v>9700</v>
      </c>
      <c r="E677">
        <v>11929</v>
      </c>
      <c r="F677">
        <f t="shared" si="60"/>
        <v>122.97938144329896</v>
      </c>
      <c r="G677" t="s">
        <v>20</v>
      </c>
      <c r="H677">
        <v>331</v>
      </c>
      <c r="I677">
        <f t="shared" si="65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s="15" t="str">
        <f t="shared" si="63"/>
        <v>journalism</v>
      </c>
      <c r="T677" s="15" t="str">
        <f t="shared" si="64"/>
        <v>audio</v>
      </c>
    </row>
    <row r="678" spans="1:20" ht="17" x14ac:dyDescent="0.2">
      <c r="A678" s="6">
        <v>676</v>
      </c>
      <c r="B678" t="s">
        <v>1392</v>
      </c>
      <c r="C678" s="2" t="s">
        <v>1393</v>
      </c>
      <c r="D678">
        <v>62300</v>
      </c>
      <c r="E678">
        <v>118214</v>
      </c>
      <c r="F678">
        <f t="shared" si="60"/>
        <v>189.74959871589084</v>
      </c>
      <c r="G678" t="s">
        <v>20</v>
      </c>
      <c r="H678">
        <v>1170</v>
      </c>
      <c r="I678">
        <f t="shared" si="65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s="15" t="str">
        <f t="shared" si="63"/>
        <v>photography</v>
      </c>
      <c r="T678" s="15" t="str">
        <f t="shared" si="64"/>
        <v>photography books</v>
      </c>
    </row>
    <row r="679" spans="1:20" ht="17" hidden="1" x14ac:dyDescent="0.2">
      <c r="A679" s="6">
        <v>677</v>
      </c>
      <c r="B679" t="s">
        <v>1394</v>
      </c>
      <c r="C679" s="2" t="s">
        <v>1395</v>
      </c>
      <c r="D679">
        <v>5300</v>
      </c>
      <c r="E679">
        <v>4432</v>
      </c>
      <c r="F679">
        <f t="shared" si="60"/>
        <v>83.622641509433961</v>
      </c>
      <c r="G679" t="s">
        <v>14</v>
      </c>
      <c r="H679">
        <v>111</v>
      </c>
      <c r="I679">
        <f t="shared" si="65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s="15" t="str">
        <f t="shared" si="63"/>
        <v>publishing</v>
      </c>
      <c r="T679" s="15" t="str">
        <f t="shared" si="64"/>
        <v>fiction</v>
      </c>
    </row>
    <row r="680" spans="1:20" ht="17" hidden="1" x14ac:dyDescent="0.2">
      <c r="A680" s="6">
        <v>678</v>
      </c>
      <c r="B680" t="s">
        <v>1396</v>
      </c>
      <c r="C680" s="2" t="s">
        <v>1397</v>
      </c>
      <c r="D680">
        <v>99500</v>
      </c>
      <c r="E680">
        <v>17879</v>
      </c>
      <c r="F680">
        <f t="shared" si="60"/>
        <v>17.968844221105527</v>
      </c>
      <c r="G680" t="s">
        <v>74</v>
      </c>
      <c r="H680">
        <v>215</v>
      </c>
      <c r="I680">
        <f t="shared" si="65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s="15" t="str">
        <f t="shared" si="63"/>
        <v>film &amp; video</v>
      </c>
      <c r="T680" s="15" t="str">
        <f t="shared" si="64"/>
        <v>drama</v>
      </c>
    </row>
    <row r="681" spans="1:20" ht="17" x14ac:dyDescent="0.2">
      <c r="A681" s="6">
        <v>679</v>
      </c>
      <c r="B681" t="s">
        <v>668</v>
      </c>
      <c r="C681" s="2" t="s">
        <v>1398</v>
      </c>
      <c r="D681">
        <v>1400</v>
      </c>
      <c r="E681">
        <v>14511</v>
      </c>
      <c r="F681">
        <f t="shared" si="60"/>
        <v>1036.5</v>
      </c>
      <c r="G681" t="s">
        <v>20</v>
      </c>
      <c r="H681">
        <v>363</v>
      </c>
      <c r="I681">
        <f t="shared" si="65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s="15" t="str">
        <f t="shared" si="63"/>
        <v>food</v>
      </c>
      <c r="T681" s="15" t="str">
        <f t="shared" si="64"/>
        <v>food trucks</v>
      </c>
    </row>
    <row r="682" spans="1:20" ht="34" hidden="1" x14ac:dyDescent="0.2">
      <c r="A682" s="6">
        <v>680</v>
      </c>
      <c r="B682" t="s">
        <v>1399</v>
      </c>
      <c r="C682" s="2" t="s">
        <v>1400</v>
      </c>
      <c r="D682">
        <v>145600</v>
      </c>
      <c r="E682">
        <v>141822</v>
      </c>
      <c r="F682">
        <f t="shared" si="60"/>
        <v>97.405219780219781</v>
      </c>
      <c r="G682" t="s">
        <v>14</v>
      </c>
      <c r="H682">
        <v>2955</v>
      </c>
      <c r="I682">
        <f t="shared" si="65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s="15" t="str">
        <f t="shared" si="63"/>
        <v>games</v>
      </c>
      <c r="T682" s="15" t="str">
        <f t="shared" si="64"/>
        <v>mobile games</v>
      </c>
    </row>
    <row r="683" spans="1:20" ht="34" hidden="1" x14ac:dyDescent="0.2">
      <c r="A683" s="6">
        <v>681</v>
      </c>
      <c r="B683" t="s">
        <v>1401</v>
      </c>
      <c r="C683" s="2" t="s">
        <v>1402</v>
      </c>
      <c r="D683">
        <v>184100</v>
      </c>
      <c r="E683">
        <v>159037</v>
      </c>
      <c r="F683">
        <f t="shared" si="60"/>
        <v>86.386203150461711</v>
      </c>
      <c r="G683" t="s">
        <v>14</v>
      </c>
      <c r="H683">
        <v>1657</v>
      </c>
      <c r="I683">
        <f t="shared" si="65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s="15" t="str">
        <f t="shared" si="63"/>
        <v>theater</v>
      </c>
      <c r="T683" s="15" t="str">
        <f t="shared" si="64"/>
        <v>plays</v>
      </c>
    </row>
    <row r="684" spans="1:20" ht="17" x14ac:dyDescent="0.2">
      <c r="A684" s="6">
        <v>682</v>
      </c>
      <c r="B684" t="s">
        <v>1403</v>
      </c>
      <c r="C684" s="2" t="s">
        <v>1404</v>
      </c>
      <c r="D684">
        <v>5400</v>
      </c>
      <c r="E684">
        <v>8109</v>
      </c>
      <c r="F684">
        <f t="shared" si="60"/>
        <v>150.16666666666666</v>
      </c>
      <c r="G684" t="s">
        <v>20</v>
      </c>
      <c r="H684">
        <v>103</v>
      </c>
      <c r="I684">
        <f t="shared" si="65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s="15" t="str">
        <f t="shared" si="63"/>
        <v>theater</v>
      </c>
      <c r="T684" s="15" t="str">
        <f t="shared" si="64"/>
        <v>plays</v>
      </c>
    </row>
    <row r="685" spans="1:20" ht="17" x14ac:dyDescent="0.2">
      <c r="A685" s="6">
        <v>683</v>
      </c>
      <c r="B685" t="s">
        <v>1405</v>
      </c>
      <c r="C685" s="2" t="s">
        <v>1406</v>
      </c>
      <c r="D685">
        <v>2300</v>
      </c>
      <c r="E685">
        <v>8244</v>
      </c>
      <c r="F685">
        <f t="shared" si="60"/>
        <v>358.43478260869563</v>
      </c>
      <c r="G685" t="s">
        <v>20</v>
      </c>
      <c r="H685">
        <v>147</v>
      </c>
      <c r="I685">
        <f t="shared" si="65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s="15" t="str">
        <f t="shared" si="63"/>
        <v>theater</v>
      </c>
      <c r="T685" s="15" t="str">
        <f t="shared" si="64"/>
        <v>plays</v>
      </c>
    </row>
    <row r="686" spans="1:20" ht="17" x14ac:dyDescent="0.2">
      <c r="A686" s="6">
        <v>684</v>
      </c>
      <c r="B686" t="s">
        <v>1407</v>
      </c>
      <c r="C686" s="2" t="s">
        <v>1408</v>
      </c>
      <c r="D686">
        <v>1400</v>
      </c>
      <c r="E686">
        <v>7600</v>
      </c>
      <c r="F686">
        <f t="shared" si="60"/>
        <v>542.85714285714289</v>
      </c>
      <c r="G686" t="s">
        <v>20</v>
      </c>
      <c r="H686">
        <v>110</v>
      </c>
      <c r="I686">
        <f t="shared" si="65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s="15" t="str">
        <f t="shared" si="63"/>
        <v>publishing</v>
      </c>
      <c r="T686" s="15" t="str">
        <f t="shared" si="64"/>
        <v>nonfiction</v>
      </c>
    </row>
    <row r="687" spans="1:20" ht="17" hidden="1" x14ac:dyDescent="0.2">
      <c r="A687" s="6">
        <v>685</v>
      </c>
      <c r="B687" t="s">
        <v>1409</v>
      </c>
      <c r="C687" s="2" t="s">
        <v>1410</v>
      </c>
      <c r="D687">
        <v>140000</v>
      </c>
      <c r="E687">
        <v>94501</v>
      </c>
      <c r="F687">
        <f t="shared" si="60"/>
        <v>67.500714285714281</v>
      </c>
      <c r="G687" t="s">
        <v>14</v>
      </c>
      <c r="H687">
        <v>926</v>
      </c>
      <c r="I687">
        <f t="shared" si="65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s="15" t="str">
        <f t="shared" si="63"/>
        <v>theater</v>
      </c>
      <c r="T687" s="15" t="str">
        <f t="shared" si="64"/>
        <v>plays</v>
      </c>
    </row>
    <row r="688" spans="1:20" ht="17" x14ac:dyDescent="0.2">
      <c r="A688" s="6">
        <v>686</v>
      </c>
      <c r="B688" t="s">
        <v>1411</v>
      </c>
      <c r="C688" s="2" t="s">
        <v>1412</v>
      </c>
      <c r="D688">
        <v>7500</v>
      </c>
      <c r="E688">
        <v>14381</v>
      </c>
      <c r="F688">
        <f t="shared" si="60"/>
        <v>191.74666666666667</v>
      </c>
      <c r="G688" t="s">
        <v>20</v>
      </c>
      <c r="H688">
        <v>134</v>
      </c>
      <c r="I688">
        <f t="shared" si="65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s="15" t="str">
        <f t="shared" si="63"/>
        <v>technology</v>
      </c>
      <c r="T688" s="15" t="str">
        <f t="shared" si="64"/>
        <v>wearables</v>
      </c>
    </row>
    <row r="689" spans="1:20" ht="17" x14ac:dyDescent="0.2">
      <c r="A689" s="6">
        <v>687</v>
      </c>
      <c r="B689" t="s">
        <v>1413</v>
      </c>
      <c r="C689" s="2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5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s="15" t="str">
        <f t="shared" si="63"/>
        <v>theater</v>
      </c>
      <c r="T689" s="15" t="str">
        <f t="shared" si="64"/>
        <v>plays</v>
      </c>
    </row>
    <row r="690" spans="1:20" ht="17" x14ac:dyDescent="0.2">
      <c r="A690" s="6">
        <v>688</v>
      </c>
      <c r="B690" t="s">
        <v>1415</v>
      </c>
      <c r="C690" s="2" t="s">
        <v>1416</v>
      </c>
      <c r="D690">
        <v>2900</v>
      </c>
      <c r="E690">
        <v>12449</v>
      </c>
      <c r="F690">
        <f t="shared" si="60"/>
        <v>429.27586206896552</v>
      </c>
      <c r="G690" t="s">
        <v>20</v>
      </c>
      <c r="H690">
        <v>175</v>
      </c>
      <c r="I690">
        <f t="shared" si="65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s="15" t="str">
        <f t="shared" si="63"/>
        <v>film &amp; video</v>
      </c>
      <c r="T690" s="15" t="str">
        <f t="shared" si="64"/>
        <v>television</v>
      </c>
    </row>
    <row r="691" spans="1:20" ht="17" x14ac:dyDescent="0.2">
      <c r="A691" s="6">
        <v>689</v>
      </c>
      <c r="B691" t="s">
        <v>1417</v>
      </c>
      <c r="C691" s="2" t="s">
        <v>1418</v>
      </c>
      <c r="D691">
        <v>7300</v>
      </c>
      <c r="E691">
        <v>7348</v>
      </c>
      <c r="F691">
        <f t="shared" si="60"/>
        <v>100.65753424657535</v>
      </c>
      <c r="G691" t="s">
        <v>20</v>
      </c>
      <c r="H691">
        <v>69</v>
      </c>
      <c r="I691">
        <f t="shared" si="65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s="15" t="str">
        <f t="shared" si="63"/>
        <v>technology</v>
      </c>
      <c r="T691" s="15" t="str">
        <f t="shared" si="64"/>
        <v>web</v>
      </c>
    </row>
    <row r="692" spans="1:20" ht="17" x14ac:dyDescent="0.2">
      <c r="A692" s="6">
        <v>690</v>
      </c>
      <c r="B692" t="s">
        <v>1419</v>
      </c>
      <c r="C692" s="2" t="s">
        <v>1420</v>
      </c>
      <c r="D692">
        <v>3600</v>
      </c>
      <c r="E692">
        <v>8158</v>
      </c>
      <c r="F692">
        <f t="shared" si="60"/>
        <v>226.61111111111109</v>
      </c>
      <c r="G692" t="s">
        <v>20</v>
      </c>
      <c r="H692">
        <v>190</v>
      </c>
      <c r="I692">
        <f t="shared" si="65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s="15" t="str">
        <f t="shared" si="63"/>
        <v>film &amp; video</v>
      </c>
      <c r="T692" s="15" t="str">
        <f t="shared" si="64"/>
        <v>documentary</v>
      </c>
    </row>
    <row r="693" spans="1:20" ht="17" x14ac:dyDescent="0.2">
      <c r="A693" s="6">
        <v>691</v>
      </c>
      <c r="B693" t="s">
        <v>1421</v>
      </c>
      <c r="C693" s="2" t="s">
        <v>1422</v>
      </c>
      <c r="D693">
        <v>5000</v>
      </c>
      <c r="E693">
        <v>7119</v>
      </c>
      <c r="F693">
        <f t="shared" si="60"/>
        <v>142.38</v>
      </c>
      <c r="G693" t="s">
        <v>20</v>
      </c>
      <c r="H693">
        <v>237</v>
      </c>
      <c r="I693">
        <f t="shared" si="65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s="15" t="str">
        <f t="shared" si="63"/>
        <v>film &amp; video</v>
      </c>
      <c r="T693" s="15" t="str">
        <f t="shared" si="64"/>
        <v>documentary</v>
      </c>
    </row>
    <row r="694" spans="1:20" ht="17" hidden="1" x14ac:dyDescent="0.2">
      <c r="A694" s="6">
        <v>692</v>
      </c>
      <c r="B694" t="s">
        <v>1423</v>
      </c>
      <c r="C694" s="2" t="s">
        <v>1424</v>
      </c>
      <c r="D694">
        <v>6000</v>
      </c>
      <c r="E694">
        <v>5438</v>
      </c>
      <c r="F694">
        <f t="shared" si="60"/>
        <v>90.633333333333326</v>
      </c>
      <c r="G694" t="s">
        <v>14</v>
      </c>
      <c r="H694">
        <v>77</v>
      </c>
      <c r="I694">
        <f t="shared" si="65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s="15" t="str">
        <f t="shared" si="63"/>
        <v>music</v>
      </c>
      <c r="T694" s="15" t="str">
        <f t="shared" si="64"/>
        <v>rock</v>
      </c>
    </row>
    <row r="695" spans="1:20" ht="34" hidden="1" x14ac:dyDescent="0.2">
      <c r="A695" s="6">
        <v>693</v>
      </c>
      <c r="B695" t="s">
        <v>1425</v>
      </c>
      <c r="C695" s="2" t="s">
        <v>1426</v>
      </c>
      <c r="D695">
        <v>180400</v>
      </c>
      <c r="E695">
        <v>115396</v>
      </c>
      <c r="F695">
        <f t="shared" si="60"/>
        <v>63.966740576496676</v>
      </c>
      <c r="G695" t="s">
        <v>14</v>
      </c>
      <c r="H695">
        <v>1748</v>
      </c>
      <c r="I695">
        <f t="shared" si="65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s="15" t="str">
        <f t="shared" si="63"/>
        <v>theater</v>
      </c>
      <c r="T695" s="15" t="str">
        <f t="shared" si="64"/>
        <v>plays</v>
      </c>
    </row>
    <row r="696" spans="1:20" ht="17" hidden="1" x14ac:dyDescent="0.2">
      <c r="A696" s="6">
        <v>694</v>
      </c>
      <c r="B696" t="s">
        <v>1427</v>
      </c>
      <c r="C696" s="2" t="s">
        <v>1428</v>
      </c>
      <c r="D696">
        <v>9100</v>
      </c>
      <c r="E696">
        <v>7656</v>
      </c>
      <c r="F696">
        <f t="shared" si="60"/>
        <v>84.131868131868131</v>
      </c>
      <c r="G696" t="s">
        <v>14</v>
      </c>
      <c r="H696">
        <v>79</v>
      </c>
      <c r="I696">
        <f t="shared" si="65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s="15" t="str">
        <f t="shared" si="63"/>
        <v>theater</v>
      </c>
      <c r="T696" s="15" t="str">
        <f t="shared" si="64"/>
        <v>plays</v>
      </c>
    </row>
    <row r="697" spans="1:20" ht="17" x14ac:dyDescent="0.2">
      <c r="A697" s="6">
        <v>695</v>
      </c>
      <c r="B697" t="s">
        <v>1429</v>
      </c>
      <c r="C697" s="2" t="s">
        <v>1430</v>
      </c>
      <c r="D697">
        <v>9200</v>
      </c>
      <c r="E697">
        <v>12322</v>
      </c>
      <c r="F697">
        <f t="shared" si="60"/>
        <v>133.93478260869566</v>
      </c>
      <c r="G697" t="s">
        <v>20</v>
      </c>
      <c r="H697">
        <v>196</v>
      </c>
      <c r="I697">
        <f t="shared" si="65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s="15" t="str">
        <f t="shared" si="63"/>
        <v>music</v>
      </c>
      <c r="T697" s="15" t="str">
        <f t="shared" si="64"/>
        <v>rock</v>
      </c>
    </row>
    <row r="698" spans="1:20" ht="17" hidden="1" x14ac:dyDescent="0.2">
      <c r="A698" s="6">
        <v>696</v>
      </c>
      <c r="B698" t="s">
        <v>1431</v>
      </c>
      <c r="C698" s="2" t="s">
        <v>1432</v>
      </c>
      <c r="D698">
        <v>164100</v>
      </c>
      <c r="E698">
        <v>96888</v>
      </c>
      <c r="F698">
        <f t="shared" si="60"/>
        <v>59.042047531992694</v>
      </c>
      <c r="G698" t="s">
        <v>14</v>
      </c>
      <c r="H698">
        <v>889</v>
      </c>
      <c r="I698">
        <f t="shared" si="65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s="15" t="str">
        <f t="shared" si="63"/>
        <v>theater</v>
      </c>
      <c r="T698" s="15" t="str">
        <f t="shared" si="64"/>
        <v>plays</v>
      </c>
    </row>
    <row r="699" spans="1:20" ht="34" x14ac:dyDescent="0.2">
      <c r="A699" s="6">
        <v>697</v>
      </c>
      <c r="B699" t="s">
        <v>1433</v>
      </c>
      <c r="C699" s="2" t="s">
        <v>1434</v>
      </c>
      <c r="D699">
        <v>128900</v>
      </c>
      <c r="E699">
        <v>196960</v>
      </c>
      <c r="F699">
        <f t="shared" si="60"/>
        <v>152.80062063615205</v>
      </c>
      <c r="G699" t="s">
        <v>20</v>
      </c>
      <c r="H699">
        <v>7295</v>
      </c>
      <c r="I699">
        <f t="shared" si="65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s="15" t="str">
        <f t="shared" si="63"/>
        <v>music</v>
      </c>
      <c r="T699" s="15" t="str">
        <f t="shared" si="64"/>
        <v>electric music</v>
      </c>
    </row>
    <row r="700" spans="1:20" ht="17" x14ac:dyDescent="0.2">
      <c r="A700" s="6">
        <v>698</v>
      </c>
      <c r="B700" t="s">
        <v>1435</v>
      </c>
      <c r="C700" s="2" t="s">
        <v>1436</v>
      </c>
      <c r="D700">
        <v>42100</v>
      </c>
      <c r="E700">
        <v>188057</v>
      </c>
      <c r="F700">
        <f t="shared" si="60"/>
        <v>446.69121140142522</v>
      </c>
      <c r="G700" t="s">
        <v>20</v>
      </c>
      <c r="H700">
        <v>2893</v>
      </c>
      <c r="I700">
        <f t="shared" si="65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s="15" t="str">
        <f t="shared" si="63"/>
        <v>technology</v>
      </c>
      <c r="T700" s="15" t="str">
        <f t="shared" si="64"/>
        <v>wearables</v>
      </c>
    </row>
    <row r="701" spans="1:20" ht="17" hidden="1" x14ac:dyDescent="0.2">
      <c r="A701" s="6">
        <v>699</v>
      </c>
      <c r="B701" t="s">
        <v>444</v>
      </c>
      <c r="C701" s="2" t="s">
        <v>1437</v>
      </c>
      <c r="D701">
        <v>7400</v>
      </c>
      <c r="E701">
        <v>6245</v>
      </c>
      <c r="F701">
        <f t="shared" si="60"/>
        <v>84.391891891891888</v>
      </c>
      <c r="G701" t="s">
        <v>14</v>
      </c>
      <c r="H701">
        <v>56</v>
      </c>
      <c r="I701">
        <f t="shared" si="65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s="15" t="str">
        <f t="shared" si="63"/>
        <v>film &amp; video</v>
      </c>
      <c r="T701" s="15" t="str">
        <f t="shared" si="64"/>
        <v>drama</v>
      </c>
    </row>
    <row r="702" spans="1:20" ht="34" hidden="1" x14ac:dyDescent="0.2">
      <c r="A702" s="6">
        <v>700</v>
      </c>
      <c r="B702" t="s">
        <v>1438</v>
      </c>
      <c r="C702" s="2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s="15" t="str">
        <f t="shared" si="63"/>
        <v>technology</v>
      </c>
      <c r="T702" s="15" t="str">
        <f t="shared" si="64"/>
        <v>wearables</v>
      </c>
    </row>
    <row r="703" spans="1:20" ht="34" x14ac:dyDescent="0.2">
      <c r="A703" s="6">
        <v>701</v>
      </c>
      <c r="B703" t="s">
        <v>1440</v>
      </c>
      <c r="C703" s="2" t="s">
        <v>1441</v>
      </c>
      <c r="D703">
        <v>52000</v>
      </c>
      <c r="E703">
        <v>91014</v>
      </c>
      <c r="F703">
        <f t="shared" si="60"/>
        <v>175.02692307692308</v>
      </c>
      <c r="G703" t="s">
        <v>20</v>
      </c>
      <c r="H703">
        <v>820</v>
      </c>
      <c r="I703">
        <f t="shared" si="65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s="15" t="str">
        <f t="shared" si="63"/>
        <v>theater</v>
      </c>
      <c r="T703" s="15" t="str">
        <f t="shared" si="64"/>
        <v>plays</v>
      </c>
    </row>
    <row r="704" spans="1:20" ht="34" hidden="1" x14ac:dyDescent="0.2">
      <c r="A704" s="6">
        <v>702</v>
      </c>
      <c r="B704" t="s">
        <v>1442</v>
      </c>
      <c r="C704" s="2" t="s">
        <v>1443</v>
      </c>
      <c r="D704">
        <v>8700</v>
      </c>
      <c r="E704">
        <v>4710</v>
      </c>
      <c r="F704">
        <f t="shared" si="60"/>
        <v>54.137931034482754</v>
      </c>
      <c r="G704" t="s">
        <v>14</v>
      </c>
      <c r="H704">
        <v>83</v>
      </c>
      <c r="I704">
        <f t="shared" si="65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s="15" t="str">
        <f t="shared" si="63"/>
        <v>technology</v>
      </c>
      <c r="T704" s="15" t="str">
        <f t="shared" si="64"/>
        <v>wearables</v>
      </c>
    </row>
    <row r="705" spans="1:20" ht="17" x14ac:dyDescent="0.2">
      <c r="A705" s="6">
        <v>703</v>
      </c>
      <c r="B705" t="s">
        <v>1444</v>
      </c>
      <c r="C705" s="2" t="s">
        <v>1445</v>
      </c>
      <c r="D705">
        <v>63400</v>
      </c>
      <c r="E705">
        <v>197728</v>
      </c>
      <c r="F705">
        <f t="shared" si="60"/>
        <v>311.87381703470032</v>
      </c>
      <c r="G705" t="s">
        <v>20</v>
      </c>
      <c r="H705">
        <v>2038</v>
      </c>
      <c r="I705">
        <f t="shared" si="65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s="15" t="str">
        <f t="shared" si="63"/>
        <v>publishing</v>
      </c>
      <c r="T705" s="15" t="str">
        <f t="shared" si="64"/>
        <v>translations</v>
      </c>
    </row>
    <row r="706" spans="1:20" ht="34" x14ac:dyDescent="0.2">
      <c r="A706" s="6">
        <v>704</v>
      </c>
      <c r="B706" t="s">
        <v>1446</v>
      </c>
      <c r="C706" s="2" t="s">
        <v>1447</v>
      </c>
      <c r="D706">
        <v>8700</v>
      </c>
      <c r="E706">
        <v>10682</v>
      </c>
      <c r="F706">
        <f t="shared" si="60"/>
        <v>122.78160919540231</v>
      </c>
      <c r="G706" t="s">
        <v>20</v>
      </c>
      <c r="H706">
        <v>116</v>
      </c>
      <c r="I706">
        <f t="shared" si="65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s="15" t="str">
        <f t="shared" si="63"/>
        <v>film &amp; video</v>
      </c>
      <c r="T706" s="15" t="str">
        <f t="shared" si="64"/>
        <v>animation</v>
      </c>
    </row>
    <row r="707" spans="1:20" ht="17" hidden="1" x14ac:dyDescent="0.2">
      <c r="A707" s="6">
        <v>705</v>
      </c>
      <c r="B707" t="s">
        <v>1448</v>
      </c>
      <c r="C707" s="2" t="s">
        <v>1449</v>
      </c>
      <c r="D707">
        <v>169700</v>
      </c>
      <c r="E707">
        <v>168048</v>
      </c>
      <c r="F707">
        <f t="shared" ref="F707:F770" si="66">(E707/D707)*100</f>
        <v>99.026517383618156</v>
      </c>
      <c r="G707" t="s">
        <v>14</v>
      </c>
      <c r="H707">
        <v>2025</v>
      </c>
      <c r="I707">
        <f t="shared" si="65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(((L707/60)/60)/24)+DATE(1970,1,1)</f>
        <v>41619.25</v>
      </c>
      <c r="O707" s="8">
        <f t="shared" ref="O707:O770" si="68">(((M707/60)/60)/24)+DATE(1970,1,1)</f>
        <v>41623.25</v>
      </c>
      <c r="P707" t="b">
        <v>0</v>
      </c>
      <c r="Q707" t="b">
        <v>0</v>
      </c>
      <c r="R707" t="s">
        <v>68</v>
      </c>
      <c r="S707" s="15" t="str">
        <f t="shared" ref="S707:S770" si="69">LEFT(R707,FIND("/",R707)-1)</f>
        <v>publishing</v>
      </c>
      <c r="T707" s="15" t="str">
        <f t="shared" ref="T707:T770" si="70">RIGHT(R707,LEN(R707)-FIND("/",R707))</f>
        <v>nonfiction</v>
      </c>
    </row>
    <row r="708" spans="1:20" ht="34" x14ac:dyDescent="0.2">
      <c r="A708" s="6">
        <v>706</v>
      </c>
      <c r="B708" t="s">
        <v>1450</v>
      </c>
      <c r="C708" s="2" t="s">
        <v>1451</v>
      </c>
      <c r="D708">
        <v>108400</v>
      </c>
      <c r="E708">
        <v>138586</v>
      </c>
      <c r="F708">
        <f t="shared" si="66"/>
        <v>127.84686346863469</v>
      </c>
      <c r="G708" t="s">
        <v>20</v>
      </c>
      <c r="H708">
        <v>1345</v>
      </c>
      <c r="I708">
        <f t="shared" ref="I708:I771" si="71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s="15" t="str">
        <f t="shared" si="69"/>
        <v>technology</v>
      </c>
      <c r="T708" s="15" t="str">
        <f t="shared" si="70"/>
        <v>web</v>
      </c>
    </row>
    <row r="709" spans="1:20" ht="34" x14ac:dyDescent="0.2">
      <c r="A709" s="6">
        <v>707</v>
      </c>
      <c r="B709" t="s">
        <v>1452</v>
      </c>
      <c r="C709" s="2" t="s">
        <v>1453</v>
      </c>
      <c r="D709">
        <v>7300</v>
      </c>
      <c r="E709">
        <v>11579</v>
      </c>
      <c r="F709">
        <f t="shared" si="66"/>
        <v>158.61643835616439</v>
      </c>
      <c r="G709" t="s">
        <v>20</v>
      </c>
      <c r="H709">
        <v>168</v>
      </c>
      <c r="I709">
        <f t="shared" si="71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s="15" t="str">
        <f t="shared" si="69"/>
        <v>film &amp; video</v>
      </c>
      <c r="T709" s="15" t="str">
        <f t="shared" si="70"/>
        <v>drama</v>
      </c>
    </row>
    <row r="710" spans="1:20" ht="17" x14ac:dyDescent="0.2">
      <c r="A710" s="6">
        <v>708</v>
      </c>
      <c r="B710" t="s">
        <v>1454</v>
      </c>
      <c r="C710" s="2" t="s">
        <v>1455</v>
      </c>
      <c r="D710">
        <v>1700</v>
      </c>
      <c r="E710">
        <v>12020</v>
      </c>
      <c r="F710">
        <f t="shared" si="66"/>
        <v>707.05882352941171</v>
      </c>
      <c r="G710" t="s">
        <v>20</v>
      </c>
      <c r="H710">
        <v>137</v>
      </c>
      <c r="I710">
        <f t="shared" si="71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s="15" t="str">
        <f t="shared" si="69"/>
        <v>theater</v>
      </c>
      <c r="T710" s="15" t="str">
        <f t="shared" si="70"/>
        <v>plays</v>
      </c>
    </row>
    <row r="711" spans="1:20" ht="17" x14ac:dyDescent="0.2">
      <c r="A711" s="6">
        <v>709</v>
      </c>
      <c r="B711" t="s">
        <v>1456</v>
      </c>
      <c r="C711" s="2" t="s">
        <v>1457</v>
      </c>
      <c r="D711">
        <v>9800</v>
      </c>
      <c r="E711">
        <v>13954</v>
      </c>
      <c r="F711">
        <f t="shared" si="66"/>
        <v>142.38775510204081</v>
      </c>
      <c r="G711" t="s">
        <v>20</v>
      </c>
      <c r="H711">
        <v>186</v>
      </c>
      <c r="I711">
        <f t="shared" si="71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s="15" t="str">
        <f t="shared" si="69"/>
        <v>theater</v>
      </c>
      <c r="T711" s="15" t="str">
        <f t="shared" si="70"/>
        <v>plays</v>
      </c>
    </row>
    <row r="712" spans="1:20" ht="34" x14ac:dyDescent="0.2">
      <c r="A712" s="6">
        <v>710</v>
      </c>
      <c r="B712" t="s">
        <v>1458</v>
      </c>
      <c r="C712" s="2" t="s">
        <v>1459</v>
      </c>
      <c r="D712">
        <v>4300</v>
      </c>
      <c r="E712">
        <v>6358</v>
      </c>
      <c r="F712">
        <f t="shared" si="66"/>
        <v>147.86046511627907</v>
      </c>
      <c r="G712" t="s">
        <v>20</v>
      </c>
      <c r="H712">
        <v>125</v>
      </c>
      <c r="I712">
        <f t="shared" si="71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s="15" t="str">
        <f t="shared" si="69"/>
        <v>theater</v>
      </c>
      <c r="T712" s="15" t="str">
        <f t="shared" si="70"/>
        <v>plays</v>
      </c>
    </row>
    <row r="713" spans="1:20" ht="34" hidden="1" x14ac:dyDescent="0.2">
      <c r="A713" s="6">
        <v>711</v>
      </c>
      <c r="B713" t="s">
        <v>1460</v>
      </c>
      <c r="C713" s="2" t="s">
        <v>1461</v>
      </c>
      <c r="D713">
        <v>6200</v>
      </c>
      <c r="E713">
        <v>1260</v>
      </c>
      <c r="F713">
        <f t="shared" si="66"/>
        <v>20.322580645161288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s="15" t="str">
        <f t="shared" si="69"/>
        <v>theater</v>
      </c>
      <c r="T713" s="15" t="str">
        <f t="shared" si="70"/>
        <v>plays</v>
      </c>
    </row>
    <row r="714" spans="1:20" ht="34" x14ac:dyDescent="0.2">
      <c r="A714" s="6">
        <v>712</v>
      </c>
      <c r="B714" t="s">
        <v>1462</v>
      </c>
      <c r="C714" s="2" t="s">
        <v>1463</v>
      </c>
      <c r="D714">
        <v>800</v>
      </c>
      <c r="E714">
        <v>14725</v>
      </c>
      <c r="F714">
        <f t="shared" si="66"/>
        <v>1840.625</v>
      </c>
      <c r="G714" t="s">
        <v>20</v>
      </c>
      <c r="H714">
        <v>202</v>
      </c>
      <c r="I714">
        <f t="shared" si="71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s="15" t="str">
        <f t="shared" si="69"/>
        <v>theater</v>
      </c>
      <c r="T714" s="15" t="str">
        <f t="shared" si="70"/>
        <v>plays</v>
      </c>
    </row>
    <row r="715" spans="1:20" ht="17" x14ac:dyDescent="0.2">
      <c r="A715" s="6">
        <v>713</v>
      </c>
      <c r="B715" t="s">
        <v>1464</v>
      </c>
      <c r="C715" s="2" t="s">
        <v>1465</v>
      </c>
      <c r="D715">
        <v>6900</v>
      </c>
      <c r="E715">
        <v>11174</v>
      </c>
      <c r="F715">
        <f t="shared" si="66"/>
        <v>161.94202898550725</v>
      </c>
      <c r="G715" t="s">
        <v>20</v>
      </c>
      <c r="H715">
        <v>103</v>
      </c>
      <c r="I715">
        <f t="shared" si="71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s="15" t="str">
        <f t="shared" si="69"/>
        <v>publishing</v>
      </c>
      <c r="T715" s="15" t="str">
        <f t="shared" si="70"/>
        <v>radio &amp; podcasts</v>
      </c>
    </row>
    <row r="716" spans="1:20" ht="17" x14ac:dyDescent="0.2">
      <c r="A716" s="6">
        <v>714</v>
      </c>
      <c r="B716" t="s">
        <v>1466</v>
      </c>
      <c r="C716" s="2" t="s">
        <v>1467</v>
      </c>
      <c r="D716">
        <v>38500</v>
      </c>
      <c r="E716">
        <v>182036</v>
      </c>
      <c r="F716">
        <f t="shared" si="66"/>
        <v>472.82077922077923</v>
      </c>
      <c r="G716" t="s">
        <v>20</v>
      </c>
      <c r="H716">
        <v>1785</v>
      </c>
      <c r="I716">
        <f t="shared" si="71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s="15" t="str">
        <f t="shared" si="69"/>
        <v>music</v>
      </c>
      <c r="T716" s="15" t="str">
        <f t="shared" si="70"/>
        <v>rock</v>
      </c>
    </row>
    <row r="717" spans="1:20" ht="17" hidden="1" x14ac:dyDescent="0.2">
      <c r="A717" s="6">
        <v>715</v>
      </c>
      <c r="B717" t="s">
        <v>1468</v>
      </c>
      <c r="C717" s="2" t="s">
        <v>1469</v>
      </c>
      <c r="D717">
        <v>118000</v>
      </c>
      <c r="E717">
        <v>28870</v>
      </c>
      <c r="F717">
        <f t="shared" si="66"/>
        <v>24.466101694915253</v>
      </c>
      <c r="G717" t="s">
        <v>14</v>
      </c>
      <c r="H717">
        <v>656</v>
      </c>
      <c r="I717">
        <f t="shared" si="71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s="15" t="str">
        <f t="shared" si="69"/>
        <v>games</v>
      </c>
      <c r="T717" s="15" t="str">
        <f t="shared" si="70"/>
        <v>mobile games</v>
      </c>
    </row>
    <row r="718" spans="1:20" ht="17" x14ac:dyDescent="0.2">
      <c r="A718" s="6">
        <v>716</v>
      </c>
      <c r="B718" t="s">
        <v>1470</v>
      </c>
      <c r="C718" s="2" t="s">
        <v>1471</v>
      </c>
      <c r="D718">
        <v>2000</v>
      </c>
      <c r="E718">
        <v>10353</v>
      </c>
      <c r="F718">
        <f t="shared" si="66"/>
        <v>517.65</v>
      </c>
      <c r="G718" t="s">
        <v>20</v>
      </c>
      <c r="H718">
        <v>157</v>
      </c>
      <c r="I718">
        <f t="shared" si="71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s="15" t="str">
        <f t="shared" si="69"/>
        <v>theater</v>
      </c>
      <c r="T718" s="15" t="str">
        <f t="shared" si="70"/>
        <v>plays</v>
      </c>
    </row>
    <row r="719" spans="1:20" ht="34" x14ac:dyDescent="0.2">
      <c r="A719" s="6">
        <v>717</v>
      </c>
      <c r="B719" t="s">
        <v>1472</v>
      </c>
      <c r="C719" s="2" t="s">
        <v>1473</v>
      </c>
      <c r="D719">
        <v>5600</v>
      </c>
      <c r="E719">
        <v>13868</v>
      </c>
      <c r="F719">
        <f t="shared" si="66"/>
        <v>247.64285714285714</v>
      </c>
      <c r="G719" t="s">
        <v>20</v>
      </c>
      <c r="H719">
        <v>555</v>
      </c>
      <c r="I719">
        <f t="shared" si="71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s="15" t="str">
        <f t="shared" si="69"/>
        <v>film &amp; video</v>
      </c>
      <c r="T719" s="15" t="str">
        <f t="shared" si="70"/>
        <v>documentary</v>
      </c>
    </row>
    <row r="720" spans="1:20" ht="17" x14ac:dyDescent="0.2">
      <c r="A720" s="6">
        <v>718</v>
      </c>
      <c r="B720" t="s">
        <v>1474</v>
      </c>
      <c r="C720" s="2" t="s">
        <v>1475</v>
      </c>
      <c r="D720">
        <v>8300</v>
      </c>
      <c r="E720">
        <v>8317</v>
      </c>
      <c r="F720">
        <f t="shared" si="66"/>
        <v>100.20481927710843</v>
      </c>
      <c r="G720" t="s">
        <v>20</v>
      </c>
      <c r="H720">
        <v>297</v>
      </c>
      <c r="I720">
        <f t="shared" si="71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s="15" t="str">
        <f t="shared" si="69"/>
        <v>technology</v>
      </c>
      <c r="T720" s="15" t="str">
        <f t="shared" si="70"/>
        <v>wearables</v>
      </c>
    </row>
    <row r="721" spans="1:20" ht="17" x14ac:dyDescent="0.2">
      <c r="A721" s="6">
        <v>719</v>
      </c>
      <c r="B721" t="s">
        <v>1476</v>
      </c>
      <c r="C721" s="2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71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s="15" t="str">
        <f t="shared" si="69"/>
        <v>publishing</v>
      </c>
      <c r="T721" s="15" t="str">
        <f t="shared" si="70"/>
        <v>fiction</v>
      </c>
    </row>
    <row r="722" spans="1:20" ht="34" hidden="1" x14ac:dyDescent="0.2">
      <c r="A722" s="6">
        <v>720</v>
      </c>
      <c r="B722" t="s">
        <v>1478</v>
      </c>
      <c r="C722" s="2" t="s">
        <v>1479</v>
      </c>
      <c r="D722">
        <v>8700</v>
      </c>
      <c r="E722">
        <v>3227</v>
      </c>
      <c r="F722">
        <f t="shared" si="66"/>
        <v>37.091954022988503</v>
      </c>
      <c r="G722" t="s">
        <v>74</v>
      </c>
      <c r="H722">
        <v>38</v>
      </c>
      <c r="I722">
        <f t="shared" si="71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s="15" t="str">
        <f t="shared" si="69"/>
        <v>theater</v>
      </c>
      <c r="T722" s="15" t="str">
        <f t="shared" si="70"/>
        <v>plays</v>
      </c>
    </row>
    <row r="723" spans="1:20" ht="17" hidden="1" x14ac:dyDescent="0.2">
      <c r="A723" s="6">
        <v>721</v>
      </c>
      <c r="B723" t="s">
        <v>1480</v>
      </c>
      <c r="C723" s="2" t="s">
        <v>1481</v>
      </c>
      <c r="D723">
        <v>123600</v>
      </c>
      <c r="E723">
        <v>5429</v>
      </c>
      <c r="F723">
        <f t="shared" si="66"/>
        <v>4.392394822006473</v>
      </c>
      <c r="G723" t="s">
        <v>74</v>
      </c>
      <c r="H723">
        <v>60</v>
      </c>
      <c r="I723">
        <f t="shared" si="71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s="15" t="str">
        <f t="shared" si="69"/>
        <v>music</v>
      </c>
      <c r="T723" s="15" t="str">
        <f t="shared" si="70"/>
        <v>rock</v>
      </c>
    </row>
    <row r="724" spans="1:20" ht="17" x14ac:dyDescent="0.2">
      <c r="A724" s="6">
        <v>722</v>
      </c>
      <c r="B724" t="s">
        <v>1482</v>
      </c>
      <c r="C724" s="2" t="s">
        <v>1483</v>
      </c>
      <c r="D724">
        <v>48500</v>
      </c>
      <c r="E724">
        <v>75906</v>
      </c>
      <c r="F724">
        <f t="shared" si="66"/>
        <v>156.50721649484535</v>
      </c>
      <c r="G724" t="s">
        <v>20</v>
      </c>
      <c r="H724">
        <v>3036</v>
      </c>
      <c r="I724">
        <f t="shared" si="71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s="15" t="str">
        <f t="shared" si="69"/>
        <v>film &amp; video</v>
      </c>
      <c r="T724" s="15" t="str">
        <f t="shared" si="70"/>
        <v>documentary</v>
      </c>
    </row>
    <row r="725" spans="1:20" ht="17" x14ac:dyDescent="0.2">
      <c r="A725" s="6">
        <v>723</v>
      </c>
      <c r="B725" t="s">
        <v>1484</v>
      </c>
      <c r="C725" s="2" t="s">
        <v>1485</v>
      </c>
      <c r="D725">
        <v>4900</v>
      </c>
      <c r="E725">
        <v>13250</v>
      </c>
      <c r="F725">
        <f t="shared" si="66"/>
        <v>270.40816326530609</v>
      </c>
      <c r="G725" t="s">
        <v>20</v>
      </c>
      <c r="H725">
        <v>144</v>
      </c>
      <c r="I725">
        <f t="shared" si="71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s="15" t="str">
        <f t="shared" si="69"/>
        <v>theater</v>
      </c>
      <c r="T725" s="15" t="str">
        <f t="shared" si="70"/>
        <v>plays</v>
      </c>
    </row>
    <row r="726" spans="1:20" ht="34" x14ac:dyDescent="0.2">
      <c r="A726" s="6">
        <v>724</v>
      </c>
      <c r="B726" t="s">
        <v>1486</v>
      </c>
      <c r="C726" s="2" t="s">
        <v>1487</v>
      </c>
      <c r="D726">
        <v>8400</v>
      </c>
      <c r="E726">
        <v>11261</v>
      </c>
      <c r="F726">
        <f t="shared" si="66"/>
        <v>134.05952380952382</v>
      </c>
      <c r="G726" t="s">
        <v>20</v>
      </c>
      <c r="H726">
        <v>121</v>
      </c>
      <c r="I726">
        <f t="shared" si="71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s="15" t="str">
        <f t="shared" si="69"/>
        <v>theater</v>
      </c>
      <c r="T726" s="15" t="str">
        <f t="shared" si="70"/>
        <v>plays</v>
      </c>
    </row>
    <row r="727" spans="1:20" ht="17" hidden="1" x14ac:dyDescent="0.2">
      <c r="A727" s="6">
        <v>725</v>
      </c>
      <c r="B727" t="s">
        <v>1488</v>
      </c>
      <c r="C727" s="2" t="s">
        <v>1489</v>
      </c>
      <c r="D727">
        <v>193200</v>
      </c>
      <c r="E727">
        <v>97369</v>
      </c>
      <c r="F727">
        <f t="shared" si="66"/>
        <v>50.398033126293996</v>
      </c>
      <c r="G727" t="s">
        <v>14</v>
      </c>
      <c r="H727">
        <v>1596</v>
      </c>
      <c r="I727">
        <f t="shared" si="71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s="15" t="str">
        <f t="shared" si="69"/>
        <v>games</v>
      </c>
      <c r="T727" s="15" t="str">
        <f t="shared" si="70"/>
        <v>mobile games</v>
      </c>
    </row>
    <row r="728" spans="1:20" ht="17" hidden="1" x14ac:dyDescent="0.2">
      <c r="A728" s="6">
        <v>726</v>
      </c>
      <c r="B728" t="s">
        <v>1490</v>
      </c>
      <c r="C728" s="2" t="s">
        <v>1491</v>
      </c>
      <c r="D728">
        <v>54300</v>
      </c>
      <c r="E728">
        <v>48227</v>
      </c>
      <c r="F728">
        <f t="shared" si="66"/>
        <v>88.815837937384899</v>
      </c>
      <c r="G728" t="s">
        <v>74</v>
      </c>
      <c r="H728">
        <v>524</v>
      </c>
      <c r="I728">
        <f t="shared" si="71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s="15" t="str">
        <f t="shared" si="69"/>
        <v>theater</v>
      </c>
      <c r="T728" s="15" t="str">
        <f t="shared" si="70"/>
        <v>plays</v>
      </c>
    </row>
    <row r="729" spans="1:20" ht="17" x14ac:dyDescent="0.2">
      <c r="A729" s="6">
        <v>727</v>
      </c>
      <c r="B729" t="s">
        <v>1492</v>
      </c>
      <c r="C729" s="2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71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s="15" t="str">
        <f t="shared" si="69"/>
        <v>technology</v>
      </c>
      <c r="T729" s="15" t="str">
        <f t="shared" si="70"/>
        <v>web</v>
      </c>
    </row>
    <row r="730" spans="1:20" ht="34" hidden="1" x14ac:dyDescent="0.2">
      <c r="A730" s="6">
        <v>728</v>
      </c>
      <c r="B730" t="s">
        <v>1494</v>
      </c>
      <c r="C730" s="2" t="s">
        <v>1495</v>
      </c>
      <c r="D730">
        <v>4200</v>
      </c>
      <c r="E730">
        <v>735</v>
      </c>
      <c r="F730">
        <f t="shared" si="66"/>
        <v>17.5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s="15" t="str">
        <f t="shared" si="69"/>
        <v>theater</v>
      </c>
      <c r="T730" s="15" t="str">
        <f t="shared" si="70"/>
        <v>plays</v>
      </c>
    </row>
    <row r="731" spans="1:20" ht="34" x14ac:dyDescent="0.2">
      <c r="A731" s="6">
        <v>729</v>
      </c>
      <c r="B731" t="s">
        <v>1496</v>
      </c>
      <c r="C731" s="2" t="s">
        <v>1497</v>
      </c>
      <c r="D731">
        <v>5600</v>
      </c>
      <c r="E731">
        <v>10397</v>
      </c>
      <c r="F731">
        <f t="shared" si="66"/>
        <v>185.66071428571428</v>
      </c>
      <c r="G731" t="s">
        <v>20</v>
      </c>
      <c r="H731">
        <v>122</v>
      </c>
      <c r="I731">
        <f t="shared" si="71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s="15" t="str">
        <f t="shared" si="69"/>
        <v>film &amp; video</v>
      </c>
      <c r="T731" s="15" t="str">
        <f t="shared" si="70"/>
        <v>drama</v>
      </c>
    </row>
    <row r="732" spans="1:20" ht="17" x14ac:dyDescent="0.2">
      <c r="A732" s="6">
        <v>730</v>
      </c>
      <c r="B732" t="s">
        <v>1498</v>
      </c>
      <c r="C732" s="2" t="s">
        <v>1499</v>
      </c>
      <c r="D732">
        <v>28800</v>
      </c>
      <c r="E732">
        <v>118847</v>
      </c>
      <c r="F732">
        <f t="shared" si="66"/>
        <v>412.6631944444444</v>
      </c>
      <c r="G732" t="s">
        <v>20</v>
      </c>
      <c r="H732">
        <v>1071</v>
      </c>
      <c r="I732">
        <f t="shared" si="71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s="15" t="str">
        <f t="shared" si="69"/>
        <v>technology</v>
      </c>
      <c r="T732" s="15" t="str">
        <f t="shared" si="70"/>
        <v>wearables</v>
      </c>
    </row>
    <row r="733" spans="1:20" ht="17" hidden="1" x14ac:dyDescent="0.2">
      <c r="A733" s="6">
        <v>731</v>
      </c>
      <c r="B733" t="s">
        <v>1500</v>
      </c>
      <c r="C733" s="2" t="s">
        <v>1501</v>
      </c>
      <c r="D733">
        <v>8000</v>
      </c>
      <c r="E733">
        <v>7220</v>
      </c>
      <c r="F733">
        <f t="shared" si="66"/>
        <v>90.25</v>
      </c>
      <c r="G733" t="s">
        <v>74</v>
      </c>
      <c r="H733">
        <v>219</v>
      </c>
      <c r="I733">
        <f t="shared" si="71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s="15" t="str">
        <f t="shared" si="69"/>
        <v>technology</v>
      </c>
      <c r="T733" s="15" t="str">
        <f t="shared" si="70"/>
        <v>web</v>
      </c>
    </row>
    <row r="734" spans="1:20" ht="17" hidden="1" x14ac:dyDescent="0.2">
      <c r="A734" s="6">
        <v>732</v>
      </c>
      <c r="B734" t="s">
        <v>1502</v>
      </c>
      <c r="C734" s="2" t="s">
        <v>1503</v>
      </c>
      <c r="D734">
        <v>117000</v>
      </c>
      <c r="E734">
        <v>107622</v>
      </c>
      <c r="F734">
        <f t="shared" si="66"/>
        <v>91.984615384615381</v>
      </c>
      <c r="G734" t="s">
        <v>14</v>
      </c>
      <c r="H734">
        <v>1121</v>
      </c>
      <c r="I734">
        <f t="shared" si="71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s="15" t="str">
        <f t="shared" si="69"/>
        <v>music</v>
      </c>
      <c r="T734" s="15" t="str">
        <f t="shared" si="70"/>
        <v>rock</v>
      </c>
    </row>
    <row r="735" spans="1:20" ht="17" x14ac:dyDescent="0.2">
      <c r="A735" s="6">
        <v>733</v>
      </c>
      <c r="B735" t="s">
        <v>1504</v>
      </c>
      <c r="C735" s="2" t="s">
        <v>1505</v>
      </c>
      <c r="D735">
        <v>15800</v>
      </c>
      <c r="E735">
        <v>83267</v>
      </c>
      <c r="F735">
        <f t="shared" si="66"/>
        <v>527.00632911392404</v>
      </c>
      <c r="G735" t="s">
        <v>20</v>
      </c>
      <c r="H735">
        <v>980</v>
      </c>
      <c r="I735">
        <f t="shared" si="71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s="15" t="str">
        <f t="shared" si="69"/>
        <v>music</v>
      </c>
      <c r="T735" s="15" t="str">
        <f t="shared" si="70"/>
        <v>metal</v>
      </c>
    </row>
    <row r="736" spans="1:20" ht="17" x14ac:dyDescent="0.2">
      <c r="A736" s="6">
        <v>734</v>
      </c>
      <c r="B736" t="s">
        <v>1506</v>
      </c>
      <c r="C736" s="2" t="s">
        <v>1507</v>
      </c>
      <c r="D736">
        <v>4200</v>
      </c>
      <c r="E736">
        <v>13404</v>
      </c>
      <c r="F736">
        <f t="shared" si="66"/>
        <v>319.14285714285711</v>
      </c>
      <c r="G736" t="s">
        <v>20</v>
      </c>
      <c r="H736">
        <v>536</v>
      </c>
      <c r="I736">
        <f t="shared" si="71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s="15" t="str">
        <f t="shared" si="69"/>
        <v>theater</v>
      </c>
      <c r="T736" s="15" t="str">
        <f t="shared" si="70"/>
        <v>plays</v>
      </c>
    </row>
    <row r="737" spans="1:20" ht="34" x14ac:dyDescent="0.2">
      <c r="A737" s="6">
        <v>735</v>
      </c>
      <c r="B737" t="s">
        <v>1508</v>
      </c>
      <c r="C737" s="2" t="s">
        <v>1509</v>
      </c>
      <c r="D737">
        <v>37100</v>
      </c>
      <c r="E737">
        <v>131404</v>
      </c>
      <c r="F737">
        <f t="shared" si="66"/>
        <v>354.18867924528303</v>
      </c>
      <c r="G737" t="s">
        <v>20</v>
      </c>
      <c r="H737">
        <v>1991</v>
      </c>
      <c r="I737">
        <f t="shared" si="71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s="15" t="str">
        <f t="shared" si="69"/>
        <v>photography</v>
      </c>
      <c r="T737" s="15" t="str">
        <f t="shared" si="70"/>
        <v>photography books</v>
      </c>
    </row>
    <row r="738" spans="1:20" ht="17" hidden="1" x14ac:dyDescent="0.2">
      <c r="A738" s="6">
        <v>736</v>
      </c>
      <c r="B738" t="s">
        <v>1510</v>
      </c>
      <c r="C738" s="2" t="s">
        <v>1511</v>
      </c>
      <c r="D738">
        <v>7700</v>
      </c>
      <c r="E738">
        <v>2533</v>
      </c>
      <c r="F738">
        <f t="shared" si="66"/>
        <v>32.896103896103895</v>
      </c>
      <c r="G738" t="s">
        <v>74</v>
      </c>
      <c r="H738">
        <v>29</v>
      </c>
      <c r="I738">
        <f t="shared" si="71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s="15" t="str">
        <f t="shared" si="69"/>
        <v>publishing</v>
      </c>
      <c r="T738" s="15" t="str">
        <f t="shared" si="70"/>
        <v>nonfiction</v>
      </c>
    </row>
    <row r="739" spans="1:20" ht="34" x14ac:dyDescent="0.2">
      <c r="A739" s="6">
        <v>737</v>
      </c>
      <c r="B739" t="s">
        <v>1512</v>
      </c>
      <c r="C739" s="2" t="s">
        <v>1513</v>
      </c>
      <c r="D739">
        <v>3700</v>
      </c>
      <c r="E739">
        <v>5028</v>
      </c>
      <c r="F739">
        <f t="shared" si="66"/>
        <v>135.8918918918919</v>
      </c>
      <c r="G739" t="s">
        <v>20</v>
      </c>
      <c r="H739">
        <v>180</v>
      </c>
      <c r="I739">
        <f t="shared" si="71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s="15" t="str">
        <f t="shared" si="69"/>
        <v>music</v>
      </c>
      <c r="T739" s="15" t="str">
        <f t="shared" si="70"/>
        <v>indie rock</v>
      </c>
    </row>
    <row r="740" spans="1:20" ht="34" hidden="1" x14ac:dyDescent="0.2">
      <c r="A740" s="6">
        <v>738</v>
      </c>
      <c r="B740" t="s">
        <v>1032</v>
      </c>
      <c r="C740" s="2" t="s">
        <v>1514</v>
      </c>
      <c r="D740">
        <v>74700</v>
      </c>
      <c r="E740">
        <v>1557</v>
      </c>
      <c r="F740">
        <f t="shared" si="66"/>
        <v>2.0843373493975905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s="15" t="str">
        <f t="shared" si="69"/>
        <v>theater</v>
      </c>
      <c r="T740" s="15" t="str">
        <f t="shared" si="70"/>
        <v>plays</v>
      </c>
    </row>
    <row r="741" spans="1:20" ht="17" hidden="1" x14ac:dyDescent="0.2">
      <c r="A741" s="6">
        <v>739</v>
      </c>
      <c r="B741" t="s">
        <v>1515</v>
      </c>
      <c r="C741" s="2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71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s="15" t="str">
        <f t="shared" si="69"/>
        <v>music</v>
      </c>
      <c r="T741" s="15" t="str">
        <f t="shared" si="70"/>
        <v>indie rock</v>
      </c>
    </row>
    <row r="742" spans="1:20" ht="34" hidden="1" x14ac:dyDescent="0.2">
      <c r="A742" s="6">
        <v>740</v>
      </c>
      <c r="B742" t="s">
        <v>1517</v>
      </c>
      <c r="C742" s="2" t="s">
        <v>1518</v>
      </c>
      <c r="D742">
        <v>5300</v>
      </c>
      <c r="E742">
        <v>1592</v>
      </c>
      <c r="F742">
        <f t="shared" si="66"/>
        <v>30.037735849056602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s="15" t="str">
        <f t="shared" si="69"/>
        <v>theater</v>
      </c>
      <c r="T742" s="15" t="str">
        <f t="shared" si="70"/>
        <v>plays</v>
      </c>
    </row>
    <row r="743" spans="1:20" ht="17" x14ac:dyDescent="0.2">
      <c r="A743" s="6">
        <v>741</v>
      </c>
      <c r="B743" t="s">
        <v>628</v>
      </c>
      <c r="C743" s="2" t="s">
        <v>1519</v>
      </c>
      <c r="D743">
        <v>1200</v>
      </c>
      <c r="E743">
        <v>14150</v>
      </c>
      <c r="F743">
        <f t="shared" si="66"/>
        <v>1179.1666666666665</v>
      </c>
      <c r="G743" t="s">
        <v>20</v>
      </c>
      <c r="H743">
        <v>130</v>
      </c>
      <c r="I743">
        <f t="shared" si="71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s="15" t="str">
        <f t="shared" si="69"/>
        <v>theater</v>
      </c>
      <c r="T743" s="15" t="str">
        <f t="shared" si="70"/>
        <v>plays</v>
      </c>
    </row>
    <row r="744" spans="1:20" ht="17" x14ac:dyDescent="0.2">
      <c r="A744" s="6">
        <v>742</v>
      </c>
      <c r="B744" t="s">
        <v>1520</v>
      </c>
      <c r="C744" s="2" t="s">
        <v>1521</v>
      </c>
      <c r="D744">
        <v>1200</v>
      </c>
      <c r="E744">
        <v>13513</v>
      </c>
      <c r="F744">
        <f t="shared" si="66"/>
        <v>1126.0833333333335</v>
      </c>
      <c r="G744" t="s">
        <v>20</v>
      </c>
      <c r="H744">
        <v>122</v>
      </c>
      <c r="I744">
        <f t="shared" si="71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s="15" t="str">
        <f t="shared" si="69"/>
        <v>music</v>
      </c>
      <c r="T744" s="15" t="str">
        <f t="shared" si="70"/>
        <v>electric music</v>
      </c>
    </row>
    <row r="745" spans="1:20" ht="34" hidden="1" x14ac:dyDescent="0.2">
      <c r="A745" s="6">
        <v>743</v>
      </c>
      <c r="B745" t="s">
        <v>1522</v>
      </c>
      <c r="C745" s="2" t="s">
        <v>1523</v>
      </c>
      <c r="D745">
        <v>3900</v>
      </c>
      <c r="E745">
        <v>504</v>
      </c>
      <c r="F745">
        <f t="shared" si="66"/>
        <v>12.923076923076923</v>
      </c>
      <c r="G745" t="s">
        <v>14</v>
      </c>
      <c r="H745">
        <v>17</v>
      </c>
      <c r="I745">
        <f t="shared" si="71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s="15" t="str">
        <f t="shared" si="69"/>
        <v>theater</v>
      </c>
      <c r="T745" s="15" t="str">
        <f t="shared" si="70"/>
        <v>plays</v>
      </c>
    </row>
    <row r="746" spans="1:20" ht="17" x14ac:dyDescent="0.2">
      <c r="A746" s="6">
        <v>744</v>
      </c>
      <c r="B746" t="s">
        <v>1524</v>
      </c>
      <c r="C746" s="2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71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s="15" t="str">
        <f t="shared" si="69"/>
        <v>theater</v>
      </c>
      <c r="T746" s="15" t="str">
        <f t="shared" si="70"/>
        <v>plays</v>
      </c>
    </row>
    <row r="747" spans="1:20" ht="34" hidden="1" x14ac:dyDescent="0.2">
      <c r="A747" s="6">
        <v>745</v>
      </c>
      <c r="B747" t="s">
        <v>1526</v>
      </c>
      <c r="C747" s="2" t="s">
        <v>1527</v>
      </c>
      <c r="D747">
        <v>6900</v>
      </c>
      <c r="E747">
        <v>2091</v>
      </c>
      <c r="F747">
        <f t="shared" si="66"/>
        <v>30.304347826086957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s="15" t="str">
        <f t="shared" si="69"/>
        <v>technology</v>
      </c>
      <c r="T747" s="15" t="str">
        <f t="shared" si="70"/>
        <v>wearables</v>
      </c>
    </row>
    <row r="748" spans="1:20" ht="17" x14ac:dyDescent="0.2">
      <c r="A748" s="6">
        <v>746</v>
      </c>
      <c r="B748" t="s">
        <v>1528</v>
      </c>
      <c r="C748" s="2" t="s">
        <v>1529</v>
      </c>
      <c r="D748">
        <v>55800</v>
      </c>
      <c r="E748">
        <v>118580</v>
      </c>
      <c r="F748">
        <f t="shared" si="66"/>
        <v>212.50896057347671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s="15" t="str">
        <f t="shared" si="69"/>
        <v>technology</v>
      </c>
      <c r="T748" s="15" t="str">
        <f t="shared" si="70"/>
        <v>web</v>
      </c>
    </row>
    <row r="749" spans="1:20" ht="17" x14ac:dyDescent="0.2">
      <c r="A749" s="6">
        <v>747</v>
      </c>
      <c r="B749" t="s">
        <v>1530</v>
      </c>
      <c r="C749" s="2" t="s">
        <v>1531</v>
      </c>
      <c r="D749">
        <v>4900</v>
      </c>
      <c r="E749">
        <v>11214</v>
      </c>
      <c r="F749">
        <f t="shared" si="66"/>
        <v>228.85714285714286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s="15" t="str">
        <f t="shared" si="69"/>
        <v>theater</v>
      </c>
      <c r="T749" s="15" t="str">
        <f t="shared" si="70"/>
        <v>plays</v>
      </c>
    </row>
    <row r="750" spans="1:20" ht="17" hidden="1" x14ac:dyDescent="0.2">
      <c r="A750" s="6">
        <v>748</v>
      </c>
      <c r="B750" t="s">
        <v>1532</v>
      </c>
      <c r="C750" s="2" t="s">
        <v>1533</v>
      </c>
      <c r="D750">
        <v>194900</v>
      </c>
      <c r="E750">
        <v>68137</v>
      </c>
      <c r="F750">
        <f t="shared" si="66"/>
        <v>34.959979476654695</v>
      </c>
      <c r="G750" t="s">
        <v>74</v>
      </c>
      <c r="H750">
        <v>614</v>
      </c>
      <c r="I750">
        <f t="shared" si="71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s="15" t="str">
        <f t="shared" si="69"/>
        <v>film &amp; video</v>
      </c>
      <c r="T750" s="15" t="str">
        <f t="shared" si="70"/>
        <v>animation</v>
      </c>
    </row>
    <row r="751" spans="1:20" ht="17" x14ac:dyDescent="0.2">
      <c r="A751" s="6">
        <v>749</v>
      </c>
      <c r="B751" t="s">
        <v>1534</v>
      </c>
      <c r="C751" s="2" t="s">
        <v>1535</v>
      </c>
      <c r="D751">
        <v>8600</v>
      </c>
      <c r="E751">
        <v>13527</v>
      </c>
      <c r="F751">
        <f t="shared" si="66"/>
        <v>157.29069767441862</v>
      </c>
      <c r="G751" t="s">
        <v>20</v>
      </c>
      <c r="H751">
        <v>366</v>
      </c>
      <c r="I751">
        <f t="shared" si="71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s="15" t="str">
        <f t="shared" si="69"/>
        <v>technology</v>
      </c>
      <c r="T751" s="15" t="str">
        <f t="shared" si="70"/>
        <v>wearables</v>
      </c>
    </row>
    <row r="752" spans="1:20" ht="17" hidden="1" x14ac:dyDescent="0.2">
      <c r="A752" s="6">
        <v>750</v>
      </c>
      <c r="B752" t="s">
        <v>1536</v>
      </c>
      <c r="C752" s="2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s="15" t="str">
        <f t="shared" si="69"/>
        <v>music</v>
      </c>
      <c r="T752" s="15" t="str">
        <f t="shared" si="70"/>
        <v>electric music</v>
      </c>
    </row>
    <row r="753" spans="1:20" ht="17" x14ac:dyDescent="0.2">
      <c r="A753" s="6">
        <v>751</v>
      </c>
      <c r="B753" t="s">
        <v>1538</v>
      </c>
      <c r="C753" s="2" t="s">
        <v>1539</v>
      </c>
      <c r="D753">
        <v>3600</v>
      </c>
      <c r="E753">
        <v>8363</v>
      </c>
      <c r="F753">
        <f t="shared" si="66"/>
        <v>232.30555555555554</v>
      </c>
      <c r="G753" t="s">
        <v>20</v>
      </c>
      <c r="H753">
        <v>270</v>
      </c>
      <c r="I753">
        <f t="shared" si="71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s="15" t="str">
        <f t="shared" si="69"/>
        <v>publishing</v>
      </c>
      <c r="T753" s="15" t="str">
        <f t="shared" si="70"/>
        <v>nonfiction</v>
      </c>
    </row>
    <row r="754" spans="1:20" ht="17" hidden="1" x14ac:dyDescent="0.2">
      <c r="A754" s="6">
        <v>752</v>
      </c>
      <c r="B754" t="s">
        <v>1540</v>
      </c>
      <c r="C754" s="2" t="s">
        <v>1541</v>
      </c>
      <c r="D754">
        <v>5800</v>
      </c>
      <c r="E754">
        <v>5362</v>
      </c>
      <c r="F754">
        <f t="shared" si="66"/>
        <v>92.448275862068968</v>
      </c>
      <c r="G754" t="s">
        <v>74</v>
      </c>
      <c r="H754">
        <v>114</v>
      </c>
      <c r="I754">
        <f t="shared" si="71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s="15" t="str">
        <f t="shared" si="69"/>
        <v>theater</v>
      </c>
      <c r="T754" s="15" t="str">
        <f t="shared" si="70"/>
        <v>plays</v>
      </c>
    </row>
    <row r="755" spans="1:20" ht="17" x14ac:dyDescent="0.2">
      <c r="A755" s="6">
        <v>753</v>
      </c>
      <c r="B755" t="s">
        <v>1542</v>
      </c>
      <c r="C755" s="2" t="s">
        <v>1543</v>
      </c>
      <c r="D755">
        <v>4700</v>
      </c>
      <c r="E755">
        <v>12065</v>
      </c>
      <c r="F755">
        <f t="shared" si="66"/>
        <v>256.70212765957444</v>
      </c>
      <c r="G755" t="s">
        <v>20</v>
      </c>
      <c r="H755">
        <v>137</v>
      </c>
      <c r="I755">
        <f t="shared" si="71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s="15" t="str">
        <f t="shared" si="69"/>
        <v>photography</v>
      </c>
      <c r="T755" s="15" t="str">
        <f t="shared" si="70"/>
        <v>photography books</v>
      </c>
    </row>
    <row r="756" spans="1:20" ht="17" x14ac:dyDescent="0.2">
      <c r="A756" s="6">
        <v>754</v>
      </c>
      <c r="B756" t="s">
        <v>1544</v>
      </c>
      <c r="C756" s="2" t="s">
        <v>1545</v>
      </c>
      <c r="D756">
        <v>70400</v>
      </c>
      <c r="E756">
        <v>118603</v>
      </c>
      <c r="F756">
        <f t="shared" si="66"/>
        <v>168.47017045454547</v>
      </c>
      <c r="G756" t="s">
        <v>20</v>
      </c>
      <c r="H756">
        <v>3205</v>
      </c>
      <c r="I756">
        <f t="shared" si="71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s="15" t="str">
        <f t="shared" si="69"/>
        <v>theater</v>
      </c>
      <c r="T756" s="15" t="str">
        <f t="shared" si="70"/>
        <v>plays</v>
      </c>
    </row>
    <row r="757" spans="1:20" ht="17" x14ac:dyDescent="0.2">
      <c r="A757" s="6">
        <v>755</v>
      </c>
      <c r="B757" t="s">
        <v>1546</v>
      </c>
      <c r="C757" s="2" t="s">
        <v>1547</v>
      </c>
      <c r="D757">
        <v>4500</v>
      </c>
      <c r="E757">
        <v>7496</v>
      </c>
      <c r="F757">
        <f t="shared" si="66"/>
        <v>166.57777777777778</v>
      </c>
      <c r="G757" t="s">
        <v>20</v>
      </c>
      <c r="H757">
        <v>288</v>
      </c>
      <c r="I757">
        <f t="shared" si="71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s="15" t="str">
        <f t="shared" si="69"/>
        <v>theater</v>
      </c>
      <c r="T757" s="15" t="str">
        <f t="shared" si="70"/>
        <v>plays</v>
      </c>
    </row>
    <row r="758" spans="1:20" ht="34" x14ac:dyDescent="0.2">
      <c r="A758" s="6">
        <v>756</v>
      </c>
      <c r="B758" t="s">
        <v>1548</v>
      </c>
      <c r="C758" s="2" t="s">
        <v>1549</v>
      </c>
      <c r="D758">
        <v>1300</v>
      </c>
      <c r="E758">
        <v>10037</v>
      </c>
      <c r="F758">
        <f t="shared" si="66"/>
        <v>772.07692307692309</v>
      </c>
      <c r="G758" t="s">
        <v>20</v>
      </c>
      <c r="H758">
        <v>148</v>
      </c>
      <c r="I758">
        <f t="shared" si="71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s="15" t="str">
        <f t="shared" si="69"/>
        <v>theater</v>
      </c>
      <c r="T758" s="15" t="str">
        <f t="shared" si="70"/>
        <v>plays</v>
      </c>
    </row>
    <row r="759" spans="1:20" ht="17" x14ac:dyDescent="0.2">
      <c r="A759" s="6">
        <v>757</v>
      </c>
      <c r="B759" t="s">
        <v>1550</v>
      </c>
      <c r="C759" s="2" t="s">
        <v>1551</v>
      </c>
      <c r="D759">
        <v>1400</v>
      </c>
      <c r="E759">
        <v>5696</v>
      </c>
      <c r="F759">
        <f t="shared" si="66"/>
        <v>406.85714285714283</v>
      </c>
      <c r="G759" t="s">
        <v>20</v>
      </c>
      <c r="H759">
        <v>114</v>
      </c>
      <c r="I759">
        <f t="shared" si="71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s="15" t="str">
        <f t="shared" si="69"/>
        <v>film &amp; video</v>
      </c>
      <c r="T759" s="15" t="str">
        <f t="shared" si="70"/>
        <v>drama</v>
      </c>
    </row>
    <row r="760" spans="1:20" ht="17" x14ac:dyDescent="0.2">
      <c r="A760" s="6">
        <v>758</v>
      </c>
      <c r="B760" t="s">
        <v>1552</v>
      </c>
      <c r="C760" s="2" t="s">
        <v>1553</v>
      </c>
      <c r="D760">
        <v>29600</v>
      </c>
      <c r="E760">
        <v>167005</v>
      </c>
      <c r="F760">
        <f t="shared" si="66"/>
        <v>564.20608108108115</v>
      </c>
      <c r="G760" t="s">
        <v>20</v>
      </c>
      <c r="H760">
        <v>1518</v>
      </c>
      <c r="I760">
        <f t="shared" si="71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s="15" t="str">
        <f t="shared" si="69"/>
        <v>music</v>
      </c>
      <c r="T760" s="15" t="str">
        <f t="shared" si="70"/>
        <v>rock</v>
      </c>
    </row>
    <row r="761" spans="1:20" ht="34" hidden="1" x14ac:dyDescent="0.2">
      <c r="A761" s="6">
        <v>759</v>
      </c>
      <c r="B761" t="s">
        <v>1554</v>
      </c>
      <c r="C761" s="2" t="s">
        <v>1555</v>
      </c>
      <c r="D761">
        <v>167500</v>
      </c>
      <c r="E761">
        <v>114615</v>
      </c>
      <c r="F761">
        <f t="shared" si="66"/>
        <v>68.426865671641792</v>
      </c>
      <c r="G761" t="s">
        <v>14</v>
      </c>
      <c r="H761">
        <v>1274</v>
      </c>
      <c r="I761">
        <f t="shared" si="71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s="15" t="str">
        <f t="shared" si="69"/>
        <v>music</v>
      </c>
      <c r="T761" s="15" t="str">
        <f t="shared" si="70"/>
        <v>electric music</v>
      </c>
    </row>
    <row r="762" spans="1:20" ht="17" hidden="1" x14ac:dyDescent="0.2">
      <c r="A762" s="6">
        <v>760</v>
      </c>
      <c r="B762" t="s">
        <v>1556</v>
      </c>
      <c r="C762" s="2" t="s">
        <v>1557</v>
      </c>
      <c r="D762">
        <v>48300</v>
      </c>
      <c r="E762">
        <v>16592</v>
      </c>
      <c r="F762">
        <f t="shared" si="66"/>
        <v>34.351966873706004</v>
      </c>
      <c r="G762" t="s">
        <v>14</v>
      </c>
      <c r="H762">
        <v>210</v>
      </c>
      <c r="I762">
        <f t="shared" si="71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s="15" t="str">
        <f t="shared" si="69"/>
        <v>games</v>
      </c>
      <c r="T762" s="15" t="str">
        <f t="shared" si="70"/>
        <v>video games</v>
      </c>
    </row>
    <row r="763" spans="1:20" ht="17" x14ac:dyDescent="0.2">
      <c r="A763" s="6">
        <v>761</v>
      </c>
      <c r="B763" t="s">
        <v>1558</v>
      </c>
      <c r="C763" s="2" t="s">
        <v>1559</v>
      </c>
      <c r="D763">
        <v>2200</v>
      </c>
      <c r="E763">
        <v>14420</v>
      </c>
      <c r="F763">
        <f t="shared" si="66"/>
        <v>655.4545454545455</v>
      </c>
      <c r="G763" t="s">
        <v>20</v>
      </c>
      <c r="H763">
        <v>166</v>
      </c>
      <c r="I763">
        <f t="shared" si="71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s="15" t="str">
        <f t="shared" si="69"/>
        <v>music</v>
      </c>
      <c r="T763" s="15" t="str">
        <f t="shared" si="70"/>
        <v>rock</v>
      </c>
    </row>
    <row r="764" spans="1:20" ht="17" x14ac:dyDescent="0.2">
      <c r="A764" s="6">
        <v>762</v>
      </c>
      <c r="B764" t="s">
        <v>668</v>
      </c>
      <c r="C764" s="2" t="s">
        <v>1560</v>
      </c>
      <c r="D764">
        <v>3500</v>
      </c>
      <c r="E764">
        <v>6204</v>
      </c>
      <c r="F764">
        <f t="shared" si="66"/>
        <v>177.25714285714284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s="15" t="str">
        <f t="shared" si="69"/>
        <v>music</v>
      </c>
      <c r="T764" s="15" t="str">
        <f t="shared" si="70"/>
        <v>jazz</v>
      </c>
    </row>
    <row r="765" spans="1:20" ht="17" x14ac:dyDescent="0.2">
      <c r="A765" s="6">
        <v>763</v>
      </c>
      <c r="B765" t="s">
        <v>1561</v>
      </c>
      <c r="C765" s="2" t="s">
        <v>1562</v>
      </c>
      <c r="D765">
        <v>5600</v>
      </c>
      <c r="E765">
        <v>6338</v>
      </c>
      <c r="F765">
        <f t="shared" si="66"/>
        <v>113.17857142857144</v>
      </c>
      <c r="G765" t="s">
        <v>20</v>
      </c>
      <c r="H765">
        <v>235</v>
      </c>
      <c r="I765">
        <f t="shared" si="71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s="15" t="str">
        <f t="shared" si="69"/>
        <v>theater</v>
      </c>
      <c r="T765" s="15" t="str">
        <f t="shared" si="70"/>
        <v>plays</v>
      </c>
    </row>
    <row r="766" spans="1:20" ht="34" x14ac:dyDescent="0.2">
      <c r="A766" s="6">
        <v>764</v>
      </c>
      <c r="B766" t="s">
        <v>1563</v>
      </c>
      <c r="C766" s="2" t="s">
        <v>1564</v>
      </c>
      <c r="D766">
        <v>1100</v>
      </c>
      <c r="E766">
        <v>8010</v>
      </c>
      <c r="F766">
        <f t="shared" si="66"/>
        <v>728.18181818181824</v>
      </c>
      <c r="G766" t="s">
        <v>20</v>
      </c>
      <c r="H766">
        <v>148</v>
      </c>
      <c r="I766">
        <f t="shared" si="71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s="15" t="str">
        <f t="shared" si="69"/>
        <v>music</v>
      </c>
      <c r="T766" s="15" t="str">
        <f t="shared" si="70"/>
        <v>rock</v>
      </c>
    </row>
    <row r="767" spans="1:20" ht="17" x14ac:dyDescent="0.2">
      <c r="A767" s="6">
        <v>765</v>
      </c>
      <c r="B767" t="s">
        <v>1565</v>
      </c>
      <c r="C767" s="2" t="s">
        <v>1566</v>
      </c>
      <c r="D767">
        <v>3900</v>
      </c>
      <c r="E767">
        <v>8125</v>
      </c>
      <c r="F767">
        <f t="shared" si="66"/>
        <v>208.33333333333334</v>
      </c>
      <c r="G767" t="s">
        <v>20</v>
      </c>
      <c r="H767">
        <v>198</v>
      </c>
      <c r="I767">
        <f t="shared" si="71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s="15" t="str">
        <f t="shared" si="69"/>
        <v>music</v>
      </c>
      <c r="T767" s="15" t="str">
        <f t="shared" si="70"/>
        <v>indie rock</v>
      </c>
    </row>
    <row r="768" spans="1:20" ht="34" hidden="1" x14ac:dyDescent="0.2">
      <c r="A768" s="6">
        <v>766</v>
      </c>
      <c r="B768" t="s">
        <v>1567</v>
      </c>
      <c r="C768" s="2" t="s">
        <v>1568</v>
      </c>
      <c r="D768">
        <v>43800</v>
      </c>
      <c r="E768">
        <v>13653</v>
      </c>
      <c r="F768">
        <f t="shared" si="66"/>
        <v>31.171232876712331</v>
      </c>
      <c r="G768" t="s">
        <v>14</v>
      </c>
      <c r="H768">
        <v>248</v>
      </c>
      <c r="I768">
        <f t="shared" si="71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s="15" t="str">
        <f t="shared" si="69"/>
        <v>film &amp; video</v>
      </c>
      <c r="T768" s="15" t="str">
        <f t="shared" si="70"/>
        <v>science fiction</v>
      </c>
    </row>
    <row r="769" spans="1:20" ht="17" hidden="1" x14ac:dyDescent="0.2">
      <c r="A769" s="6">
        <v>767</v>
      </c>
      <c r="B769" t="s">
        <v>1569</v>
      </c>
      <c r="C769" s="2" t="s">
        <v>1570</v>
      </c>
      <c r="D769">
        <v>97200</v>
      </c>
      <c r="E769">
        <v>55372</v>
      </c>
      <c r="F769">
        <f t="shared" si="66"/>
        <v>56.967078189300416</v>
      </c>
      <c r="G769" t="s">
        <v>14</v>
      </c>
      <c r="H769">
        <v>513</v>
      </c>
      <c r="I769">
        <f t="shared" si="71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s="15" t="str">
        <f t="shared" si="69"/>
        <v>publishing</v>
      </c>
      <c r="T769" s="15" t="str">
        <f t="shared" si="70"/>
        <v>translations</v>
      </c>
    </row>
    <row r="770" spans="1:20" ht="17" x14ac:dyDescent="0.2">
      <c r="A770" s="6">
        <v>768</v>
      </c>
      <c r="B770" t="s">
        <v>1571</v>
      </c>
      <c r="C770" s="2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s="15" t="str">
        <f t="shared" si="69"/>
        <v>theater</v>
      </c>
      <c r="T770" s="15" t="str">
        <f t="shared" si="70"/>
        <v>plays</v>
      </c>
    </row>
    <row r="771" spans="1:20" ht="17" hidden="1" x14ac:dyDescent="0.2">
      <c r="A771" s="6">
        <v>769</v>
      </c>
      <c r="B771" t="s">
        <v>1573</v>
      </c>
      <c r="C771" s="2" t="s">
        <v>1574</v>
      </c>
      <c r="D771">
        <v>125600</v>
      </c>
      <c r="E771">
        <v>109106</v>
      </c>
      <c r="F771">
        <f t="shared" ref="F771:F834" si="72">(E771/D771)*100</f>
        <v>86.867834394904463</v>
      </c>
      <c r="G771" t="s">
        <v>14</v>
      </c>
      <c r="H771">
        <v>3410</v>
      </c>
      <c r="I771">
        <f t="shared" si="71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(((L771/60)/60)/24)+DATE(1970,1,1)</f>
        <v>41501.208333333336</v>
      </c>
      <c r="O771" s="8">
        <f t="shared" ref="O771:O834" si="74">(((M771/60)/60)/24)+DATE(1970,1,1)</f>
        <v>41527.208333333336</v>
      </c>
      <c r="P771" t="b">
        <v>0</v>
      </c>
      <c r="Q771" t="b">
        <v>0</v>
      </c>
      <c r="R771" t="s">
        <v>89</v>
      </c>
      <c r="S771" s="15" t="str">
        <f t="shared" ref="S771:S834" si="75">LEFT(R771,FIND("/",R771)-1)</f>
        <v>games</v>
      </c>
      <c r="T771" s="15" t="str">
        <f t="shared" ref="T771:T834" si="76">RIGHT(R771,LEN(R771)-FIND("/",R771))</f>
        <v>video games</v>
      </c>
    </row>
    <row r="772" spans="1:20" ht="17" x14ac:dyDescent="0.2">
      <c r="A772" s="6">
        <v>770</v>
      </c>
      <c r="B772" t="s">
        <v>1575</v>
      </c>
      <c r="C772" s="2" t="s">
        <v>1576</v>
      </c>
      <c r="D772">
        <v>4300</v>
      </c>
      <c r="E772">
        <v>11642</v>
      </c>
      <c r="F772">
        <f t="shared" si="72"/>
        <v>270.74418604651163</v>
      </c>
      <c r="G772" t="s">
        <v>20</v>
      </c>
      <c r="H772">
        <v>216</v>
      </c>
      <c r="I772">
        <f t="shared" ref="I772:I835" si="77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s="15" t="str">
        <f t="shared" si="75"/>
        <v>theater</v>
      </c>
      <c r="T772" s="15" t="str">
        <f t="shared" si="76"/>
        <v>plays</v>
      </c>
    </row>
    <row r="773" spans="1:20" ht="17" hidden="1" x14ac:dyDescent="0.2">
      <c r="A773" s="6">
        <v>771</v>
      </c>
      <c r="B773" t="s">
        <v>1577</v>
      </c>
      <c r="C773" s="2" t="s">
        <v>1578</v>
      </c>
      <c r="D773">
        <v>5600</v>
      </c>
      <c r="E773">
        <v>2769</v>
      </c>
      <c r="F773">
        <f t="shared" si="72"/>
        <v>49.446428571428569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s="15" t="str">
        <f t="shared" si="75"/>
        <v>theater</v>
      </c>
      <c r="T773" s="15" t="str">
        <f t="shared" si="76"/>
        <v>plays</v>
      </c>
    </row>
    <row r="774" spans="1:20" ht="17" x14ac:dyDescent="0.2">
      <c r="A774" s="6">
        <v>772</v>
      </c>
      <c r="B774" t="s">
        <v>1579</v>
      </c>
      <c r="C774" s="2" t="s">
        <v>1580</v>
      </c>
      <c r="D774">
        <v>149600</v>
      </c>
      <c r="E774">
        <v>169586</v>
      </c>
      <c r="F774">
        <f t="shared" si="72"/>
        <v>113.3596256684492</v>
      </c>
      <c r="G774" t="s">
        <v>20</v>
      </c>
      <c r="H774">
        <v>5139</v>
      </c>
      <c r="I774">
        <f t="shared" si="77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s="15" t="str">
        <f t="shared" si="75"/>
        <v>music</v>
      </c>
      <c r="T774" s="15" t="str">
        <f t="shared" si="76"/>
        <v>indie rock</v>
      </c>
    </row>
    <row r="775" spans="1:20" ht="17" x14ac:dyDescent="0.2">
      <c r="A775" s="6">
        <v>773</v>
      </c>
      <c r="B775" t="s">
        <v>1581</v>
      </c>
      <c r="C775" s="2" t="s">
        <v>1582</v>
      </c>
      <c r="D775">
        <v>53100</v>
      </c>
      <c r="E775">
        <v>101185</v>
      </c>
      <c r="F775">
        <f t="shared" si="72"/>
        <v>190.55555555555554</v>
      </c>
      <c r="G775" t="s">
        <v>20</v>
      </c>
      <c r="H775">
        <v>2353</v>
      </c>
      <c r="I775">
        <f t="shared" si="77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s="15" t="str">
        <f t="shared" si="75"/>
        <v>theater</v>
      </c>
      <c r="T775" s="15" t="str">
        <f t="shared" si="76"/>
        <v>plays</v>
      </c>
    </row>
    <row r="776" spans="1:20" ht="17" x14ac:dyDescent="0.2">
      <c r="A776" s="6">
        <v>774</v>
      </c>
      <c r="B776" t="s">
        <v>1583</v>
      </c>
      <c r="C776" s="2" t="s">
        <v>1584</v>
      </c>
      <c r="D776">
        <v>5000</v>
      </c>
      <c r="E776">
        <v>6775</v>
      </c>
      <c r="F776">
        <f t="shared" si="72"/>
        <v>135.5</v>
      </c>
      <c r="G776" t="s">
        <v>20</v>
      </c>
      <c r="H776">
        <v>78</v>
      </c>
      <c r="I776">
        <f t="shared" si="77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s="15" t="str">
        <f t="shared" si="75"/>
        <v>technology</v>
      </c>
      <c r="T776" s="15" t="str">
        <f t="shared" si="76"/>
        <v>web</v>
      </c>
    </row>
    <row r="777" spans="1:20" ht="34" hidden="1" x14ac:dyDescent="0.2">
      <c r="A777" s="6">
        <v>775</v>
      </c>
      <c r="B777" t="s">
        <v>1585</v>
      </c>
      <c r="C777" s="2" t="s">
        <v>1586</v>
      </c>
      <c r="D777">
        <v>9400</v>
      </c>
      <c r="E777">
        <v>968</v>
      </c>
      <c r="F777">
        <f t="shared" si="72"/>
        <v>10.297872340425531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s="15" t="str">
        <f t="shared" si="75"/>
        <v>music</v>
      </c>
      <c r="T777" s="15" t="str">
        <f t="shared" si="76"/>
        <v>rock</v>
      </c>
    </row>
    <row r="778" spans="1:20" ht="17" hidden="1" x14ac:dyDescent="0.2">
      <c r="A778" s="6">
        <v>776</v>
      </c>
      <c r="B778" t="s">
        <v>1587</v>
      </c>
      <c r="C778" s="2" t="s">
        <v>1588</v>
      </c>
      <c r="D778">
        <v>110800</v>
      </c>
      <c r="E778">
        <v>72623</v>
      </c>
      <c r="F778">
        <f t="shared" si="72"/>
        <v>65.544223826714799</v>
      </c>
      <c r="G778" t="s">
        <v>14</v>
      </c>
      <c r="H778">
        <v>2201</v>
      </c>
      <c r="I778">
        <f t="shared" si="77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s="15" t="str">
        <f t="shared" si="75"/>
        <v>theater</v>
      </c>
      <c r="T778" s="15" t="str">
        <f t="shared" si="76"/>
        <v>plays</v>
      </c>
    </row>
    <row r="779" spans="1:20" ht="17" hidden="1" x14ac:dyDescent="0.2">
      <c r="A779" s="6">
        <v>777</v>
      </c>
      <c r="B779" t="s">
        <v>1589</v>
      </c>
      <c r="C779" s="2" t="s">
        <v>1590</v>
      </c>
      <c r="D779">
        <v>93800</v>
      </c>
      <c r="E779">
        <v>45987</v>
      </c>
      <c r="F779">
        <f t="shared" si="72"/>
        <v>49.026652452025587</v>
      </c>
      <c r="G779" t="s">
        <v>14</v>
      </c>
      <c r="H779">
        <v>676</v>
      </c>
      <c r="I779">
        <f t="shared" si="77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s="15" t="str">
        <f t="shared" si="75"/>
        <v>theater</v>
      </c>
      <c r="T779" s="15" t="str">
        <f t="shared" si="76"/>
        <v>plays</v>
      </c>
    </row>
    <row r="780" spans="1:20" ht="17" x14ac:dyDescent="0.2">
      <c r="A780" s="6">
        <v>778</v>
      </c>
      <c r="B780" t="s">
        <v>1591</v>
      </c>
      <c r="C780" s="2" t="s">
        <v>1592</v>
      </c>
      <c r="D780">
        <v>1300</v>
      </c>
      <c r="E780">
        <v>10243</v>
      </c>
      <c r="F780">
        <f t="shared" si="72"/>
        <v>787.92307692307691</v>
      </c>
      <c r="G780" t="s">
        <v>20</v>
      </c>
      <c r="H780">
        <v>174</v>
      </c>
      <c r="I780">
        <f t="shared" si="77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s="15" t="str">
        <f t="shared" si="75"/>
        <v>film &amp; video</v>
      </c>
      <c r="T780" s="15" t="str">
        <f t="shared" si="76"/>
        <v>animation</v>
      </c>
    </row>
    <row r="781" spans="1:20" ht="17" hidden="1" x14ac:dyDescent="0.2">
      <c r="A781" s="6">
        <v>779</v>
      </c>
      <c r="B781" t="s">
        <v>1593</v>
      </c>
      <c r="C781" s="2" t="s">
        <v>1594</v>
      </c>
      <c r="D781">
        <v>108700</v>
      </c>
      <c r="E781">
        <v>87293</v>
      </c>
      <c r="F781">
        <f t="shared" si="72"/>
        <v>80.306347746090154</v>
      </c>
      <c r="G781" t="s">
        <v>14</v>
      </c>
      <c r="H781">
        <v>831</v>
      </c>
      <c r="I781">
        <f t="shared" si="77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s="15" t="str">
        <f t="shared" si="75"/>
        <v>theater</v>
      </c>
      <c r="T781" s="15" t="str">
        <f t="shared" si="76"/>
        <v>plays</v>
      </c>
    </row>
    <row r="782" spans="1:20" ht="34" x14ac:dyDescent="0.2">
      <c r="A782" s="6">
        <v>780</v>
      </c>
      <c r="B782" t="s">
        <v>1595</v>
      </c>
      <c r="C782" s="2" t="s">
        <v>1596</v>
      </c>
      <c r="D782">
        <v>5100</v>
      </c>
      <c r="E782">
        <v>5421</v>
      </c>
      <c r="F782">
        <f t="shared" si="72"/>
        <v>106.29411764705883</v>
      </c>
      <c r="G782" t="s">
        <v>20</v>
      </c>
      <c r="H782">
        <v>164</v>
      </c>
      <c r="I782">
        <f t="shared" si="77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s="15" t="str">
        <f t="shared" si="75"/>
        <v>film &amp; video</v>
      </c>
      <c r="T782" s="15" t="str">
        <f t="shared" si="76"/>
        <v>drama</v>
      </c>
    </row>
    <row r="783" spans="1:20" ht="17" hidden="1" x14ac:dyDescent="0.2">
      <c r="A783" s="6">
        <v>781</v>
      </c>
      <c r="B783" t="s">
        <v>1597</v>
      </c>
      <c r="C783" s="2" t="s">
        <v>1598</v>
      </c>
      <c r="D783">
        <v>8700</v>
      </c>
      <c r="E783">
        <v>4414</v>
      </c>
      <c r="F783">
        <f t="shared" si="72"/>
        <v>50.735632183908038</v>
      </c>
      <c r="G783" t="s">
        <v>74</v>
      </c>
      <c r="H783">
        <v>56</v>
      </c>
      <c r="I783">
        <f t="shared" si="77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s="15" t="str">
        <f t="shared" si="75"/>
        <v>theater</v>
      </c>
      <c r="T783" s="15" t="str">
        <f t="shared" si="76"/>
        <v>plays</v>
      </c>
    </row>
    <row r="784" spans="1:20" ht="17" x14ac:dyDescent="0.2">
      <c r="A784" s="6">
        <v>782</v>
      </c>
      <c r="B784" t="s">
        <v>1599</v>
      </c>
      <c r="C784" s="2" t="s">
        <v>1600</v>
      </c>
      <c r="D784">
        <v>5100</v>
      </c>
      <c r="E784">
        <v>10981</v>
      </c>
      <c r="F784">
        <f t="shared" si="72"/>
        <v>215.31372549019611</v>
      </c>
      <c r="G784" t="s">
        <v>20</v>
      </c>
      <c r="H784">
        <v>161</v>
      </c>
      <c r="I784">
        <f t="shared" si="77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s="15" t="str">
        <f t="shared" si="75"/>
        <v>film &amp; video</v>
      </c>
      <c r="T784" s="15" t="str">
        <f t="shared" si="76"/>
        <v>animation</v>
      </c>
    </row>
    <row r="785" spans="1:20" ht="17" x14ac:dyDescent="0.2">
      <c r="A785" s="6">
        <v>783</v>
      </c>
      <c r="B785" t="s">
        <v>1601</v>
      </c>
      <c r="C785" s="2" t="s">
        <v>1602</v>
      </c>
      <c r="D785">
        <v>7400</v>
      </c>
      <c r="E785">
        <v>10451</v>
      </c>
      <c r="F785">
        <f t="shared" si="72"/>
        <v>141.22972972972974</v>
      </c>
      <c r="G785" t="s">
        <v>20</v>
      </c>
      <c r="H785">
        <v>138</v>
      </c>
      <c r="I785">
        <f t="shared" si="77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s="15" t="str">
        <f t="shared" si="75"/>
        <v>music</v>
      </c>
      <c r="T785" s="15" t="str">
        <f t="shared" si="76"/>
        <v>rock</v>
      </c>
    </row>
    <row r="786" spans="1:20" ht="17" x14ac:dyDescent="0.2">
      <c r="A786" s="6">
        <v>784</v>
      </c>
      <c r="B786" t="s">
        <v>1603</v>
      </c>
      <c r="C786" s="2" t="s">
        <v>1604</v>
      </c>
      <c r="D786">
        <v>88900</v>
      </c>
      <c r="E786">
        <v>102535</v>
      </c>
      <c r="F786">
        <f t="shared" si="72"/>
        <v>115.33745781777279</v>
      </c>
      <c r="G786" t="s">
        <v>20</v>
      </c>
      <c r="H786">
        <v>3308</v>
      </c>
      <c r="I786">
        <f t="shared" si="77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s="15" t="str">
        <f t="shared" si="75"/>
        <v>technology</v>
      </c>
      <c r="T786" s="15" t="str">
        <f t="shared" si="76"/>
        <v>web</v>
      </c>
    </row>
    <row r="787" spans="1:20" ht="34" x14ac:dyDescent="0.2">
      <c r="A787" s="6">
        <v>785</v>
      </c>
      <c r="B787" t="s">
        <v>1605</v>
      </c>
      <c r="C787" s="2" t="s">
        <v>1606</v>
      </c>
      <c r="D787">
        <v>6700</v>
      </c>
      <c r="E787">
        <v>12939</v>
      </c>
      <c r="F787">
        <f t="shared" si="72"/>
        <v>193.11940298507463</v>
      </c>
      <c r="G787" t="s">
        <v>20</v>
      </c>
      <c r="H787">
        <v>127</v>
      </c>
      <c r="I787">
        <f t="shared" si="77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s="15" t="str">
        <f t="shared" si="75"/>
        <v>film &amp; video</v>
      </c>
      <c r="T787" s="15" t="str">
        <f t="shared" si="76"/>
        <v>animation</v>
      </c>
    </row>
    <row r="788" spans="1:20" ht="17" x14ac:dyDescent="0.2">
      <c r="A788" s="6">
        <v>786</v>
      </c>
      <c r="B788" t="s">
        <v>1607</v>
      </c>
      <c r="C788" s="2" t="s">
        <v>1608</v>
      </c>
      <c r="D788">
        <v>1500</v>
      </c>
      <c r="E788">
        <v>10946</v>
      </c>
      <c r="F788">
        <f t="shared" si="72"/>
        <v>729.73333333333335</v>
      </c>
      <c r="G788" t="s">
        <v>20</v>
      </c>
      <c r="H788">
        <v>207</v>
      </c>
      <c r="I788">
        <f t="shared" si="77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s="15" t="str">
        <f t="shared" si="75"/>
        <v>music</v>
      </c>
      <c r="T788" s="15" t="str">
        <f t="shared" si="76"/>
        <v>jazz</v>
      </c>
    </row>
    <row r="789" spans="1:20" ht="17" hidden="1" x14ac:dyDescent="0.2">
      <c r="A789" s="6">
        <v>787</v>
      </c>
      <c r="B789" t="s">
        <v>1609</v>
      </c>
      <c r="C789" s="2" t="s">
        <v>1610</v>
      </c>
      <c r="D789">
        <v>61200</v>
      </c>
      <c r="E789">
        <v>60994</v>
      </c>
      <c r="F789">
        <f t="shared" si="72"/>
        <v>99.66339869281046</v>
      </c>
      <c r="G789" t="s">
        <v>14</v>
      </c>
      <c r="H789">
        <v>859</v>
      </c>
      <c r="I789">
        <f t="shared" si="77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s="15" t="str">
        <f t="shared" si="75"/>
        <v>music</v>
      </c>
      <c r="T789" s="15" t="str">
        <f t="shared" si="76"/>
        <v>rock</v>
      </c>
    </row>
    <row r="790" spans="1:20" ht="17" hidden="1" x14ac:dyDescent="0.2">
      <c r="A790" s="6">
        <v>788</v>
      </c>
      <c r="B790" t="s">
        <v>1611</v>
      </c>
      <c r="C790" s="2" t="s">
        <v>1612</v>
      </c>
      <c r="D790">
        <v>3600</v>
      </c>
      <c r="E790">
        <v>3174</v>
      </c>
      <c r="F790">
        <f t="shared" si="72"/>
        <v>88.166666666666671</v>
      </c>
      <c r="G790" t="s">
        <v>47</v>
      </c>
      <c r="H790">
        <v>31</v>
      </c>
      <c r="I790">
        <f t="shared" si="77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s="15" t="str">
        <f t="shared" si="75"/>
        <v>film &amp; video</v>
      </c>
      <c r="T790" s="15" t="str">
        <f t="shared" si="76"/>
        <v>animation</v>
      </c>
    </row>
    <row r="791" spans="1:20" ht="17" hidden="1" x14ac:dyDescent="0.2">
      <c r="A791" s="6">
        <v>789</v>
      </c>
      <c r="B791" t="s">
        <v>1613</v>
      </c>
      <c r="C791" s="2" t="s">
        <v>1614</v>
      </c>
      <c r="D791">
        <v>9000</v>
      </c>
      <c r="E791">
        <v>3351</v>
      </c>
      <c r="F791">
        <f t="shared" si="72"/>
        <v>37.233333333333334</v>
      </c>
      <c r="G791" t="s">
        <v>14</v>
      </c>
      <c r="H791">
        <v>45</v>
      </c>
      <c r="I791">
        <f t="shared" si="77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s="15" t="str">
        <f t="shared" si="75"/>
        <v>theater</v>
      </c>
      <c r="T791" s="15" t="str">
        <f t="shared" si="76"/>
        <v>plays</v>
      </c>
    </row>
    <row r="792" spans="1:20" ht="17" hidden="1" x14ac:dyDescent="0.2">
      <c r="A792" s="6">
        <v>790</v>
      </c>
      <c r="B792" t="s">
        <v>1615</v>
      </c>
      <c r="C792" s="2" t="s">
        <v>1616</v>
      </c>
      <c r="D792">
        <v>185900</v>
      </c>
      <c r="E792">
        <v>56774</v>
      </c>
      <c r="F792">
        <f t="shared" si="72"/>
        <v>30.540075309306079</v>
      </c>
      <c r="G792" t="s">
        <v>74</v>
      </c>
      <c r="H792">
        <v>1113</v>
      </c>
      <c r="I792">
        <f t="shared" si="77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s="15" t="str">
        <f t="shared" si="75"/>
        <v>theater</v>
      </c>
      <c r="T792" s="15" t="str">
        <f t="shared" si="76"/>
        <v>plays</v>
      </c>
    </row>
    <row r="793" spans="1:20" ht="17" hidden="1" x14ac:dyDescent="0.2">
      <c r="A793" s="6">
        <v>791</v>
      </c>
      <c r="B793" t="s">
        <v>1617</v>
      </c>
      <c r="C793" s="2" t="s">
        <v>1618</v>
      </c>
      <c r="D793">
        <v>2100</v>
      </c>
      <c r="E793">
        <v>540</v>
      </c>
      <c r="F793">
        <f t="shared" si="72"/>
        <v>25.714285714285712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s="15" t="str">
        <f t="shared" si="75"/>
        <v>food</v>
      </c>
      <c r="T793" s="15" t="str">
        <f t="shared" si="76"/>
        <v>food trucks</v>
      </c>
    </row>
    <row r="794" spans="1:20" ht="17" hidden="1" x14ac:dyDescent="0.2">
      <c r="A794" s="6">
        <v>792</v>
      </c>
      <c r="B794" t="s">
        <v>1619</v>
      </c>
      <c r="C794" s="2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7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s="15" t="str">
        <f t="shared" si="75"/>
        <v>theater</v>
      </c>
      <c r="T794" s="15" t="str">
        <f t="shared" si="76"/>
        <v>plays</v>
      </c>
    </row>
    <row r="795" spans="1:20" ht="17" x14ac:dyDescent="0.2">
      <c r="A795" s="6">
        <v>793</v>
      </c>
      <c r="B795" t="s">
        <v>1621</v>
      </c>
      <c r="C795" s="2" t="s">
        <v>1622</v>
      </c>
      <c r="D795">
        <v>1100</v>
      </c>
      <c r="E795">
        <v>13045</v>
      </c>
      <c r="F795">
        <f t="shared" si="72"/>
        <v>1185.909090909091</v>
      </c>
      <c r="G795" t="s">
        <v>20</v>
      </c>
      <c r="H795">
        <v>181</v>
      </c>
      <c r="I795">
        <f t="shared" si="77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s="15" t="str">
        <f t="shared" si="75"/>
        <v>publishing</v>
      </c>
      <c r="T795" s="15" t="str">
        <f t="shared" si="76"/>
        <v>nonfiction</v>
      </c>
    </row>
    <row r="796" spans="1:20" ht="17" x14ac:dyDescent="0.2">
      <c r="A796" s="6">
        <v>794</v>
      </c>
      <c r="B796" t="s">
        <v>1623</v>
      </c>
      <c r="C796" s="2" t="s">
        <v>1624</v>
      </c>
      <c r="D796">
        <v>6600</v>
      </c>
      <c r="E796">
        <v>8276</v>
      </c>
      <c r="F796">
        <f t="shared" si="72"/>
        <v>125.39393939393939</v>
      </c>
      <c r="G796" t="s">
        <v>20</v>
      </c>
      <c r="H796">
        <v>110</v>
      </c>
      <c r="I796">
        <f t="shared" si="77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s="15" t="str">
        <f t="shared" si="75"/>
        <v>music</v>
      </c>
      <c r="T796" s="15" t="str">
        <f t="shared" si="76"/>
        <v>rock</v>
      </c>
    </row>
    <row r="797" spans="1:20" ht="34" hidden="1" x14ac:dyDescent="0.2">
      <c r="A797" s="6">
        <v>795</v>
      </c>
      <c r="B797" t="s">
        <v>1625</v>
      </c>
      <c r="C797" s="2" t="s">
        <v>1626</v>
      </c>
      <c r="D797">
        <v>7100</v>
      </c>
      <c r="E797">
        <v>1022</v>
      </c>
      <c r="F797">
        <f t="shared" si="72"/>
        <v>14.394366197183098</v>
      </c>
      <c r="G797" t="s">
        <v>14</v>
      </c>
      <c r="H797">
        <v>31</v>
      </c>
      <c r="I797">
        <f t="shared" si="77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s="15" t="str">
        <f t="shared" si="75"/>
        <v>film &amp; video</v>
      </c>
      <c r="T797" s="15" t="str">
        <f t="shared" si="76"/>
        <v>drama</v>
      </c>
    </row>
    <row r="798" spans="1:20" ht="17" hidden="1" x14ac:dyDescent="0.2">
      <c r="A798" s="6">
        <v>796</v>
      </c>
      <c r="B798" t="s">
        <v>1627</v>
      </c>
      <c r="C798" s="2" t="s">
        <v>1628</v>
      </c>
      <c r="D798">
        <v>7800</v>
      </c>
      <c r="E798">
        <v>4275</v>
      </c>
      <c r="F798">
        <f t="shared" si="72"/>
        <v>54.807692307692314</v>
      </c>
      <c r="G798" t="s">
        <v>14</v>
      </c>
      <c r="H798">
        <v>78</v>
      </c>
      <c r="I798">
        <f t="shared" si="77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s="15" t="str">
        <f t="shared" si="75"/>
        <v>games</v>
      </c>
      <c r="T798" s="15" t="str">
        <f t="shared" si="76"/>
        <v>mobile games</v>
      </c>
    </row>
    <row r="799" spans="1:20" ht="17" x14ac:dyDescent="0.2">
      <c r="A799" s="6">
        <v>797</v>
      </c>
      <c r="B799" t="s">
        <v>1629</v>
      </c>
      <c r="C799" s="2" t="s">
        <v>1630</v>
      </c>
      <c r="D799">
        <v>7600</v>
      </c>
      <c r="E799">
        <v>8332</v>
      </c>
      <c r="F799">
        <f t="shared" si="72"/>
        <v>109.63157894736841</v>
      </c>
      <c r="G799" t="s">
        <v>20</v>
      </c>
      <c r="H799">
        <v>185</v>
      </c>
      <c r="I799">
        <f t="shared" si="77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s="15" t="str">
        <f t="shared" si="75"/>
        <v>technology</v>
      </c>
      <c r="T799" s="15" t="str">
        <f t="shared" si="76"/>
        <v>web</v>
      </c>
    </row>
    <row r="800" spans="1:20" ht="17" x14ac:dyDescent="0.2">
      <c r="A800" s="6">
        <v>798</v>
      </c>
      <c r="B800" t="s">
        <v>1631</v>
      </c>
      <c r="C800" s="2" t="s">
        <v>1632</v>
      </c>
      <c r="D800">
        <v>3400</v>
      </c>
      <c r="E800">
        <v>6408</v>
      </c>
      <c r="F800">
        <f t="shared" si="72"/>
        <v>188.47058823529412</v>
      </c>
      <c r="G800" t="s">
        <v>20</v>
      </c>
      <c r="H800">
        <v>121</v>
      </c>
      <c r="I800">
        <f t="shared" si="77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s="15" t="str">
        <f t="shared" si="75"/>
        <v>theater</v>
      </c>
      <c r="T800" s="15" t="str">
        <f t="shared" si="76"/>
        <v>plays</v>
      </c>
    </row>
    <row r="801" spans="1:20" ht="17" hidden="1" x14ac:dyDescent="0.2">
      <c r="A801" s="6">
        <v>799</v>
      </c>
      <c r="B801" t="s">
        <v>1633</v>
      </c>
      <c r="C801" s="2" t="s">
        <v>1634</v>
      </c>
      <c r="D801">
        <v>84500</v>
      </c>
      <c r="E801">
        <v>73522</v>
      </c>
      <c r="F801">
        <f t="shared" si="72"/>
        <v>87.008284023668637</v>
      </c>
      <c r="G801" t="s">
        <v>14</v>
      </c>
      <c r="H801">
        <v>1225</v>
      </c>
      <c r="I801">
        <f t="shared" si="77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s="15" t="str">
        <f t="shared" si="75"/>
        <v>theater</v>
      </c>
      <c r="T801" s="15" t="str">
        <f t="shared" si="76"/>
        <v>plays</v>
      </c>
    </row>
    <row r="802" spans="1:20" ht="17" hidden="1" x14ac:dyDescent="0.2">
      <c r="A802" s="6">
        <v>800</v>
      </c>
      <c r="B802" t="s">
        <v>1635</v>
      </c>
      <c r="C802" s="2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s="15" t="str">
        <f t="shared" si="75"/>
        <v>music</v>
      </c>
      <c r="T802" s="15" t="str">
        <f t="shared" si="76"/>
        <v>rock</v>
      </c>
    </row>
    <row r="803" spans="1:20" ht="17" x14ac:dyDescent="0.2">
      <c r="A803" s="6">
        <v>801</v>
      </c>
      <c r="B803" t="s">
        <v>1637</v>
      </c>
      <c r="C803" s="2" t="s">
        <v>1638</v>
      </c>
      <c r="D803">
        <v>2300</v>
      </c>
      <c r="E803">
        <v>4667</v>
      </c>
      <c r="F803">
        <f t="shared" si="72"/>
        <v>202.9130434782609</v>
      </c>
      <c r="G803" t="s">
        <v>20</v>
      </c>
      <c r="H803">
        <v>106</v>
      </c>
      <c r="I803">
        <f t="shared" si="77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s="15" t="str">
        <f t="shared" si="75"/>
        <v>photography</v>
      </c>
      <c r="T803" s="15" t="str">
        <f t="shared" si="76"/>
        <v>photography books</v>
      </c>
    </row>
    <row r="804" spans="1:20" ht="34" x14ac:dyDescent="0.2">
      <c r="A804" s="6">
        <v>802</v>
      </c>
      <c r="B804" t="s">
        <v>1639</v>
      </c>
      <c r="C804" s="2" t="s">
        <v>1640</v>
      </c>
      <c r="D804">
        <v>6200</v>
      </c>
      <c r="E804">
        <v>12216</v>
      </c>
      <c r="F804">
        <f t="shared" si="72"/>
        <v>197.03225806451613</v>
      </c>
      <c r="G804" t="s">
        <v>20</v>
      </c>
      <c r="H804">
        <v>142</v>
      </c>
      <c r="I804">
        <f t="shared" si="77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s="15" t="str">
        <f t="shared" si="75"/>
        <v>photography</v>
      </c>
      <c r="T804" s="15" t="str">
        <f t="shared" si="76"/>
        <v>photography books</v>
      </c>
    </row>
    <row r="805" spans="1:20" ht="34" x14ac:dyDescent="0.2">
      <c r="A805" s="6">
        <v>803</v>
      </c>
      <c r="B805" t="s">
        <v>1641</v>
      </c>
      <c r="C805" s="2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7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s="15" t="str">
        <f t="shared" si="75"/>
        <v>theater</v>
      </c>
      <c r="T805" s="15" t="str">
        <f t="shared" si="76"/>
        <v>plays</v>
      </c>
    </row>
    <row r="806" spans="1:20" ht="17" x14ac:dyDescent="0.2">
      <c r="A806" s="6">
        <v>804</v>
      </c>
      <c r="B806" t="s">
        <v>1643</v>
      </c>
      <c r="C806" s="2" t="s">
        <v>1644</v>
      </c>
      <c r="D806">
        <v>2600</v>
      </c>
      <c r="E806">
        <v>6987</v>
      </c>
      <c r="F806">
        <f t="shared" si="72"/>
        <v>268.73076923076923</v>
      </c>
      <c r="G806" t="s">
        <v>20</v>
      </c>
      <c r="H806">
        <v>218</v>
      </c>
      <c r="I806">
        <f t="shared" si="77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s="15" t="str">
        <f t="shared" si="75"/>
        <v>music</v>
      </c>
      <c r="T806" s="15" t="str">
        <f t="shared" si="76"/>
        <v>rock</v>
      </c>
    </row>
    <row r="807" spans="1:20" ht="34" hidden="1" x14ac:dyDescent="0.2">
      <c r="A807" s="6">
        <v>805</v>
      </c>
      <c r="B807" t="s">
        <v>1645</v>
      </c>
      <c r="C807" s="2" t="s">
        <v>1646</v>
      </c>
      <c r="D807">
        <v>9700</v>
      </c>
      <c r="E807">
        <v>4932</v>
      </c>
      <c r="F807">
        <f t="shared" si="72"/>
        <v>50.845360824742272</v>
      </c>
      <c r="G807" t="s">
        <v>14</v>
      </c>
      <c r="H807">
        <v>67</v>
      </c>
      <c r="I807">
        <f t="shared" si="77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s="15" t="str">
        <f t="shared" si="75"/>
        <v>film &amp; video</v>
      </c>
      <c r="T807" s="15" t="str">
        <f t="shared" si="76"/>
        <v>documentary</v>
      </c>
    </row>
    <row r="808" spans="1:20" ht="17" x14ac:dyDescent="0.2">
      <c r="A808" s="6">
        <v>806</v>
      </c>
      <c r="B808" t="s">
        <v>1647</v>
      </c>
      <c r="C808" s="2" t="s">
        <v>1648</v>
      </c>
      <c r="D808">
        <v>700</v>
      </c>
      <c r="E808">
        <v>8262</v>
      </c>
      <c r="F808">
        <f t="shared" si="72"/>
        <v>1180.2857142857142</v>
      </c>
      <c r="G808" t="s">
        <v>20</v>
      </c>
      <c r="H808">
        <v>76</v>
      </c>
      <c r="I808">
        <f t="shared" si="77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s="15" t="str">
        <f t="shared" si="75"/>
        <v>film &amp; video</v>
      </c>
      <c r="T808" s="15" t="str">
        <f t="shared" si="76"/>
        <v>drama</v>
      </c>
    </row>
    <row r="809" spans="1:20" ht="17" x14ac:dyDescent="0.2">
      <c r="A809" s="6">
        <v>807</v>
      </c>
      <c r="B809" t="s">
        <v>1649</v>
      </c>
      <c r="C809" s="2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7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s="15" t="str">
        <f t="shared" si="75"/>
        <v>theater</v>
      </c>
      <c r="T809" s="15" t="str">
        <f t="shared" si="76"/>
        <v>plays</v>
      </c>
    </row>
    <row r="810" spans="1:20" ht="17" hidden="1" x14ac:dyDescent="0.2">
      <c r="A810" s="6">
        <v>808</v>
      </c>
      <c r="B810" t="s">
        <v>1651</v>
      </c>
      <c r="C810" s="2" t="s">
        <v>1652</v>
      </c>
      <c r="D810">
        <v>5200</v>
      </c>
      <c r="E810">
        <v>1583</v>
      </c>
      <c r="F810">
        <f t="shared" si="72"/>
        <v>30.44230769230769</v>
      </c>
      <c r="G810" t="s">
        <v>14</v>
      </c>
      <c r="H810">
        <v>19</v>
      </c>
      <c r="I810">
        <f t="shared" si="77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s="15" t="str">
        <f t="shared" si="75"/>
        <v>food</v>
      </c>
      <c r="T810" s="15" t="str">
        <f t="shared" si="76"/>
        <v>food trucks</v>
      </c>
    </row>
    <row r="811" spans="1:20" ht="17" hidden="1" x14ac:dyDescent="0.2">
      <c r="A811" s="6">
        <v>809</v>
      </c>
      <c r="B811" t="s">
        <v>1599</v>
      </c>
      <c r="C811" s="2" t="s">
        <v>1653</v>
      </c>
      <c r="D811">
        <v>140800</v>
      </c>
      <c r="E811">
        <v>88536</v>
      </c>
      <c r="F811">
        <f t="shared" si="72"/>
        <v>62.880681818181813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s="15" t="str">
        <f t="shared" si="75"/>
        <v>film &amp; video</v>
      </c>
      <c r="T811" s="15" t="str">
        <f t="shared" si="76"/>
        <v>documentary</v>
      </c>
    </row>
    <row r="812" spans="1:20" ht="34" x14ac:dyDescent="0.2">
      <c r="A812" s="6">
        <v>810</v>
      </c>
      <c r="B812" t="s">
        <v>1654</v>
      </c>
      <c r="C812" s="2" t="s">
        <v>1655</v>
      </c>
      <c r="D812">
        <v>6400</v>
      </c>
      <c r="E812">
        <v>12360</v>
      </c>
      <c r="F812">
        <f t="shared" si="72"/>
        <v>193.125</v>
      </c>
      <c r="G812" t="s">
        <v>20</v>
      </c>
      <c r="H812">
        <v>221</v>
      </c>
      <c r="I812">
        <f t="shared" si="77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s="15" t="str">
        <f t="shared" si="75"/>
        <v>theater</v>
      </c>
      <c r="T812" s="15" t="str">
        <f t="shared" si="76"/>
        <v>plays</v>
      </c>
    </row>
    <row r="813" spans="1:20" ht="17" hidden="1" x14ac:dyDescent="0.2">
      <c r="A813" s="6">
        <v>811</v>
      </c>
      <c r="B813" t="s">
        <v>1656</v>
      </c>
      <c r="C813" s="2" t="s">
        <v>1657</v>
      </c>
      <c r="D813">
        <v>92500</v>
      </c>
      <c r="E813">
        <v>71320</v>
      </c>
      <c r="F813">
        <f t="shared" si="72"/>
        <v>77.102702702702715</v>
      </c>
      <c r="G813" t="s">
        <v>14</v>
      </c>
      <c r="H813">
        <v>679</v>
      </c>
      <c r="I813">
        <f t="shared" si="77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s="15" t="str">
        <f t="shared" si="75"/>
        <v>games</v>
      </c>
      <c r="T813" s="15" t="str">
        <f t="shared" si="76"/>
        <v>video games</v>
      </c>
    </row>
    <row r="814" spans="1:20" ht="17" x14ac:dyDescent="0.2">
      <c r="A814" s="6">
        <v>812</v>
      </c>
      <c r="B814" t="s">
        <v>1658</v>
      </c>
      <c r="C814" s="2" t="s">
        <v>1659</v>
      </c>
      <c r="D814">
        <v>59700</v>
      </c>
      <c r="E814">
        <v>134640</v>
      </c>
      <c r="F814">
        <f t="shared" si="72"/>
        <v>225.52763819095478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s="15" t="str">
        <f t="shared" si="75"/>
        <v>publishing</v>
      </c>
      <c r="T814" s="15" t="str">
        <f t="shared" si="76"/>
        <v>nonfiction</v>
      </c>
    </row>
    <row r="815" spans="1:20" ht="17" x14ac:dyDescent="0.2">
      <c r="A815" s="6">
        <v>813</v>
      </c>
      <c r="B815" t="s">
        <v>1660</v>
      </c>
      <c r="C815" s="2" t="s">
        <v>1661</v>
      </c>
      <c r="D815">
        <v>3200</v>
      </c>
      <c r="E815">
        <v>7661</v>
      </c>
      <c r="F815">
        <f t="shared" si="72"/>
        <v>239.40625</v>
      </c>
      <c r="G815" t="s">
        <v>20</v>
      </c>
      <c r="H815">
        <v>68</v>
      </c>
      <c r="I815">
        <f t="shared" si="77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s="15" t="str">
        <f t="shared" si="75"/>
        <v>games</v>
      </c>
      <c r="T815" s="15" t="str">
        <f t="shared" si="76"/>
        <v>video games</v>
      </c>
    </row>
    <row r="816" spans="1:20" ht="17" hidden="1" x14ac:dyDescent="0.2">
      <c r="A816" s="6">
        <v>814</v>
      </c>
      <c r="B816" t="s">
        <v>1662</v>
      </c>
      <c r="C816" s="2" t="s">
        <v>1663</v>
      </c>
      <c r="D816">
        <v>3200</v>
      </c>
      <c r="E816">
        <v>2950</v>
      </c>
      <c r="F816">
        <f t="shared" si="72"/>
        <v>92.1875</v>
      </c>
      <c r="G816" t="s">
        <v>14</v>
      </c>
      <c r="H816">
        <v>36</v>
      </c>
      <c r="I816">
        <f t="shared" si="77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s="15" t="str">
        <f t="shared" si="75"/>
        <v>music</v>
      </c>
      <c r="T816" s="15" t="str">
        <f t="shared" si="76"/>
        <v>rock</v>
      </c>
    </row>
    <row r="817" spans="1:20" ht="34" x14ac:dyDescent="0.2">
      <c r="A817" s="6">
        <v>815</v>
      </c>
      <c r="B817" t="s">
        <v>1664</v>
      </c>
      <c r="C817" s="2" t="s">
        <v>1665</v>
      </c>
      <c r="D817">
        <v>9000</v>
      </c>
      <c r="E817">
        <v>11721</v>
      </c>
      <c r="F817">
        <f t="shared" si="72"/>
        <v>130.23333333333335</v>
      </c>
      <c r="G817" t="s">
        <v>20</v>
      </c>
      <c r="H817">
        <v>183</v>
      </c>
      <c r="I817">
        <f t="shared" si="77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s="15" t="str">
        <f t="shared" si="75"/>
        <v>music</v>
      </c>
      <c r="T817" s="15" t="str">
        <f t="shared" si="76"/>
        <v>rock</v>
      </c>
    </row>
    <row r="818" spans="1:20" ht="34" x14ac:dyDescent="0.2">
      <c r="A818" s="6">
        <v>816</v>
      </c>
      <c r="B818" t="s">
        <v>1666</v>
      </c>
      <c r="C818" s="2" t="s">
        <v>1667</v>
      </c>
      <c r="D818">
        <v>2300</v>
      </c>
      <c r="E818">
        <v>14150</v>
      </c>
      <c r="F818">
        <f t="shared" si="72"/>
        <v>615.21739130434787</v>
      </c>
      <c r="G818" t="s">
        <v>20</v>
      </c>
      <c r="H818">
        <v>133</v>
      </c>
      <c r="I818">
        <f t="shared" si="77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s="15" t="str">
        <f t="shared" si="75"/>
        <v>theater</v>
      </c>
      <c r="T818" s="15" t="str">
        <f t="shared" si="76"/>
        <v>plays</v>
      </c>
    </row>
    <row r="819" spans="1:20" ht="17" x14ac:dyDescent="0.2">
      <c r="A819" s="6">
        <v>817</v>
      </c>
      <c r="B819" t="s">
        <v>1668</v>
      </c>
      <c r="C819" s="2" t="s">
        <v>1669</v>
      </c>
      <c r="D819">
        <v>51300</v>
      </c>
      <c r="E819">
        <v>189192</v>
      </c>
      <c r="F819">
        <f t="shared" si="72"/>
        <v>368.79532163742692</v>
      </c>
      <c r="G819" t="s">
        <v>20</v>
      </c>
      <c r="H819">
        <v>2489</v>
      </c>
      <c r="I819">
        <f t="shared" si="77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s="15" t="str">
        <f t="shared" si="75"/>
        <v>publishing</v>
      </c>
      <c r="T819" s="15" t="str">
        <f t="shared" si="76"/>
        <v>nonfiction</v>
      </c>
    </row>
    <row r="820" spans="1:20" ht="17" x14ac:dyDescent="0.2">
      <c r="A820" s="6">
        <v>818</v>
      </c>
      <c r="B820" t="s">
        <v>676</v>
      </c>
      <c r="C820" s="2" t="s">
        <v>1670</v>
      </c>
      <c r="D820">
        <v>700</v>
      </c>
      <c r="E820">
        <v>7664</v>
      </c>
      <c r="F820">
        <f t="shared" si="72"/>
        <v>1094.8571428571429</v>
      </c>
      <c r="G820" t="s">
        <v>20</v>
      </c>
      <c r="H820">
        <v>69</v>
      </c>
      <c r="I820">
        <f t="shared" si="77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s="15" t="str">
        <f t="shared" si="75"/>
        <v>theater</v>
      </c>
      <c r="T820" s="15" t="str">
        <f t="shared" si="76"/>
        <v>plays</v>
      </c>
    </row>
    <row r="821" spans="1:20" ht="34" hidden="1" x14ac:dyDescent="0.2">
      <c r="A821" s="6">
        <v>819</v>
      </c>
      <c r="B821" t="s">
        <v>1671</v>
      </c>
      <c r="C821" s="2" t="s">
        <v>1672</v>
      </c>
      <c r="D821">
        <v>8900</v>
      </c>
      <c r="E821">
        <v>4509</v>
      </c>
      <c r="F821">
        <f t="shared" si="72"/>
        <v>50.662921348314605</v>
      </c>
      <c r="G821" t="s">
        <v>14</v>
      </c>
      <c r="H821">
        <v>47</v>
      </c>
      <c r="I821">
        <f t="shared" si="77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s="15" t="str">
        <f t="shared" si="75"/>
        <v>games</v>
      </c>
      <c r="T821" s="15" t="str">
        <f t="shared" si="76"/>
        <v>video games</v>
      </c>
    </row>
    <row r="822" spans="1:20" ht="17" x14ac:dyDescent="0.2">
      <c r="A822" s="6">
        <v>820</v>
      </c>
      <c r="B822" t="s">
        <v>1673</v>
      </c>
      <c r="C822" s="2" t="s">
        <v>1674</v>
      </c>
      <c r="D822">
        <v>1500</v>
      </c>
      <c r="E822">
        <v>12009</v>
      </c>
      <c r="F822">
        <f t="shared" si="72"/>
        <v>800.6</v>
      </c>
      <c r="G822" t="s">
        <v>20</v>
      </c>
      <c r="H822">
        <v>279</v>
      </c>
      <c r="I822">
        <f t="shared" si="77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s="15" t="str">
        <f t="shared" si="75"/>
        <v>music</v>
      </c>
      <c r="T822" s="15" t="str">
        <f t="shared" si="76"/>
        <v>rock</v>
      </c>
    </row>
    <row r="823" spans="1:20" ht="17" x14ac:dyDescent="0.2">
      <c r="A823" s="6">
        <v>821</v>
      </c>
      <c r="B823" t="s">
        <v>1675</v>
      </c>
      <c r="C823" s="2" t="s">
        <v>1676</v>
      </c>
      <c r="D823">
        <v>4900</v>
      </c>
      <c r="E823">
        <v>14273</v>
      </c>
      <c r="F823">
        <f t="shared" si="72"/>
        <v>291.28571428571428</v>
      </c>
      <c r="G823" t="s">
        <v>20</v>
      </c>
      <c r="H823">
        <v>210</v>
      </c>
      <c r="I823">
        <f t="shared" si="77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s="15" t="str">
        <f t="shared" si="75"/>
        <v>film &amp; video</v>
      </c>
      <c r="T823" s="15" t="str">
        <f t="shared" si="76"/>
        <v>documentary</v>
      </c>
    </row>
    <row r="824" spans="1:20" ht="17" x14ac:dyDescent="0.2">
      <c r="A824" s="6">
        <v>822</v>
      </c>
      <c r="B824" t="s">
        <v>1677</v>
      </c>
      <c r="C824" s="2" t="s">
        <v>1678</v>
      </c>
      <c r="D824">
        <v>54000</v>
      </c>
      <c r="E824">
        <v>188982</v>
      </c>
      <c r="F824">
        <f t="shared" si="72"/>
        <v>349.9666666666667</v>
      </c>
      <c r="G824" t="s">
        <v>20</v>
      </c>
      <c r="H824">
        <v>2100</v>
      </c>
      <c r="I824">
        <f t="shared" si="77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s="15" t="str">
        <f t="shared" si="75"/>
        <v>music</v>
      </c>
      <c r="T824" s="15" t="str">
        <f t="shared" si="76"/>
        <v>rock</v>
      </c>
    </row>
    <row r="825" spans="1:20" ht="34" x14ac:dyDescent="0.2">
      <c r="A825" s="6">
        <v>823</v>
      </c>
      <c r="B825" t="s">
        <v>1679</v>
      </c>
      <c r="C825" s="2" t="s">
        <v>1680</v>
      </c>
      <c r="D825">
        <v>4100</v>
      </c>
      <c r="E825">
        <v>14640</v>
      </c>
      <c r="F825">
        <f t="shared" si="72"/>
        <v>357.07317073170731</v>
      </c>
      <c r="G825" t="s">
        <v>20</v>
      </c>
      <c r="H825">
        <v>252</v>
      </c>
      <c r="I825">
        <f t="shared" si="77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s="15" t="str">
        <f t="shared" si="75"/>
        <v>music</v>
      </c>
      <c r="T825" s="15" t="str">
        <f t="shared" si="76"/>
        <v>rock</v>
      </c>
    </row>
    <row r="826" spans="1:20" ht="17" x14ac:dyDescent="0.2">
      <c r="A826" s="6">
        <v>824</v>
      </c>
      <c r="B826" t="s">
        <v>1681</v>
      </c>
      <c r="C826" s="2" t="s">
        <v>1682</v>
      </c>
      <c r="D826">
        <v>85000</v>
      </c>
      <c r="E826">
        <v>107516</v>
      </c>
      <c r="F826">
        <f t="shared" si="72"/>
        <v>126.48941176470588</v>
      </c>
      <c r="G826" t="s">
        <v>20</v>
      </c>
      <c r="H826">
        <v>1280</v>
      </c>
      <c r="I826">
        <f t="shared" si="77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s="15" t="str">
        <f t="shared" si="75"/>
        <v>publishing</v>
      </c>
      <c r="T826" s="15" t="str">
        <f t="shared" si="76"/>
        <v>nonfiction</v>
      </c>
    </row>
    <row r="827" spans="1:20" ht="17" x14ac:dyDescent="0.2">
      <c r="A827" s="6">
        <v>825</v>
      </c>
      <c r="B827" t="s">
        <v>1683</v>
      </c>
      <c r="C827" s="2" t="s">
        <v>1684</v>
      </c>
      <c r="D827">
        <v>3600</v>
      </c>
      <c r="E827">
        <v>13950</v>
      </c>
      <c r="F827">
        <f t="shared" si="72"/>
        <v>387.5</v>
      </c>
      <c r="G827" t="s">
        <v>20</v>
      </c>
      <c r="H827">
        <v>157</v>
      </c>
      <c r="I827">
        <f t="shared" si="77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s="15" t="str">
        <f t="shared" si="75"/>
        <v>film &amp; video</v>
      </c>
      <c r="T827" s="15" t="str">
        <f t="shared" si="76"/>
        <v>shorts</v>
      </c>
    </row>
    <row r="828" spans="1:20" ht="34" x14ac:dyDescent="0.2">
      <c r="A828" s="6">
        <v>826</v>
      </c>
      <c r="B828" t="s">
        <v>1685</v>
      </c>
      <c r="C828" s="2" t="s">
        <v>1686</v>
      </c>
      <c r="D828">
        <v>2800</v>
      </c>
      <c r="E828">
        <v>12797</v>
      </c>
      <c r="F828">
        <f t="shared" si="72"/>
        <v>457.03571428571428</v>
      </c>
      <c r="G828" t="s">
        <v>20</v>
      </c>
      <c r="H828">
        <v>194</v>
      </c>
      <c r="I828">
        <f t="shared" si="77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s="15" t="str">
        <f t="shared" si="75"/>
        <v>theater</v>
      </c>
      <c r="T828" s="15" t="str">
        <f t="shared" si="76"/>
        <v>plays</v>
      </c>
    </row>
    <row r="829" spans="1:20" ht="34" x14ac:dyDescent="0.2">
      <c r="A829" s="6">
        <v>827</v>
      </c>
      <c r="B829" t="s">
        <v>1687</v>
      </c>
      <c r="C829" s="2" t="s">
        <v>1688</v>
      </c>
      <c r="D829">
        <v>2300</v>
      </c>
      <c r="E829">
        <v>6134</v>
      </c>
      <c r="F829">
        <f t="shared" si="72"/>
        <v>266.69565217391306</v>
      </c>
      <c r="G829" t="s">
        <v>20</v>
      </c>
      <c r="H829">
        <v>82</v>
      </c>
      <c r="I829">
        <f t="shared" si="77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s="15" t="str">
        <f t="shared" si="75"/>
        <v>film &amp; video</v>
      </c>
      <c r="T829" s="15" t="str">
        <f t="shared" si="76"/>
        <v>drama</v>
      </c>
    </row>
    <row r="830" spans="1:20" ht="34" hidden="1" x14ac:dyDescent="0.2">
      <c r="A830" s="6">
        <v>828</v>
      </c>
      <c r="B830" t="s">
        <v>1689</v>
      </c>
      <c r="C830" s="2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7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s="15" t="str">
        <f t="shared" si="75"/>
        <v>theater</v>
      </c>
      <c r="T830" s="15" t="str">
        <f t="shared" si="76"/>
        <v>plays</v>
      </c>
    </row>
    <row r="831" spans="1:20" ht="17" hidden="1" x14ac:dyDescent="0.2">
      <c r="A831" s="6">
        <v>829</v>
      </c>
      <c r="B831" t="s">
        <v>1691</v>
      </c>
      <c r="C831" s="2" t="s">
        <v>1692</v>
      </c>
      <c r="D831">
        <v>9600</v>
      </c>
      <c r="E831">
        <v>4929</v>
      </c>
      <c r="F831">
        <f t="shared" si="72"/>
        <v>51.34375</v>
      </c>
      <c r="G831" t="s">
        <v>14</v>
      </c>
      <c r="H831">
        <v>154</v>
      </c>
      <c r="I831">
        <f t="shared" si="77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s="15" t="str">
        <f t="shared" si="75"/>
        <v>theater</v>
      </c>
      <c r="T831" s="15" t="str">
        <f t="shared" si="76"/>
        <v>plays</v>
      </c>
    </row>
    <row r="832" spans="1:20" ht="34" hidden="1" x14ac:dyDescent="0.2">
      <c r="A832" s="6">
        <v>830</v>
      </c>
      <c r="B832" t="s">
        <v>1693</v>
      </c>
      <c r="C832" s="2" t="s">
        <v>1694</v>
      </c>
      <c r="D832">
        <v>121600</v>
      </c>
      <c r="E832">
        <v>1424</v>
      </c>
      <c r="F832">
        <f t="shared" si="72"/>
        <v>1.1710526315789473</v>
      </c>
      <c r="G832" t="s">
        <v>14</v>
      </c>
      <c r="H832">
        <v>22</v>
      </c>
      <c r="I832">
        <f t="shared" si="77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s="15" t="str">
        <f t="shared" si="75"/>
        <v>theater</v>
      </c>
      <c r="T832" s="15" t="str">
        <f t="shared" si="76"/>
        <v>plays</v>
      </c>
    </row>
    <row r="833" spans="1:20" ht="34" x14ac:dyDescent="0.2">
      <c r="A833" s="6">
        <v>831</v>
      </c>
      <c r="B833" t="s">
        <v>1695</v>
      </c>
      <c r="C833" s="2" t="s">
        <v>1696</v>
      </c>
      <c r="D833">
        <v>97100</v>
      </c>
      <c r="E833">
        <v>105817</v>
      </c>
      <c r="F833">
        <f t="shared" si="72"/>
        <v>108.97734294541709</v>
      </c>
      <c r="G833" t="s">
        <v>20</v>
      </c>
      <c r="H833">
        <v>4233</v>
      </c>
      <c r="I833">
        <f t="shared" si="77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s="15" t="str">
        <f t="shared" si="75"/>
        <v>photography</v>
      </c>
      <c r="T833" s="15" t="str">
        <f t="shared" si="76"/>
        <v>photography books</v>
      </c>
    </row>
    <row r="834" spans="1:20" ht="17" x14ac:dyDescent="0.2">
      <c r="A834" s="6">
        <v>832</v>
      </c>
      <c r="B834" t="s">
        <v>1697</v>
      </c>
      <c r="C834" s="2" t="s">
        <v>1698</v>
      </c>
      <c r="D834">
        <v>43200</v>
      </c>
      <c r="E834">
        <v>136156</v>
      </c>
      <c r="F834">
        <f t="shared" si="72"/>
        <v>315.17592592592592</v>
      </c>
      <c r="G834" t="s">
        <v>20</v>
      </c>
      <c r="H834">
        <v>1297</v>
      </c>
      <c r="I834">
        <f t="shared" si="77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s="15" t="str">
        <f t="shared" si="75"/>
        <v>publishing</v>
      </c>
      <c r="T834" s="15" t="str">
        <f t="shared" si="76"/>
        <v>translations</v>
      </c>
    </row>
    <row r="835" spans="1:20" ht="17" x14ac:dyDescent="0.2">
      <c r="A835" s="6">
        <v>833</v>
      </c>
      <c r="B835" t="s">
        <v>1699</v>
      </c>
      <c r="C835" s="2" t="s">
        <v>1700</v>
      </c>
      <c r="D835">
        <v>6800</v>
      </c>
      <c r="E835">
        <v>10723</v>
      </c>
      <c r="F835">
        <f t="shared" ref="F835:F898" si="78">(E835/D835)*100</f>
        <v>157.69117647058823</v>
      </c>
      <c r="G835" t="s">
        <v>20</v>
      </c>
      <c r="H835">
        <v>165</v>
      </c>
      <c r="I835">
        <f t="shared" si="77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(((L835/60)/60)/24)+DATE(1970,1,1)</f>
        <v>40588.25</v>
      </c>
      <c r="O835" s="8">
        <f t="shared" ref="O835:O898" si="80">(((M835/60)/60)/24)+DATE(1970,1,1)</f>
        <v>40599.25</v>
      </c>
      <c r="P835" t="b">
        <v>0</v>
      </c>
      <c r="Q835" t="b">
        <v>0</v>
      </c>
      <c r="R835" t="s">
        <v>206</v>
      </c>
      <c r="S835" s="15" t="str">
        <f t="shared" ref="S835:S898" si="81">LEFT(R835,FIND("/",R835)-1)</f>
        <v>publishing</v>
      </c>
      <c r="T835" s="15" t="str">
        <f t="shared" ref="T835:T898" si="82">RIGHT(R835,LEN(R835)-FIND("/",R835))</f>
        <v>translations</v>
      </c>
    </row>
    <row r="836" spans="1:20" ht="17" x14ac:dyDescent="0.2">
      <c r="A836" s="6">
        <v>834</v>
      </c>
      <c r="B836" t="s">
        <v>1701</v>
      </c>
      <c r="C836" s="2" t="s">
        <v>1702</v>
      </c>
      <c r="D836">
        <v>7300</v>
      </c>
      <c r="E836">
        <v>11228</v>
      </c>
      <c r="F836">
        <f t="shared" si="78"/>
        <v>153.8082191780822</v>
      </c>
      <c r="G836" t="s">
        <v>20</v>
      </c>
      <c r="H836">
        <v>119</v>
      </c>
      <c r="I836">
        <f t="shared" ref="I836:I899" si="83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s="15" t="str">
        <f t="shared" si="81"/>
        <v>theater</v>
      </c>
      <c r="T836" s="15" t="str">
        <f t="shared" si="82"/>
        <v>plays</v>
      </c>
    </row>
    <row r="837" spans="1:20" ht="17" hidden="1" x14ac:dyDescent="0.2">
      <c r="A837" s="6">
        <v>835</v>
      </c>
      <c r="B837" t="s">
        <v>1703</v>
      </c>
      <c r="C837" s="2" t="s">
        <v>1704</v>
      </c>
      <c r="D837">
        <v>86200</v>
      </c>
      <c r="E837">
        <v>77355</v>
      </c>
      <c r="F837">
        <f t="shared" si="78"/>
        <v>89.738979118329468</v>
      </c>
      <c r="G837" t="s">
        <v>14</v>
      </c>
      <c r="H837">
        <v>1758</v>
      </c>
      <c r="I837">
        <f t="shared" si="8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s="15" t="str">
        <f t="shared" si="81"/>
        <v>technology</v>
      </c>
      <c r="T837" s="15" t="str">
        <f t="shared" si="82"/>
        <v>web</v>
      </c>
    </row>
    <row r="838" spans="1:20" ht="17" hidden="1" x14ac:dyDescent="0.2">
      <c r="A838" s="6">
        <v>836</v>
      </c>
      <c r="B838" t="s">
        <v>1705</v>
      </c>
      <c r="C838" s="2" t="s">
        <v>1706</v>
      </c>
      <c r="D838">
        <v>8100</v>
      </c>
      <c r="E838">
        <v>6086</v>
      </c>
      <c r="F838">
        <f t="shared" si="78"/>
        <v>75.135802469135797</v>
      </c>
      <c r="G838" t="s">
        <v>14</v>
      </c>
      <c r="H838">
        <v>94</v>
      </c>
      <c r="I838">
        <f t="shared" si="8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s="15" t="str">
        <f t="shared" si="81"/>
        <v>music</v>
      </c>
      <c r="T838" s="15" t="str">
        <f t="shared" si="82"/>
        <v>indie rock</v>
      </c>
    </row>
    <row r="839" spans="1:20" ht="17" x14ac:dyDescent="0.2">
      <c r="A839" s="6">
        <v>837</v>
      </c>
      <c r="B839" t="s">
        <v>1707</v>
      </c>
      <c r="C839" s="2" t="s">
        <v>1708</v>
      </c>
      <c r="D839">
        <v>17700</v>
      </c>
      <c r="E839">
        <v>150960</v>
      </c>
      <c r="F839">
        <f t="shared" si="78"/>
        <v>852.88135593220341</v>
      </c>
      <c r="G839" t="s">
        <v>20</v>
      </c>
      <c r="H839">
        <v>1797</v>
      </c>
      <c r="I839">
        <f t="shared" si="8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s="15" t="str">
        <f t="shared" si="81"/>
        <v>music</v>
      </c>
      <c r="T839" s="15" t="str">
        <f t="shared" si="82"/>
        <v>jazz</v>
      </c>
    </row>
    <row r="840" spans="1:20" ht="17" x14ac:dyDescent="0.2">
      <c r="A840" s="6">
        <v>838</v>
      </c>
      <c r="B840" t="s">
        <v>1709</v>
      </c>
      <c r="C840" s="2" t="s">
        <v>1710</v>
      </c>
      <c r="D840">
        <v>6400</v>
      </c>
      <c r="E840">
        <v>8890</v>
      </c>
      <c r="F840">
        <f t="shared" si="78"/>
        <v>138.90625</v>
      </c>
      <c r="G840" t="s">
        <v>20</v>
      </c>
      <c r="H840">
        <v>261</v>
      </c>
      <c r="I840">
        <f t="shared" si="8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s="15" t="str">
        <f t="shared" si="81"/>
        <v>theater</v>
      </c>
      <c r="T840" s="15" t="str">
        <f t="shared" si="82"/>
        <v>plays</v>
      </c>
    </row>
    <row r="841" spans="1:20" ht="17" x14ac:dyDescent="0.2">
      <c r="A841" s="6">
        <v>839</v>
      </c>
      <c r="B841" t="s">
        <v>1711</v>
      </c>
      <c r="C841" s="2" t="s">
        <v>1712</v>
      </c>
      <c r="D841">
        <v>7700</v>
      </c>
      <c r="E841">
        <v>14644</v>
      </c>
      <c r="F841">
        <f t="shared" si="78"/>
        <v>190.18181818181819</v>
      </c>
      <c r="G841" t="s">
        <v>20</v>
      </c>
      <c r="H841">
        <v>157</v>
      </c>
      <c r="I841">
        <f t="shared" si="8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s="15" t="str">
        <f t="shared" si="81"/>
        <v>film &amp; video</v>
      </c>
      <c r="T841" s="15" t="str">
        <f t="shared" si="82"/>
        <v>documentary</v>
      </c>
    </row>
    <row r="842" spans="1:20" ht="17" x14ac:dyDescent="0.2">
      <c r="A842" s="6">
        <v>840</v>
      </c>
      <c r="B842" t="s">
        <v>1713</v>
      </c>
      <c r="C842" s="2" t="s">
        <v>1714</v>
      </c>
      <c r="D842">
        <v>116300</v>
      </c>
      <c r="E842">
        <v>116583</v>
      </c>
      <c r="F842">
        <f t="shared" si="78"/>
        <v>100.24333619948409</v>
      </c>
      <c r="G842" t="s">
        <v>20</v>
      </c>
      <c r="H842">
        <v>3533</v>
      </c>
      <c r="I842">
        <f t="shared" si="8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s="15" t="str">
        <f t="shared" si="81"/>
        <v>theater</v>
      </c>
      <c r="T842" s="15" t="str">
        <f t="shared" si="82"/>
        <v>plays</v>
      </c>
    </row>
    <row r="843" spans="1:20" ht="17" x14ac:dyDescent="0.2">
      <c r="A843" s="6">
        <v>841</v>
      </c>
      <c r="B843" t="s">
        <v>1715</v>
      </c>
      <c r="C843" s="2" t="s">
        <v>1716</v>
      </c>
      <c r="D843">
        <v>9100</v>
      </c>
      <c r="E843">
        <v>12991</v>
      </c>
      <c r="F843">
        <f t="shared" si="78"/>
        <v>142.75824175824175</v>
      </c>
      <c r="G843" t="s">
        <v>20</v>
      </c>
      <c r="H843">
        <v>155</v>
      </c>
      <c r="I843">
        <f t="shared" si="8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s="15" t="str">
        <f t="shared" si="81"/>
        <v>technology</v>
      </c>
      <c r="T843" s="15" t="str">
        <f t="shared" si="82"/>
        <v>web</v>
      </c>
    </row>
    <row r="844" spans="1:20" ht="34" x14ac:dyDescent="0.2">
      <c r="A844" s="6">
        <v>842</v>
      </c>
      <c r="B844" t="s">
        <v>1717</v>
      </c>
      <c r="C844" s="2" t="s">
        <v>1718</v>
      </c>
      <c r="D844">
        <v>1500</v>
      </c>
      <c r="E844">
        <v>8447</v>
      </c>
      <c r="F844">
        <f t="shared" si="78"/>
        <v>563.13333333333333</v>
      </c>
      <c r="G844" t="s">
        <v>20</v>
      </c>
      <c r="H844">
        <v>132</v>
      </c>
      <c r="I844">
        <f t="shared" si="8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s="15" t="str">
        <f t="shared" si="81"/>
        <v>technology</v>
      </c>
      <c r="T844" s="15" t="str">
        <f t="shared" si="82"/>
        <v>wearables</v>
      </c>
    </row>
    <row r="845" spans="1:20" ht="34" hidden="1" x14ac:dyDescent="0.2">
      <c r="A845" s="6">
        <v>843</v>
      </c>
      <c r="B845" t="s">
        <v>1719</v>
      </c>
      <c r="C845" s="2" t="s">
        <v>1720</v>
      </c>
      <c r="D845">
        <v>8800</v>
      </c>
      <c r="E845">
        <v>2703</v>
      </c>
      <c r="F845">
        <f t="shared" si="78"/>
        <v>30.715909090909086</v>
      </c>
      <c r="G845" t="s">
        <v>14</v>
      </c>
      <c r="H845">
        <v>33</v>
      </c>
      <c r="I845">
        <f t="shared" si="8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s="15" t="str">
        <f t="shared" si="81"/>
        <v>photography</v>
      </c>
      <c r="T845" s="15" t="str">
        <f t="shared" si="82"/>
        <v>photography books</v>
      </c>
    </row>
    <row r="846" spans="1:20" ht="17" hidden="1" x14ac:dyDescent="0.2">
      <c r="A846" s="6">
        <v>844</v>
      </c>
      <c r="B846" t="s">
        <v>1721</v>
      </c>
      <c r="C846" s="2" t="s">
        <v>1722</v>
      </c>
      <c r="D846">
        <v>8800</v>
      </c>
      <c r="E846">
        <v>8747</v>
      </c>
      <c r="F846">
        <f t="shared" si="78"/>
        <v>99.39772727272728</v>
      </c>
      <c r="G846" t="s">
        <v>74</v>
      </c>
      <c r="H846">
        <v>94</v>
      </c>
      <c r="I846">
        <f t="shared" si="8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s="15" t="str">
        <f t="shared" si="81"/>
        <v>film &amp; video</v>
      </c>
      <c r="T846" s="15" t="str">
        <f t="shared" si="82"/>
        <v>documentary</v>
      </c>
    </row>
    <row r="847" spans="1:20" ht="17" x14ac:dyDescent="0.2">
      <c r="A847" s="6">
        <v>845</v>
      </c>
      <c r="B847" t="s">
        <v>1723</v>
      </c>
      <c r="C847" s="2" t="s">
        <v>1724</v>
      </c>
      <c r="D847">
        <v>69900</v>
      </c>
      <c r="E847">
        <v>138087</v>
      </c>
      <c r="F847">
        <f t="shared" si="78"/>
        <v>197.54935622317598</v>
      </c>
      <c r="G847" t="s">
        <v>20</v>
      </c>
      <c r="H847">
        <v>1354</v>
      </c>
      <c r="I847">
        <f t="shared" si="8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s="15" t="str">
        <f t="shared" si="81"/>
        <v>technology</v>
      </c>
      <c r="T847" s="15" t="str">
        <f t="shared" si="82"/>
        <v>web</v>
      </c>
    </row>
    <row r="848" spans="1:20" ht="17" x14ac:dyDescent="0.2">
      <c r="A848" s="6">
        <v>846</v>
      </c>
      <c r="B848" t="s">
        <v>1725</v>
      </c>
      <c r="C848" s="2" t="s">
        <v>1726</v>
      </c>
      <c r="D848">
        <v>1000</v>
      </c>
      <c r="E848">
        <v>5085</v>
      </c>
      <c r="F848">
        <f t="shared" si="78"/>
        <v>508.5</v>
      </c>
      <c r="G848" t="s">
        <v>20</v>
      </c>
      <c r="H848">
        <v>48</v>
      </c>
      <c r="I848">
        <f t="shared" si="8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s="15" t="str">
        <f t="shared" si="81"/>
        <v>technology</v>
      </c>
      <c r="T848" s="15" t="str">
        <f t="shared" si="82"/>
        <v>web</v>
      </c>
    </row>
    <row r="849" spans="1:20" ht="17" x14ac:dyDescent="0.2">
      <c r="A849" s="6">
        <v>847</v>
      </c>
      <c r="B849" t="s">
        <v>1727</v>
      </c>
      <c r="C849" s="2" t="s">
        <v>1728</v>
      </c>
      <c r="D849">
        <v>4700</v>
      </c>
      <c r="E849">
        <v>11174</v>
      </c>
      <c r="F849">
        <f t="shared" si="78"/>
        <v>237.74468085106383</v>
      </c>
      <c r="G849" t="s">
        <v>20</v>
      </c>
      <c r="H849">
        <v>110</v>
      </c>
      <c r="I849">
        <f t="shared" si="8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s="15" t="str">
        <f t="shared" si="81"/>
        <v>food</v>
      </c>
      <c r="T849" s="15" t="str">
        <f t="shared" si="82"/>
        <v>food trucks</v>
      </c>
    </row>
    <row r="850" spans="1:20" ht="17" x14ac:dyDescent="0.2">
      <c r="A850" s="6">
        <v>848</v>
      </c>
      <c r="B850" t="s">
        <v>1729</v>
      </c>
      <c r="C850" s="2" t="s">
        <v>1730</v>
      </c>
      <c r="D850">
        <v>3200</v>
      </c>
      <c r="E850">
        <v>10831</v>
      </c>
      <c r="F850">
        <f t="shared" si="78"/>
        <v>338.46875</v>
      </c>
      <c r="G850" t="s">
        <v>20</v>
      </c>
      <c r="H850">
        <v>172</v>
      </c>
      <c r="I850">
        <f t="shared" si="8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s="15" t="str">
        <f t="shared" si="81"/>
        <v>film &amp; video</v>
      </c>
      <c r="T850" s="15" t="str">
        <f t="shared" si="82"/>
        <v>drama</v>
      </c>
    </row>
    <row r="851" spans="1:20" ht="17" x14ac:dyDescent="0.2">
      <c r="A851" s="6">
        <v>849</v>
      </c>
      <c r="B851" t="s">
        <v>1731</v>
      </c>
      <c r="C851" s="2" t="s">
        <v>1732</v>
      </c>
      <c r="D851">
        <v>6700</v>
      </c>
      <c r="E851">
        <v>8917</v>
      </c>
      <c r="F851">
        <f t="shared" si="78"/>
        <v>133.08955223880596</v>
      </c>
      <c r="G851" t="s">
        <v>20</v>
      </c>
      <c r="H851">
        <v>307</v>
      </c>
      <c r="I851">
        <f t="shared" si="8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s="15" t="str">
        <f t="shared" si="81"/>
        <v>music</v>
      </c>
      <c r="T851" s="15" t="str">
        <f t="shared" si="82"/>
        <v>indie rock</v>
      </c>
    </row>
    <row r="852" spans="1:20" ht="34" hidden="1" x14ac:dyDescent="0.2">
      <c r="A852" s="6">
        <v>850</v>
      </c>
      <c r="B852" t="s">
        <v>1733</v>
      </c>
      <c r="C852" s="2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s="15" t="str">
        <f t="shared" si="81"/>
        <v>music</v>
      </c>
      <c r="T852" s="15" t="str">
        <f t="shared" si="82"/>
        <v>rock</v>
      </c>
    </row>
    <row r="853" spans="1:20" ht="34" x14ac:dyDescent="0.2">
      <c r="A853" s="6">
        <v>851</v>
      </c>
      <c r="B853" t="s">
        <v>1735</v>
      </c>
      <c r="C853" s="2" t="s">
        <v>1736</v>
      </c>
      <c r="D853">
        <v>6000</v>
      </c>
      <c r="E853">
        <v>12468</v>
      </c>
      <c r="F853">
        <f t="shared" si="78"/>
        <v>207.79999999999998</v>
      </c>
      <c r="G853" t="s">
        <v>20</v>
      </c>
      <c r="H853">
        <v>160</v>
      </c>
      <c r="I853">
        <f t="shared" si="8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s="15" t="str">
        <f t="shared" si="81"/>
        <v>music</v>
      </c>
      <c r="T853" s="15" t="str">
        <f t="shared" si="82"/>
        <v>electric music</v>
      </c>
    </row>
    <row r="854" spans="1:20" ht="34" hidden="1" x14ac:dyDescent="0.2">
      <c r="A854" s="6">
        <v>852</v>
      </c>
      <c r="B854" t="s">
        <v>1737</v>
      </c>
      <c r="C854" s="2" t="s">
        <v>1738</v>
      </c>
      <c r="D854">
        <v>4900</v>
      </c>
      <c r="E854">
        <v>2505</v>
      </c>
      <c r="F854">
        <f t="shared" si="78"/>
        <v>51.122448979591837</v>
      </c>
      <c r="G854" t="s">
        <v>14</v>
      </c>
      <c r="H854">
        <v>31</v>
      </c>
      <c r="I854">
        <f t="shared" si="8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s="15" t="str">
        <f t="shared" si="81"/>
        <v>games</v>
      </c>
      <c r="T854" s="15" t="str">
        <f t="shared" si="82"/>
        <v>video games</v>
      </c>
    </row>
    <row r="855" spans="1:20" ht="17" x14ac:dyDescent="0.2">
      <c r="A855" s="6">
        <v>853</v>
      </c>
      <c r="B855" t="s">
        <v>1739</v>
      </c>
      <c r="C855" s="2" t="s">
        <v>1740</v>
      </c>
      <c r="D855">
        <v>17100</v>
      </c>
      <c r="E855">
        <v>111502</v>
      </c>
      <c r="F855">
        <f t="shared" si="78"/>
        <v>652.05847953216369</v>
      </c>
      <c r="G855" t="s">
        <v>20</v>
      </c>
      <c r="H855">
        <v>1467</v>
      </c>
      <c r="I855">
        <f t="shared" si="8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s="15" t="str">
        <f t="shared" si="81"/>
        <v>music</v>
      </c>
      <c r="T855" s="15" t="str">
        <f t="shared" si="82"/>
        <v>indie rock</v>
      </c>
    </row>
    <row r="856" spans="1:20" ht="34" x14ac:dyDescent="0.2">
      <c r="A856" s="6">
        <v>854</v>
      </c>
      <c r="B856" t="s">
        <v>1741</v>
      </c>
      <c r="C856" s="2" t="s">
        <v>1742</v>
      </c>
      <c r="D856">
        <v>171000</v>
      </c>
      <c r="E856">
        <v>194309</v>
      </c>
      <c r="F856">
        <f t="shared" si="78"/>
        <v>113.63099415204678</v>
      </c>
      <c r="G856" t="s">
        <v>20</v>
      </c>
      <c r="H856">
        <v>2662</v>
      </c>
      <c r="I856">
        <f t="shared" si="8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s="15" t="str">
        <f t="shared" si="81"/>
        <v>publishing</v>
      </c>
      <c r="T856" s="15" t="str">
        <f t="shared" si="82"/>
        <v>fiction</v>
      </c>
    </row>
    <row r="857" spans="1:20" ht="17" x14ac:dyDescent="0.2">
      <c r="A857" s="6">
        <v>855</v>
      </c>
      <c r="B857" t="s">
        <v>1743</v>
      </c>
      <c r="C857" s="2" t="s">
        <v>1744</v>
      </c>
      <c r="D857">
        <v>23400</v>
      </c>
      <c r="E857">
        <v>23956</v>
      </c>
      <c r="F857">
        <f t="shared" si="78"/>
        <v>102.37606837606839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s="15" t="str">
        <f t="shared" si="81"/>
        <v>theater</v>
      </c>
      <c r="T857" s="15" t="str">
        <f t="shared" si="82"/>
        <v>plays</v>
      </c>
    </row>
    <row r="858" spans="1:20" ht="17" x14ac:dyDescent="0.2">
      <c r="A858" s="6">
        <v>856</v>
      </c>
      <c r="B858" t="s">
        <v>1599</v>
      </c>
      <c r="C858" s="2" t="s">
        <v>1745</v>
      </c>
      <c r="D858">
        <v>2400</v>
      </c>
      <c r="E858">
        <v>8558</v>
      </c>
      <c r="F858">
        <f t="shared" si="78"/>
        <v>356.58333333333331</v>
      </c>
      <c r="G858" t="s">
        <v>20</v>
      </c>
      <c r="H858">
        <v>158</v>
      </c>
      <c r="I858">
        <f t="shared" si="8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s="15" t="str">
        <f t="shared" si="81"/>
        <v>food</v>
      </c>
      <c r="T858" s="15" t="str">
        <f t="shared" si="82"/>
        <v>food trucks</v>
      </c>
    </row>
    <row r="859" spans="1:20" ht="34" x14ac:dyDescent="0.2">
      <c r="A859" s="6">
        <v>857</v>
      </c>
      <c r="B859" t="s">
        <v>1746</v>
      </c>
      <c r="C859" s="2" t="s">
        <v>1747</v>
      </c>
      <c r="D859">
        <v>5300</v>
      </c>
      <c r="E859">
        <v>7413</v>
      </c>
      <c r="F859">
        <f t="shared" si="78"/>
        <v>139.86792452830187</v>
      </c>
      <c r="G859" t="s">
        <v>20</v>
      </c>
      <c r="H859">
        <v>225</v>
      </c>
      <c r="I859">
        <f t="shared" si="8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s="15" t="str">
        <f t="shared" si="81"/>
        <v>film &amp; video</v>
      </c>
      <c r="T859" s="15" t="str">
        <f t="shared" si="82"/>
        <v>shorts</v>
      </c>
    </row>
    <row r="860" spans="1:20" ht="34" hidden="1" x14ac:dyDescent="0.2">
      <c r="A860" s="6">
        <v>858</v>
      </c>
      <c r="B860" t="s">
        <v>1748</v>
      </c>
      <c r="C860" s="2" t="s">
        <v>1749</v>
      </c>
      <c r="D860">
        <v>4000</v>
      </c>
      <c r="E860">
        <v>2778</v>
      </c>
      <c r="F860">
        <f t="shared" si="78"/>
        <v>69.45</v>
      </c>
      <c r="G860" t="s">
        <v>14</v>
      </c>
      <c r="H860">
        <v>35</v>
      </c>
      <c r="I860">
        <f t="shared" si="8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s="15" t="str">
        <f t="shared" si="81"/>
        <v>food</v>
      </c>
      <c r="T860" s="15" t="str">
        <f t="shared" si="82"/>
        <v>food trucks</v>
      </c>
    </row>
    <row r="861" spans="1:20" ht="34" hidden="1" x14ac:dyDescent="0.2">
      <c r="A861" s="6">
        <v>859</v>
      </c>
      <c r="B861" t="s">
        <v>1750</v>
      </c>
      <c r="C861" s="2" t="s">
        <v>1751</v>
      </c>
      <c r="D861">
        <v>7300</v>
      </c>
      <c r="E861">
        <v>2594</v>
      </c>
      <c r="F861">
        <f t="shared" si="78"/>
        <v>35.534246575342465</v>
      </c>
      <c r="G861" t="s">
        <v>14</v>
      </c>
      <c r="H861">
        <v>63</v>
      </c>
      <c r="I861">
        <f t="shared" si="8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s="15" t="str">
        <f t="shared" si="81"/>
        <v>theater</v>
      </c>
      <c r="T861" s="15" t="str">
        <f t="shared" si="82"/>
        <v>plays</v>
      </c>
    </row>
    <row r="862" spans="1:20" ht="34" x14ac:dyDescent="0.2">
      <c r="A862" s="6">
        <v>860</v>
      </c>
      <c r="B862" t="s">
        <v>1752</v>
      </c>
      <c r="C862" s="2" t="s">
        <v>1753</v>
      </c>
      <c r="D862">
        <v>2000</v>
      </c>
      <c r="E862">
        <v>5033</v>
      </c>
      <c r="F862">
        <f t="shared" si="78"/>
        <v>251.65</v>
      </c>
      <c r="G862" t="s">
        <v>20</v>
      </c>
      <c r="H862">
        <v>65</v>
      </c>
      <c r="I862">
        <f t="shared" si="8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s="15" t="str">
        <f t="shared" si="81"/>
        <v>technology</v>
      </c>
      <c r="T862" s="15" t="str">
        <f t="shared" si="82"/>
        <v>wearables</v>
      </c>
    </row>
    <row r="863" spans="1:20" ht="17" x14ac:dyDescent="0.2">
      <c r="A863" s="6">
        <v>861</v>
      </c>
      <c r="B863" t="s">
        <v>1754</v>
      </c>
      <c r="C863" s="2" t="s">
        <v>1755</v>
      </c>
      <c r="D863">
        <v>8800</v>
      </c>
      <c r="E863">
        <v>9317</v>
      </c>
      <c r="F863">
        <f t="shared" si="78"/>
        <v>105.87500000000001</v>
      </c>
      <c r="G863" t="s">
        <v>20</v>
      </c>
      <c r="H863">
        <v>163</v>
      </c>
      <c r="I863">
        <f t="shared" si="8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s="15" t="str">
        <f t="shared" si="81"/>
        <v>theater</v>
      </c>
      <c r="T863" s="15" t="str">
        <f t="shared" si="82"/>
        <v>plays</v>
      </c>
    </row>
    <row r="864" spans="1:20" ht="17" x14ac:dyDescent="0.2">
      <c r="A864" s="6">
        <v>862</v>
      </c>
      <c r="B864" t="s">
        <v>1756</v>
      </c>
      <c r="C864" s="2" t="s">
        <v>1757</v>
      </c>
      <c r="D864">
        <v>3500</v>
      </c>
      <c r="E864">
        <v>6560</v>
      </c>
      <c r="F864">
        <f t="shared" si="78"/>
        <v>187.42857142857144</v>
      </c>
      <c r="G864" t="s">
        <v>20</v>
      </c>
      <c r="H864">
        <v>85</v>
      </c>
      <c r="I864">
        <f t="shared" si="8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s="15" t="str">
        <f t="shared" si="81"/>
        <v>theater</v>
      </c>
      <c r="T864" s="15" t="str">
        <f t="shared" si="82"/>
        <v>plays</v>
      </c>
    </row>
    <row r="865" spans="1:20" ht="17" x14ac:dyDescent="0.2">
      <c r="A865" s="6">
        <v>863</v>
      </c>
      <c r="B865" t="s">
        <v>1758</v>
      </c>
      <c r="C865" s="2" t="s">
        <v>1759</v>
      </c>
      <c r="D865">
        <v>1400</v>
      </c>
      <c r="E865">
        <v>5415</v>
      </c>
      <c r="F865">
        <f t="shared" si="78"/>
        <v>386.78571428571428</v>
      </c>
      <c r="G865" t="s">
        <v>20</v>
      </c>
      <c r="H865">
        <v>217</v>
      </c>
      <c r="I865">
        <f t="shared" si="8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s="15" t="str">
        <f t="shared" si="81"/>
        <v>film &amp; video</v>
      </c>
      <c r="T865" s="15" t="str">
        <f t="shared" si="82"/>
        <v>television</v>
      </c>
    </row>
    <row r="866" spans="1:20" ht="17" x14ac:dyDescent="0.2">
      <c r="A866" s="6">
        <v>864</v>
      </c>
      <c r="B866" t="s">
        <v>1760</v>
      </c>
      <c r="C866" s="2" t="s">
        <v>1761</v>
      </c>
      <c r="D866">
        <v>4200</v>
      </c>
      <c r="E866">
        <v>14577</v>
      </c>
      <c r="F866">
        <f t="shared" si="78"/>
        <v>347.07142857142856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s="15" t="str">
        <f t="shared" si="81"/>
        <v>film &amp; video</v>
      </c>
      <c r="T866" s="15" t="str">
        <f t="shared" si="82"/>
        <v>shorts</v>
      </c>
    </row>
    <row r="867" spans="1:20" ht="17" x14ac:dyDescent="0.2">
      <c r="A867" s="6">
        <v>865</v>
      </c>
      <c r="B867" t="s">
        <v>1762</v>
      </c>
      <c r="C867" s="2" t="s">
        <v>1763</v>
      </c>
      <c r="D867">
        <v>81000</v>
      </c>
      <c r="E867">
        <v>150515</v>
      </c>
      <c r="F867">
        <f t="shared" si="78"/>
        <v>185.82098765432099</v>
      </c>
      <c r="G867" t="s">
        <v>20</v>
      </c>
      <c r="H867">
        <v>3272</v>
      </c>
      <c r="I867">
        <f t="shared" si="8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s="15" t="str">
        <f t="shared" si="81"/>
        <v>theater</v>
      </c>
      <c r="T867" s="15" t="str">
        <f t="shared" si="82"/>
        <v>plays</v>
      </c>
    </row>
    <row r="868" spans="1:20" ht="17" hidden="1" x14ac:dyDescent="0.2">
      <c r="A868" s="6">
        <v>866</v>
      </c>
      <c r="B868" t="s">
        <v>1764</v>
      </c>
      <c r="C868" s="2" t="s">
        <v>1765</v>
      </c>
      <c r="D868">
        <v>182800</v>
      </c>
      <c r="E868">
        <v>79045</v>
      </c>
      <c r="F868">
        <f t="shared" si="78"/>
        <v>43.241247264770237</v>
      </c>
      <c r="G868" t="s">
        <v>74</v>
      </c>
      <c r="H868">
        <v>898</v>
      </c>
      <c r="I868">
        <f t="shared" si="8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s="15" t="str">
        <f t="shared" si="81"/>
        <v>photography</v>
      </c>
      <c r="T868" s="15" t="str">
        <f t="shared" si="82"/>
        <v>photography books</v>
      </c>
    </row>
    <row r="869" spans="1:20" ht="34" x14ac:dyDescent="0.2">
      <c r="A869" s="6">
        <v>867</v>
      </c>
      <c r="B869" t="s">
        <v>1766</v>
      </c>
      <c r="C869" s="2" t="s">
        <v>1767</v>
      </c>
      <c r="D869">
        <v>4800</v>
      </c>
      <c r="E869">
        <v>7797</v>
      </c>
      <c r="F869">
        <f t="shared" si="78"/>
        <v>162.4375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s="15" t="str">
        <f t="shared" si="81"/>
        <v>food</v>
      </c>
      <c r="T869" s="15" t="str">
        <f t="shared" si="82"/>
        <v>food trucks</v>
      </c>
    </row>
    <row r="870" spans="1:20" ht="17" x14ac:dyDescent="0.2">
      <c r="A870" s="6">
        <v>868</v>
      </c>
      <c r="B870" t="s">
        <v>1768</v>
      </c>
      <c r="C870" s="2" t="s">
        <v>1769</v>
      </c>
      <c r="D870">
        <v>7000</v>
      </c>
      <c r="E870">
        <v>12939</v>
      </c>
      <c r="F870">
        <f t="shared" si="78"/>
        <v>184.84285714285716</v>
      </c>
      <c r="G870" t="s">
        <v>20</v>
      </c>
      <c r="H870">
        <v>126</v>
      </c>
      <c r="I870">
        <f t="shared" si="8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s="15" t="str">
        <f t="shared" si="81"/>
        <v>theater</v>
      </c>
      <c r="T870" s="15" t="str">
        <f t="shared" si="82"/>
        <v>plays</v>
      </c>
    </row>
    <row r="871" spans="1:20" ht="17" hidden="1" x14ac:dyDescent="0.2">
      <c r="A871" s="6">
        <v>869</v>
      </c>
      <c r="B871" t="s">
        <v>1770</v>
      </c>
      <c r="C871" s="2" t="s">
        <v>1771</v>
      </c>
      <c r="D871">
        <v>161900</v>
      </c>
      <c r="E871">
        <v>38376</v>
      </c>
      <c r="F871">
        <f t="shared" si="78"/>
        <v>23.703520691785052</v>
      </c>
      <c r="G871" t="s">
        <v>14</v>
      </c>
      <c r="H871">
        <v>526</v>
      </c>
      <c r="I871">
        <f t="shared" si="8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s="15" t="str">
        <f t="shared" si="81"/>
        <v>film &amp; video</v>
      </c>
      <c r="T871" s="15" t="str">
        <f t="shared" si="82"/>
        <v>drama</v>
      </c>
    </row>
    <row r="872" spans="1:20" ht="17" hidden="1" x14ac:dyDescent="0.2">
      <c r="A872" s="6">
        <v>870</v>
      </c>
      <c r="B872" t="s">
        <v>1772</v>
      </c>
      <c r="C872" s="2" t="s">
        <v>1773</v>
      </c>
      <c r="D872">
        <v>7700</v>
      </c>
      <c r="E872">
        <v>6920</v>
      </c>
      <c r="F872">
        <f t="shared" si="78"/>
        <v>89.870129870129873</v>
      </c>
      <c r="G872" t="s">
        <v>14</v>
      </c>
      <c r="H872">
        <v>121</v>
      </c>
      <c r="I872">
        <f t="shared" si="8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s="15" t="str">
        <f t="shared" si="81"/>
        <v>theater</v>
      </c>
      <c r="T872" s="15" t="str">
        <f t="shared" si="82"/>
        <v>plays</v>
      </c>
    </row>
    <row r="873" spans="1:20" ht="34" x14ac:dyDescent="0.2">
      <c r="A873" s="6">
        <v>871</v>
      </c>
      <c r="B873" t="s">
        <v>1774</v>
      </c>
      <c r="C873" s="2" t="s">
        <v>1775</v>
      </c>
      <c r="D873">
        <v>71500</v>
      </c>
      <c r="E873">
        <v>194912</v>
      </c>
      <c r="F873">
        <f t="shared" si="78"/>
        <v>272.6041958041958</v>
      </c>
      <c r="G873" t="s">
        <v>20</v>
      </c>
      <c r="H873">
        <v>2320</v>
      </c>
      <c r="I873">
        <f t="shared" si="8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s="15" t="str">
        <f t="shared" si="81"/>
        <v>theater</v>
      </c>
      <c r="T873" s="15" t="str">
        <f t="shared" si="82"/>
        <v>plays</v>
      </c>
    </row>
    <row r="874" spans="1:20" ht="17" x14ac:dyDescent="0.2">
      <c r="A874" s="6">
        <v>872</v>
      </c>
      <c r="B874" t="s">
        <v>1776</v>
      </c>
      <c r="C874" s="2" t="s">
        <v>1777</v>
      </c>
      <c r="D874">
        <v>4700</v>
      </c>
      <c r="E874">
        <v>7992</v>
      </c>
      <c r="F874">
        <f t="shared" si="78"/>
        <v>170.04255319148936</v>
      </c>
      <c r="G874" t="s">
        <v>20</v>
      </c>
      <c r="H874">
        <v>81</v>
      </c>
      <c r="I874">
        <f t="shared" si="8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s="15" t="str">
        <f t="shared" si="81"/>
        <v>film &amp; video</v>
      </c>
      <c r="T874" s="15" t="str">
        <f t="shared" si="82"/>
        <v>science fiction</v>
      </c>
    </row>
    <row r="875" spans="1:20" ht="17" x14ac:dyDescent="0.2">
      <c r="A875" s="6">
        <v>873</v>
      </c>
      <c r="B875" t="s">
        <v>1778</v>
      </c>
      <c r="C875" s="2" t="s">
        <v>1779</v>
      </c>
      <c r="D875">
        <v>42100</v>
      </c>
      <c r="E875">
        <v>79268</v>
      </c>
      <c r="F875">
        <f t="shared" si="78"/>
        <v>188.28503562945369</v>
      </c>
      <c r="G875" t="s">
        <v>20</v>
      </c>
      <c r="H875">
        <v>1887</v>
      </c>
      <c r="I875">
        <f t="shared" si="8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s="15" t="str">
        <f t="shared" si="81"/>
        <v>photography</v>
      </c>
      <c r="T875" s="15" t="str">
        <f t="shared" si="82"/>
        <v>photography books</v>
      </c>
    </row>
    <row r="876" spans="1:20" ht="17" x14ac:dyDescent="0.2">
      <c r="A876" s="6">
        <v>874</v>
      </c>
      <c r="B876" t="s">
        <v>1780</v>
      </c>
      <c r="C876" s="2" t="s">
        <v>1781</v>
      </c>
      <c r="D876">
        <v>40200</v>
      </c>
      <c r="E876">
        <v>139468</v>
      </c>
      <c r="F876">
        <f t="shared" si="78"/>
        <v>346.93532338308455</v>
      </c>
      <c r="G876" t="s">
        <v>20</v>
      </c>
      <c r="H876">
        <v>4358</v>
      </c>
      <c r="I876">
        <f t="shared" si="8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s="15" t="str">
        <f t="shared" si="81"/>
        <v>photography</v>
      </c>
      <c r="T876" s="15" t="str">
        <f t="shared" si="82"/>
        <v>photography books</v>
      </c>
    </row>
    <row r="877" spans="1:20" ht="17" hidden="1" x14ac:dyDescent="0.2">
      <c r="A877" s="6">
        <v>875</v>
      </c>
      <c r="B877" t="s">
        <v>1782</v>
      </c>
      <c r="C877" s="2" t="s">
        <v>1783</v>
      </c>
      <c r="D877">
        <v>7900</v>
      </c>
      <c r="E877">
        <v>5465</v>
      </c>
      <c r="F877">
        <f t="shared" si="78"/>
        <v>69.177215189873422</v>
      </c>
      <c r="G877" t="s">
        <v>14</v>
      </c>
      <c r="H877">
        <v>67</v>
      </c>
      <c r="I877">
        <f t="shared" si="8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s="15" t="str">
        <f t="shared" si="81"/>
        <v>music</v>
      </c>
      <c r="T877" s="15" t="str">
        <f t="shared" si="82"/>
        <v>rock</v>
      </c>
    </row>
    <row r="878" spans="1:20" ht="34" hidden="1" x14ac:dyDescent="0.2">
      <c r="A878" s="6">
        <v>876</v>
      </c>
      <c r="B878" t="s">
        <v>1784</v>
      </c>
      <c r="C878" s="2" t="s">
        <v>1785</v>
      </c>
      <c r="D878">
        <v>8300</v>
      </c>
      <c r="E878">
        <v>2111</v>
      </c>
      <c r="F878">
        <f t="shared" si="78"/>
        <v>25.433734939759034</v>
      </c>
      <c r="G878" t="s">
        <v>14</v>
      </c>
      <c r="H878">
        <v>57</v>
      </c>
      <c r="I878">
        <f t="shared" si="8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s="15" t="str">
        <f t="shared" si="81"/>
        <v>photography</v>
      </c>
      <c r="T878" s="15" t="str">
        <f t="shared" si="82"/>
        <v>photography books</v>
      </c>
    </row>
    <row r="879" spans="1:20" ht="17" hidden="1" x14ac:dyDescent="0.2">
      <c r="A879" s="6">
        <v>877</v>
      </c>
      <c r="B879" t="s">
        <v>1786</v>
      </c>
      <c r="C879" s="2" t="s">
        <v>1787</v>
      </c>
      <c r="D879">
        <v>163600</v>
      </c>
      <c r="E879">
        <v>126628</v>
      </c>
      <c r="F879">
        <f t="shared" si="78"/>
        <v>77.400977995110026</v>
      </c>
      <c r="G879" t="s">
        <v>14</v>
      </c>
      <c r="H879">
        <v>1229</v>
      </c>
      <c r="I879">
        <f t="shared" si="8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s="15" t="str">
        <f t="shared" si="81"/>
        <v>food</v>
      </c>
      <c r="T879" s="15" t="str">
        <f t="shared" si="82"/>
        <v>food trucks</v>
      </c>
    </row>
    <row r="880" spans="1:20" ht="17" hidden="1" x14ac:dyDescent="0.2">
      <c r="A880" s="6">
        <v>878</v>
      </c>
      <c r="B880" t="s">
        <v>1788</v>
      </c>
      <c r="C880" s="2" t="s">
        <v>1789</v>
      </c>
      <c r="D880">
        <v>2700</v>
      </c>
      <c r="E880">
        <v>1012</v>
      </c>
      <c r="F880">
        <f t="shared" si="78"/>
        <v>37.481481481481481</v>
      </c>
      <c r="G880" t="s">
        <v>14</v>
      </c>
      <c r="H880">
        <v>12</v>
      </c>
      <c r="I880">
        <f t="shared" si="8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s="15" t="str">
        <f t="shared" si="81"/>
        <v>music</v>
      </c>
      <c r="T880" s="15" t="str">
        <f t="shared" si="82"/>
        <v>metal</v>
      </c>
    </row>
    <row r="881" spans="1:20" ht="17" x14ac:dyDescent="0.2">
      <c r="A881" s="6">
        <v>879</v>
      </c>
      <c r="B881" t="s">
        <v>1790</v>
      </c>
      <c r="C881" s="2" t="s">
        <v>1791</v>
      </c>
      <c r="D881">
        <v>1000</v>
      </c>
      <c r="E881">
        <v>5438</v>
      </c>
      <c r="F881">
        <f t="shared" si="78"/>
        <v>543.79999999999995</v>
      </c>
      <c r="G881" t="s">
        <v>20</v>
      </c>
      <c r="H881">
        <v>53</v>
      </c>
      <c r="I881">
        <f t="shared" si="8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s="15" t="str">
        <f t="shared" si="81"/>
        <v>publishing</v>
      </c>
      <c r="T881" s="15" t="str">
        <f t="shared" si="82"/>
        <v>nonfiction</v>
      </c>
    </row>
    <row r="882" spans="1:20" ht="17" x14ac:dyDescent="0.2">
      <c r="A882" s="6">
        <v>880</v>
      </c>
      <c r="B882" t="s">
        <v>1792</v>
      </c>
      <c r="C882" s="2" t="s">
        <v>1793</v>
      </c>
      <c r="D882">
        <v>84500</v>
      </c>
      <c r="E882">
        <v>193101</v>
      </c>
      <c r="F882">
        <f t="shared" si="78"/>
        <v>228.52189349112427</v>
      </c>
      <c r="G882" t="s">
        <v>20</v>
      </c>
      <c r="H882">
        <v>2414</v>
      </c>
      <c r="I882">
        <f t="shared" si="8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s="15" t="str">
        <f t="shared" si="81"/>
        <v>music</v>
      </c>
      <c r="T882" s="15" t="str">
        <f t="shared" si="82"/>
        <v>electric music</v>
      </c>
    </row>
    <row r="883" spans="1:20" ht="17" hidden="1" x14ac:dyDescent="0.2">
      <c r="A883" s="6">
        <v>881</v>
      </c>
      <c r="B883" t="s">
        <v>1794</v>
      </c>
      <c r="C883" s="2" t="s">
        <v>1795</v>
      </c>
      <c r="D883">
        <v>81300</v>
      </c>
      <c r="E883">
        <v>31665</v>
      </c>
      <c r="F883">
        <f t="shared" si="78"/>
        <v>38.948339483394832</v>
      </c>
      <c r="G883" t="s">
        <v>14</v>
      </c>
      <c r="H883">
        <v>452</v>
      </c>
      <c r="I883">
        <f t="shared" si="8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s="15" t="str">
        <f t="shared" si="81"/>
        <v>theater</v>
      </c>
      <c r="T883" s="15" t="str">
        <f t="shared" si="82"/>
        <v>plays</v>
      </c>
    </row>
    <row r="884" spans="1:20" ht="17" x14ac:dyDescent="0.2">
      <c r="A884" s="6">
        <v>882</v>
      </c>
      <c r="B884" t="s">
        <v>1796</v>
      </c>
      <c r="C884" s="2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s="15" t="str">
        <f t="shared" si="81"/>
        <v>theater</v>
      </c>
      <c r="T884" s="15" t="str">
        <f t="shared" si="82"/>
        <v>plays</v>
      </c>
    </row>
    <row r="885" spans="1:20" ht="34" x14ac:dyDescent="0.2">
      <c r="A885" s="6">
        <v>883</v>
      </c>
      <c r="B885" t="s">
        <v>1798</v>
      </c>
      <c r="C885" s="2" t="s">
        <v>1799</v>
      </c>
      <c r="D885">
        <v>3400</v>
      </c>
      <c r="E885">
        <v>8089</v>
      </c>
      <c r="F885">
        <f t="shared" si="78"/>
        <v>237.91176470588232</v>
      </c>
      <c r="G885" t="s">
        <v>20</v>
      </c>
      <c r="H885">
        <v>193</v>
      </c>
      <c r="I885">
        <f t="shared" si="8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s="15" t="str">
        <f t="shared" si="81"/>
        <v>film &amp; video</v>
      </c>
      <c r="T885" s="15" t="str">
        <f t="shared" si="82"/>
        <v>shorts</v>
      </c>
    </row>
    <row r="886" spans="1:20" ht="17" hidden="1" x14ac:dyDescent="0.2">
      <c r="A886" s="6">
        <v>884</v>
      </c>
      <c r="B886" t="s">
        <v>1800</v>
      </c>
      <c r="C886" s="2" t="s">
        <v>1801</v>
      </c>
      <c r="D886">
        <v>170800</v>
      </c>
      <c r="E886">
        <v>109374</v>
      </c>
      <c r="F886">
        <f t="shared" si="78"/>
        <v>64.036299765807954</v>
      </c>
      <c r="G886" t="s">
        <v>14</v>
      </c>
      <c r="H886">
        <v>1886</v>
      </c>
      <c r="I886">
        <f t="shared" si="8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s="15" t="str">
        <f t="shared" si="81"/>
        <v>theater</v>
      </c>
      <c r="T886" s="15" t="str">
        <f t="shared" si="82"/>
        <v>plays</v>
      </c>
    </row>
    <row r="887" spans="1:20" ht="17" x14ac:dyDescent="0.2">
      <c r="A887" s="6">
        <v>885</v>
      </c>
      <c r="B887" t="s">
        <v>1802</v>
      </c>
      <c r="C887" s="2" t="s">
        <v>1803</v>
      </c>
      <c r="D887">
        <v>1800</v>
      </c>
      <c r="E887">
        <v>2129</v>
      </c>
      <c r="F887">
        <f t="shared" si="78"/>
        <v>118.27777777777777</v>
      </c>
      <c r="G887" t="s">
        <v>20</v>
      </c>
      <c r="H887">
        <v>52</v>
      </c>
      <c r="I887">
        <f t="shared" si="8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s="15" t="str">
        <f t="shared" si="81"/>
        <v>theater</v>
      </c>
      <c r="T887" s="15" t="str">
        <f t="shared" si="82"/>
        <v>plays</v>
      </c>
    </row>
    <row r="888" spans="1:20" ht="17" hidden="1" x14ac:dyDescent="0.2">
      <c r="A888" s="6">
        <v>886</v>
      </c>
      <c r="B888" t="s">
        <v>1804</v>
      </c>
      <c r="C888" s="2" t="s">
        <v>1805</v>
      </c>
      <c r="D888">
        <v>150600</v>
      </c>
      <c r="E888">
        <v>127745</v>
      </c>
      <c r="F888">
        <f t="shared" si="78"/>
        <v>84.824037184594957</v>
      </c>
      <c r="G888" t="s">
        <v>14</v>
      </c>
      <c r="H888">
        <v>1825</v>
      </c>
      <c r="I888">
        <f t="shared" si="8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s="15" t="str">
        <f t="shared" si="81"/>
        <v>music</v>
      </c>
      <c r="T888" s="15" t="str">
        <f t="shared" si="82"/>
        <v>indie rock</v>
      </c>
    </row>
    <row r="889" spans="1:20" ht="34" hidden="1" x14ac:dyDescent="0.2">
      <c r="A889" s="6">
        <v>887</v>
      </c>
      <c r="B889" t="s">
        <v>1806</v>
      </c>
      <c r="C889" s="2" t="s">
        <v>1807</v>
      </c>
      <c r="D889">
        <v>7800</v>
      </c>
      <c r="E889">
        <v>2289</v>
      </c>
      <c r="F889">
        <f t="shared" si="78"/>
        <v>29.346153846153843</v>
      </c>
      <c r="G889" t="s">
        <v>14</v>
      </c>
      <c r="H889">
        <v>31</v>
      </c>
      <c r="I889">
        <f t="shared" si="8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s="15" t="str">
        <f t="shared" si="81"/>
        <v>theater</v>
      </c>
      <c r="T889" s="15" t="str">
        <f t="shared" si="82"/>
        <v>plays</v>
      </c>
    </row>
    <row r="890" spans="1:20" ht="34" x14ac:dyDescent="0.2">
      <c r="A890" s="6">
        <v>888</v>
      </c>
      <c r="B890" t="s">
        <v>1808</v>
      </c>
      <c r="C890" s="2" t="s">
        <v>1809</v>
      </c>
      <c r="D890">
        <v>5800</v>
      </c>
      <c r="E890">
        <v>12174</v>
      </c>
      <c r="F890">
        <f t="shared" si="78"/>
        <v>209.89655172413794</v>
      </c>
      <c r="G890" t="s">
        <v>20</v>
      </c>
      <c r="H890">
        <v>290</v>
      </c>
      <c r="I890">
        <f t="shared" si="8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s="15" t="str">
        <f t="shared" si="81"/>
        <v>theater</v>
      </c>
      <c r="T890" s="15" t="str">
        <f t="shared" si="82"/>
        <v>plays</v>
      </c>
    </row>
    <row r="891" spans="1:20" ht="17" x14ac:dyDescent="0.2">
      <c r="A891" s="6">
        <v>889</v>
      </c>
      <c r="B891" t="s">
        <v>1810</v>
      </c>
      <c r="C891" s="2" t="s">
        <v>1811</v>
      </c>
      <c r="D891">
        <v>5600</v>
      </c>
      <c r="E891">
        <v>9508</v>
      </c>
      <c r="F891">
        <f t="shared" si="78"/>
        <v>169.78571428571431</v>
      </c>
      <c r="G891" t="s">
        <v>20</v>
      </c>
      <c r="H891">
        <v>122</v>
      </c>
      <c r="I891">
        <f t="shared" si="8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s="15" t="str">
        <f t="shared" si="81"/>
        <v>music</v>
      </c>
      <c r="T891" s="15" t="str">
        <f t="shared" si="82"/>
        <v>electric music</v>
      </c>
    </row>
    <row r="892" spans="1:20" ht="17" x14ac:dyDescent="0.2">
      <c r="A892" s="6">
        <v>890</v>
      </c>
      <c r="B892" t="s">
        <v>1812</v>
      </c>
      <c r="C892" s="2" t="s">
        <v>1813</v>
      </c>
      <c r="D892">
        <v>134400</v>
      </c>
      <c r="E892">
        <v>155849</v>
      </c>
      <c r="F892">
        <f t="shared" si="78"/>
        <v>115.95907738095239</v>
      </c>
      <c r="G892" t="s">
        <v>20</v>
      </c>
      <c r="H892">
        <v>1470</v>
      </c>
      <c r="I892">
        <f t="shared" si="8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s="15" t="str">
        <f t="shared" si="81"/>
        <v>music</v>
      </c>
      <c r="T892" s="15" t="str">
        <f t="shared" si="82"/>
        <v>indie rock</v>
      </c>
    </row>
    <row r="893" spans="1:20" ht="34" x14ac:dyDescent="0.2">
      <c r="A893" s="6">
        <v>891</v>
      </c>
      <c r="B893" t="s">
        <v>1814</v>
      </c>
      <c r="C893" s="2" t="s">
        <v>1815</v>
      </c>
      <c r="D893">
        <v>3000</v>
      </c>
      <c r="E893">
        <v>7758</v>
      </c>
      <c r="F893">
        <f t="shared" si="78"/>
        <v>258.59999999999997</v>
      </c>
      <c r="G893" t="s">
        <v>20</v>
      </c>
      <c r="H893">
        <v>165</v>
      </c>
      <c r="I893">
        <f t="shared" si="8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s="15" t="str">
        <f t="shared" si="81"/>
        <v>film &amp; video</v>
      </c>
      <c r="T893" s="15" t="str">
        <f t="shared" si="82"/>
        <v>documentary</v>
      </c>
    </row>
    <row r="894" spans="1:20" ht="17" x14ac:dyDescent="0.2">
      <c r="A894" s="6">
        <v>892</v>
      </c>
      <c r="B894" t="s">
        <v>1816</v>
      </c>
      <c r="C894" s="2" t="s">
        <v>1817</v>
      </c>
      <c r="D894">
        <v>6000</v>
      </c>
      <c r="E894">
        <v>13835</v>
      </c>
      <c r="F894">
        <f t="shared" si="78"/>
        <v>230.58333333333331</v>
      </c>
      <c r="G894" t="s">
        <v>20</v>
      </c>
      <c r="H894">
        <v>182</v>
      </c>
      <c r="I894">
        <f t="shared" si="8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s="15" t="str">
        <f t="shared" si="81"/>
        <v>publishing</v>
      </c>
      <c r="T894" s="15" t="str">
        <f t="shared" si="82"/>
        <v>translations</v>
      </c>
    </row>
    <row r="895" spans="1:20" ht="17" x14ac:dyDescent="0.2">
      <c r="A895" s="6">
        <v>893</v>
      </c>
      <c r="B895" t="s">
        <v>1818</v>
      </c>
      <c r="C895" s="2" t="s">
        <v>1819</v>
      </c>
      <c r="D895">
        <v>8400</v>
      </c>
      <c r="E895">
        <v>10770</v>
      </c>
      <c r="F895">
        <f t="shared" si="78"/>
        <v>128.21428571428572</v>
      </c>
      <c r="G895" t="s">
        <v>20</v>
      </c>
      <c r="H895">
        <v>199</v>
      </c>
      <c r="I895">
        <f t="shared" si="8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s="15" t="str">
        <f t="shared" si="81"/>
        <v>film &amp; video</v>
      </c>
      <c r="T895" s="15" t="str">
        <f t="shared" si="82"/>
        <v>documentary</v>
      </c>
    </row>
    <row r="896" spans="1:20" ht="17" x14ac:dyDescent="0.2">
      <c r="A896" s="6">
        <v>894</v>
      </c>
      <c r="B896" t="s">
        <v>1820</v>
      </c>
      <c r="C896" s="2" t="s">
        <v>1821</v>
      </c>
      <c r="D896">
        <v>1700</v>
      </c>
      <c r="E896">
        <v>3208</v>
      </c>
      <c r="F896">
        <f t="shared" si="78"/>
        <v>188.70588235294116</v>
      </c>
      <c r="G896" t="s">
        <v>20</v>
      </c>
      <c r="H896">
        <v>56</v>
      </c>
      <c r="I896">
        <f t="shared" si="8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s="15" t="str">
        <f t="shared" si="81"/>
        <v>film &amp; video</v>
      </c>
      <c r="T896" s="15" t="str">
        <f t="shared" si="82"/>
        <v>television</v>
      </c>
    </row>
    <row r="897" spans="1:20" ht="34" hidden="1" x14ac:dyDescent="0.2">
      <c r="A897" s="6">
        <v>895</v>
      </c>
      <c r="B897" t="s">
        <v>1822</v>
      </c>
      <c r="C897" s="2" t="s">
        <v>1823</v>
      </c>
      <c r="D897">
        <v>159800</v>
      </c>
      <c r="E897">
        <v>11108</v>
      </c>
      <c r="F897">
        <f t="shared" si="78"/>
        <v>6.9511889862327907</v>
      </c>
      <c r="G897" t="s">
        <v>14</v>
      </c>
      <c r="H897">
        <v>107</v>
      </c>
      <c r="I897">
        <f t="shared" si="8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s="15" t="str">
        <f t="shared" si="81"/>
        <v>theater</v>
      </c>
      <c r="T897" s="15" t="str">
        <f t="shared" si="82"/>
        <v>plays</v>
      </c>
    </row>
    <row r="898" spans="1:20" ht="34" x14ac:dyDescent="0.2">
      <c r="A898" s="6">
        <v>896</v>
      </c>
      <c r="B898" t="s">
        <v>1824</v>
      </c>
      <c r="C898" s="2" t="s">
        <v>1825</v>
      </c>
      <c r="D898">
        <v>19800</v>
      </c>
      <c r="E898">
        <v>153338</v>
      </c>
      <c r="F898">
        <f t="shared" si="78"/>
        <v>774.43434343434342</v>
      </c>
      <c r="G898" t="s">
        <v>20</v>
      </c>
      <c r="H898">
        <v>1460</v>
      </c>
      <c r="I898">
        <f t="shared" si="8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s="15" t="str">
        <f t="shared" si="81"/>
        <v>food</v>
      </c>
      <c r="T898" s="15" t="str">
        <f t="shared" si="82"/>
        <v>food trucks</v>
      </c>
    </row>
    <row r="899" spans="1:20" ht="17" hidden="1" x14ac:dyDescent="0.2">
      <c r="A899" s="6">
        <v>897</v>
      </c>
      <c r="B899" t="s">
        <v>1826</v>
      </c>
      <c r="C899" s="2" t="s">
        <v>1827</v>
      </c>
      <c r="D899">
        <v>8800</v>
      </c>
      <c r="E899">
        <v>2437</v>
      </c>
      <c r="F899">
        <f t="shared" ref="F899:F962" si="84">(E899/D899)*100</f>
        <v>27.693181818181817</v>
      </c>
      <c r="G899" t="s">
        <v>14</v>
      </c>
      <c r="H899">
        <v>27</v>
      </c>
      <c r="I899">
        <f t="shared" si="8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(((L899/60)/60)/24)+DATE(1970,1,1)</f>
        <v>43583.208333333328</v>
      </c>
      <c r="O899" s="8">
        <f t="shared" ref="O899:O962" si="86">(((M899/60)/60)/24)+DATE(1970,1,1)</f>
        <v>43585.208333333328</v>
      </c>
      <c r="P899" t="b">
        <v>0</v>
      </c>
      <c r="Q899" t="b">
        <v>0</v>
      </c>
      <c r="R899" t="s">
        <v>33</v>
      </c>
      <c r="S899" s="15" t="str">
        <f t="shared" ref="S899:S962" si="87">LEFT(R899,FIND("/",R899)-1)</f>
        <v>theater</v>
      </c>
      <c r="T899" s="15" t="str">
        <f t="shared" ref="T899:T962" si="88">RIGHT(R899,LEN(R899)-FIND("/",R899))</f>
        <v>plays</v>
      </c>
    </row>
    <row r="900" spans="1:20" ht="17" hidden="1" x14ac:dyDescent="0.2">
      <c r="A900" s="6">
        <v>898</v>
      </c>
      <c r="B900" t="s">
        <v>1828</v>
      </c>
      <c r="C900" s="2" t="s">
        <v>1829</v>
      </c>
      <c r="D900">
        <v>179100</v>
      </c>
      <c r="E900">
        <v>93991</v>
      </c>
      <c r="F900">
        <f t="shared" si="84"/>
        <v>52.479620323841424</v>
      </c>
      <c r="G900" t="s">
        <v>14</v>
      </c>
      <c r="H900">
        <v>1221</v>
      </c>
      <c r="I900">
        <f t="shared" ref="I900:I963" si="8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s="15" t="str">
        <f t="shared" si="87"/>
        <v>film &amp; video</v>
      </c>
      <c r="T900" s="15" t="str">
        <f t="shared" si="88"/>
        <v>documentary</v>
      </c>
    </row>
    <row r="901" spans="1:20" ht="17" x14ac:dyDescent="0.2">
      <c r="A901" s="6">
        <v>899</v>
      </c>
      <c r="B901" t="s">
        <v>1830</v>
      </c>
      <c r="C901" s="2" t="s">
        <v>1831</v>
      </c>
      <c r="D901">
        <v>3100</v>
      </c>
      <c r="E901">
        <v>12620</v>
      </c>
      <c r="F901">
        <f t="shared" si="84"/>
        <v>407.09677419354841</v>
      </c>
      <c r="G901" t="s">
        <v>20</v>
      </c>
      <c r="H901">
        <v>123</v>
      </c>
      <c r="I901">
        <f t="shared" si="8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s="15" t="str">
        <f t="shared" si="87"/>
        <v>music</v>
      </c>
      <c r="T901" s="15" t="str">
        <f t="shared" si="88"/>
        <v>jazz</v>
      </c>
    </row>
    <row r="902" spans="1:20" ht="17" hidden="1" x14ac:dyDescent="0.2">
      <c r="A902" s="6">
        <v>900</v>
      </c>
      <c r="B902" t="s">
        <v>1832</v>
      </c>
      <c r="C902" s="2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s="15" t="str">
        <f t="shared" si="87"/>
        <v>technology</v>
      </c>
      <c r="T902" s="15" t="str">
        <f t="shared" si="88"/>
        <v>web</v>
      </c>
    </row>
    <row r="903" spans="1:20" ht="17" x14ac:dyDescent="0.2">
      <c r="A903" s="6">
        <v>901</v>
      </c>
      <c r="B903" t="s">
        <v>1834</v>
      </c>
      <c r="C903" s="2" t="s">
        <v>1835</v>
      </c>
      <c r="D903">
        <v>5600</v>
      </c>
      <c r="E903">
        <v>8746</v>
      </c>
      <c r="F903">
        <f t="shared" si="84"/>
        <v>156.17857142857144</v>
      </c>
      <c r="G903" t="s">
        <v>20</v>
      </c>
      <c r="H903">
        <v>159</v>
      </c>
      <c r="I903">
        <f t="shared" si="8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s="15" t="str">
        <f t="shared" si="87"/>
        <v>music</v>
      </c>
      <c r="T903" s="15" t="str">
        <f t="shared" si="88"/>
        <v>rock</v>
      </c>
    </row>
    <row r="904" spans="1:20" ht="17" x14ac:dyDescent="0.2">
      <c r="A904" s="6">
        <v>902</v>
      </c>
      <c r="B904" t="s">
        <v>1836</v>
      </c>
      <c r="C904" s="2" t="s">
        <v>1837</v>
      </c>
      <c r="D904">
        <v>1400</v>
      </c>
      <c r="E904">
        <v>3534</v>
      </c>
      <c r="F904">
        <f t="shared" si="84"/>
        <v>252.42857142857144</v>
      </c>
      <c r="G904" t="s">
        <v>20</v>
      </c>
      <c r="H904">
        <v>110</v>
      </c>
      <c r="I904">
        <f t="shared" si="8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s="15" t="str">
        <f t="shared" si="87"/>
        <v>technology</v>
      </c>
      <c r="T904" s="15" t="str">
        <f t="shared" si="88"/>
        <v>web</v>
      </c>
    </row>
    <row r="905" spans="1:20" ht="34" hidden="1" x14ac:dyDescent="0.2">
      <c r="A905" s="6">
        <v>903</v>
      </c>
      <c r="B905" t="s">
        <v>1838</v>
      </c>
      <c r="C905" s="2" t="s">
        <v>1839</v>
      </c>
      <c r="D905">
        <v>41000</v>
      </c>
      <c r="E905">
        <v>709</v>
      </c>
      <c r="F905">
        <f t="shared" si="84"/>
        <v>1.729268292682927</v>
      </c>
      <c r="G905" t="s">
        <v>47</v>
      </c>
      <c r="H905">
        <v>14</v>
      </c>
      <c r="I905">
        <f t="shared" si="8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s="15" t="str">
        <f t="shared" si="87"/>
        <v>publishing</v>
      </c>
      <c r="T905" s="15" t="str">
        <f t="shared" si="88"/>
        <v>nonfiction</v>
      </c>
    </row>
    <row r="906" spans="1:20" ht="17" hidden="1" x14ac:dyDescent="0.2">
      <c r="A906" s="6">
        <v>904</v>
      </c>
      <c r="B906" t="s">
        <v>1840</v>
      </c>
      <c r="C906" s="2" t="s">
        <v>1841</v>
      </c>
      <c r="D906">
        <v>6500</v>
      </c>
      <c r="E906">
        <v>795</v>
      </c>
      <c r="F906">
        <f t="shared" si="84"/>
        <v>12.230769230769232</v>
      </c>
      <c r="G906" t="s">
        <v>14</v>
      </c>
      <c r="H906">
        <v>16</v>
      </c>
      <c r="I906">
        <f t="shared" si="8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s="15" t="str">
        <f t="shared" si="87"/>
        <v>publishing</v>
      </c>
      <c r="T906" s="15" t="str">
        <f t="shared" si="88"/>
        <v>radio &amp; podcasts</v>
      </c>
    </row>
    <row r="907" spans="1:20" ht="17" x14ac:dyDescent="0.2">
      <c r="A907" s="6">
        <v>905</v>
      </c>
      <c r="B907" t="s">
        <v>1842</v>
      </c>
      <c r="C907" s="2" t="s">
        <v>1843</v>
      </c>
      <c r="D907">
        <v>7900</v>
      </c>
      <c r="E907">
        <v>12955</v>
      </c>
      <c r="F907">
        <f t="shared" si="84"/>
        <v>163.98734177215189</v>
      </c>
      <c r="G907" t="s">
        <v>20</v>
      </c>
      <c r="H907">
        <v>236</v>
      </c>
      <c r="I907">
        <f t="shared" si="8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s="15" t="str">
        <f t="shared" si="87"/>
        <v>theater</v>
      </c>
      <c r="T907" s="15" t="str">
        <f t="shared" si="88"/>
        <v>plays</v>
      </c>
    </row>
    <row r="908" spans="1:20" ht="34" x14ac:dyDescent="0.2">
      <c r="A908" s="6">
        <v>906</v>
      </c>
      <c r="B908" t="s">
        <v>1844</v>
      </c>
      <c r="C908" s="2" t="s">
        <v>1845</v>
      </c>
      <c r="D908">
        <v>5500</v>
      </c>
      <c r="E908">
        <v>8964</v>
      </c>
      <c r="F908">
        <f t="shared" si="84"/>
        <v>162.98181818181817</v>
      </c>
      <c r="G908" t="s">
        <v>20</v>
      </c>
      <c r="H908">
        <v>191</v>
      </c>
      <c r="I908">
        <f t="shared" si="8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s="15" t="str">
        <f t="shared" si="87"/>
        <v>film &amp; video</v>
      </c>
      <c r="T908" s="15" t="str">
        <f t="shared" si="88"/>
        <v>documentary</v>
      </c>
    </row>
    <row r="909" spans="1:20" ht="17" hidden="1" x14ac:dyDescent="0.2">
      <c r="A909" s="6">
        <v>907</v>
      </c>
      <c r="B909" t="s">
        <v>1846</v>
      </c>
      <c r="C909" s="2" t="s">
        <v>1847</v>
      </c>
      <c r="D909">
        <v>9100</v>
      </c>
      <c r="E909">
        <v>1843</v>
      </c>
      <c r="F909">
        <f t="shared" si="84"/>
        <v>20.252747252747252</v>
      </c>
      <c r="G909" t="s">
        <v>14</v>
      </c>
      <c r="H909">
        <v>41</v>
      </c>
      <c r="I909">
        <f t="shared" si="8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s="15" t="str">
        <f t="shared" si="87"/>
        <v>theater</v>
      </c>
      <c r="T909" s="15" t="str">
        <f t="shared" si="88"/>
        <v>plays</v>
      </c>
    </row>
    <row r="910" spans="1:20" ht="17" x14ac:dyDescent="0.2">
      <c r="A910" s="6">
        <v>908</v>
      </c>
      <c r="B910" t="s">
        <v>1848</v>
      </c>
      <c r="C910" s="2" t="s">
        <v>1849</v>
      </c>
      <c r="D910">
        <v>38200</v>
      </c>
      <c r="E910">
        <v>121950</v>
      </c>
      <c r="F910">
        <f t="shared" si="84"/>
        <v>319.24083769633506</v>
      </c>
      <c r="G910" t="s">
        <v>20</v>
      </c>
      <c r="H910">
        <v>3934</v>
      </c>
      <c r="I910">
        <f t="shared" si="8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s="15" t="str">
        <f t="shared" si="87"/>
        <v>games</v>
      </c>
      <c r="T910" s="15" t="str">
        <f t="shared" si="88"/>
        <v>video games</v>
      </c>
    </row>
    <row r="911" spans="1:20" ht="17" x14ac:dyDescent="0.2">
      <c r="A911" s="6">
        <v>909</v>
      </c>
      <c r="B911" t="s">
        <v>1850</v>
      </c>
      <c r="C911" s="2" t="s">
        <v>1851</v>
      </c>
      <c r="D911">
        <v>1800</v>
      </c>
      <c r="E911">
        <v>8621</v>
      </c>
      <c r="F911">
        <f t="shared" si="84"/>
        <v>478.94444444444446</v>
      </c>
      <c r="G911" t="s">
        <v>20</v>
      </c>
      <c r="H911">
        <v>80</v>
      </c>
      <c r="I911">
        <f t="shared" si="8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s="15" t="str">
        <f t="shared" si="87"/>
        <v>theater</v>
      </c>
      <c r="T911" s="15" t="str">
        <f t="shared" si="88"/>
        <v>plays</v>
      </c>
    </row>
    <row r="912" spans="1:20" ht="17" hidden="1" x14ac:dyDescent="0.2">
      <c r="A912" s="6">
        <v>910</v>
      </c>
      <c r="B912" t="s">
        <v>1852</v>
      </c>
      <c r="C912" s="2" t="s">
        <v>1853</v>
      </c>
      <c r="D912">
        <v>154500</v>
      </c>
      <c r="E912">
        <v>30215</v>
      </c>
      <c r="F912">
        <f t="shared" si="84"/>
        <v>19.556634304207122</v>
      </c>
      <c r="G912" t="s">
        <v>74</v>
      </c>
      <c r="H912">
        <v>296</v>
      </c>
      <c r="I912">
        <f t="shared" si="8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s="15" t="str">
        <f t="shared" si="87"/>
        <v>theater</v>
      </c>
      <c r="T912" s="15" t="str">
        <f t="shared" si="88"/>
        <v>plays</v>
      </c>
    </row>
    <row r="913" spans="1:20" ht="17" x14ac:dyDescent="0.2">
      <c r="A913" s="6">
        <v>911</v>
      </c>
      <c r="B913" t="s">
        <v>1854</v>
      </c>
      <c r="C913" s="2" t="s">
        <v>1855</v>
      </c>
      <c r="D913">
        <v>5800</v>
      </c>
      <c r="E913">
        <v>11539</v>
      </c>
      <c r="F913">
        <f t="shared" si="84"/>
        <v>198.94827586206895</v>
      </c>
      <c r="G913" t="s">
        <v>20</v>
      </c>
      <c r="H913">
        <v>462</v>
      </c>
      <c r="I913">
        <f t="shared" si="8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s="15" t="str">
        <f t="shared" si="87"/>
        <v>technology</v>
      </c>
      <c r="T913" s="15" t="str">
        <f t="shared" si="88"/>
        <v>web</v>
      </c>
    </row>
    <row r="914" spans="1:20" ht="17" x14ac:dyDescent="0.2">
      <c r="A914" s="6">
        <v>912</v>
      </c>
      <c r="B914" t="s">
        <v>1856</v>
      </c>
      <c r="C914" s="2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s="15" t="str">
        <f t="shared" si="87"/>
        <v>film &amp; video</v>
      </c>
      <c r="T914" s="15" t="str">
        <f t="shared" si="88"/>
        <v>drama</v>
      </c>
    </row>
    <row r="915" spans="1:20" ht="17" hidden="1" x14ac:dyDescent="0.2">
      <c r="A915" s="6">
        <v>913</v>
      </c>
      <c r="B915" t="s">
        <v>1858</v>
      </c>
      <c r="C915" s="2" t="s">
        <v>1859</v>
      </c>
      <c r="D915">
        <v>70200</v>
      </c>
      <c r="E915">
        <v>35536</v>
      </c>
      <c r="F915">
        <f t="shared" si="84"/>
        <v>50.621082621082621</v>
      </c>
      <c r="G915" t="s">
        <v>14</v>
      </c>
      <c r="H915">
        <v>523</v>
      </c>
      <c r="I915">
        <f t="shared" si="8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s="15" t="str">
        <f t="shared" si="87"/>
        <v>film &amp; video</v>
      </c>
      <c r="T915" s="15" t="str">
        <f t="shared" si="88"/>
        <v>drama</v>
      </c>
    </row>
    <row r="916" spans="1:20" ht="17" hidden="1" x14ac:dyDescent="0.2">
      <c r="A916" s="6">
        <v>914</v>
      </c>
      <c r="B916" t="s">
        <v>1860</v>
      </c>
      <c r="C916" s="2" t="s">
        <v>1861</v>
      </c>
      <c r="D916">
        <v>6400</v>
      </c>
      <c r="E916">
        <v>3676</v>
      </c>
      <c r="F916">
        <f t="shared" si="84"/>
        <v>57.4375</v>
      </c>
      <c r="G916" t="s">
        <v>14</v>
      </c>
      <c r="H916">
        <v>141</v>
      </c>
      <c r="I916">
        <f t="shared" si="8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s="15" t="str">
        <f t="shared" si="87"/>
        <v>theater</v>
      </c>
      <c r="T916" s="15" t="str">
        <f t="shared" si="88"/>
        <v>plays</v>
      </c>
    </row>
    <row r="917" spans="1:20" ht="17" x14ac:dyDescent="0.2">
      <c r="A917" s="6">
        <v>915</v>
      </c>
      <c r="B917" t="s">
        <v>1862</v>
      </c>
      <c r="C917" s="2" t="s">
        <v>1863</v>
      </c>
      <c r="D917">
        <v>125900</v>
      </c>
      <c r="E917">
        <v>195936</v>
      </c>
      <c r="F917">
        <f t="shared" si="84"/>
        <v>155.62827640984909</v>
      </c>
      <c r="G917" t="s">
        <v>20</v>
      </c>
      <c r="H917">
        <v>1866</v>
      </c>
      <c r="I917">
        <f t="shared" si="8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s="15" t="str">
        <f t="shared" si="87"/>
        <v>film &amp; video</v>
      </c>
      <c r="T917" s="15" t="str">
        <f t="shared" si="88"/>
        <v>television</v>
      </c>
    </row>
    <row r="918" spans="1:20" ht="34" hidden="1" x14ac:dyDescent="0.2">
      <c r="A918" s="6">
        <v>916</v>
      </c>
      <c r="B918" t="s">
        <v>1864</v>
      </c>
      <c r="C918" s="2" t="s">
        <v>1865</v>
      </c>
      <c r="D918">
        <v>3700</v>
      </c>
      <c r="E918">
        <v>1343</v>
      </c>
      <c r="F918">
        <f t="shared" si="84"/>
        <v>36.297297297297298</v>
      </c>
      <c r="G918" t="s">
        <v>14</v>
      </c>
      <c r="H918">
        <v>52</v>
      </c>
      <c r="I918">
        <f t="shared" si="8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s="15" t="str">
        <f t="shared" si="87"/>
        <v>photography</v>
      </c>
      <c r="T918" s="15" t="str">
        <f t="shared" si="88"/>
        <v>photography books</v>
      </c>
    </row>
    <row r="919" spans="1:20" ht="17" hidden="1" x14ac:dyDescent="0.2">
      <c r="A919" s="6">
        <v>917</v>
      </c>
      <c r="B919" t="s">
        <v>1866</v>
      </c>
      <c r="C919" s="2" t="s">
        <v>1867</v>
      </c>
      <c r="D919">
        <v>3600</v>
      </c>
      <c r="E919">
        <v>2097</v>
      </c>
      <c r="F919">
        <f t="shared" si="84"/>
        <v>58.25</v>
      </c>
      <c r="G919" t="s">
        <v>47</v>
      </c>
      <c r="H919">
        <v>27</v>
      </c>
      <c r="I919">
        <f t="shared" si="8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s="15" t="str">
        <f t="shared" si="87"/>
        <v>film &amp; video</v>
      </c>
      <c r="T919" s="15" t="str">
        <f t="shared" si="88"/>
        <v>shorts</v>
      </c>
    </row>
    <row r="920" spans="1:20" ht="17" x14ac:dyDescent="0.2">
      <c r="A920" s="6">
        <v>918</v>
      </c>
      <c r="B920" t="s">
        <v>1868</v>
      </c>
      <c r="C920" s="2" t="s">
        <v>1869</v>
      </c>
      <c r="D920">
        <v>3800</v>
      </c>
      <c r="E920">
        <v>9021</v>
      </c>
      <c r="F920">
        <f t="shared" si="84"/>
        <v>237.39473684210526</v>
      </c>
      <c r="G920" t="s">
        <v>20</v>
      </c>
      <c r="H920">
        <v>156</v>
      </c>
      <c r="I920">
        <f t="shared" si="8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s="15" t="str">
        <f t="shared" si="87"/>
        <v>publishing</v>
      </c>
      <c r="T920" s="15" t="str">
        <f t="shared" si="88"/>
        <v>radio &amp; podcasts</v>
      </c>
    </row>
    <row r="921" spans="1:20" ht="17" hidden="1" x14ac:dyDescent="0.2">
      <c r="A921" s="6">
        <v>919</v>
      </c>
      <c r="B921" t="s">
        <v>1870</v>
      </c>
      <c r="C921" s="2" t="s">
        <v>1871</v>
      </c>
      <c r="D921">
        <v>35600</v>
      </c>
      <c r="E921">
        <v>20915</v>
      </c>
      <c r="F921">
        <f t="shared" si="84"/>
        <v>58.75</v>
      </c>
      <c r="G921" t="s">
        <v>14</v>
      </c>
      <c r="H921">
        <v>225</v>
      </c>
      <c r="I921">
        <f t="shared" si="8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s="15" t="str">
        <f t="shared" si="87"/>
        <v>theater</v>
      </c>
      <c r="T921" s="15" t="str">
        <f t="shared" si="88"/>
        <v>plays</v>
      </c>
    </row>
    <row r="922" spans="1:20" ht="17" x14ac:dyDescent="0.2">
      <c r="A922" s="6">
        <v>920</v>
      </c>
      <c r="B922" t="s">
        <v>1872</v>
      </c>
      <c r="C922" s="2" t="s">
        <v>1873</v>
      </c>
      <c r="D922">
        <v>5300</v>
      </c>
      <c r="E922">
        <v>9676</v>
      </c>
      <c r="F922">
        <f t="shared" si="84"/>
        <v>182.56603773584905</v>
      </c>
      <c r="G922" t="s">
        <v>20</v>
      </c>
      <c r="H922">
        <v>255</v>
      </c>
      <c r="I922">
        <f t="shared" si="8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s="15" t="str">
        <f t="shared" si="87"/>
        <v>film &amp; video</v>
      </c>
      <c r="T922" s="15" t="str">
        <f t="shared" si="88"/>
        <v>animation</v>
      </c>
    </row>
    <row r="923" spans="1:20" ht="17" hidden="1" x14ac:dyDescent="0.2">
      <c r="A923" s="6">
        <v>921</v>
      </c>
      <c r="B923" t="s">
        <v>1874</v>
      </c>
      <c r="C923" s="2" t="s">
        <v>1875</v>
      </c>
      <c r="D923">
        <v>160400</v>
      </c>
      <c r="E923">
        <v>1210</v>
      </c>
      <c r="F923">
        <f t="shared" si="84"/>
        <v>0.75436408977556113</v>
      </c>
      <c r="G923" t="s">
        <v>14</v>
      </c>
      <c r="H923">
        <v>38</v>
      </c>
      <c r="I923">
        <f t="shared" si="8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s="15" t="str">
        <f t="shared" si="87"/>
        <v>technology</v>
      </c>
      <c r="T923" s="15" t="str">
        <f t="shared" si="88"/>
        <v>web</v>
      </c>
    </row>
    <row r="924" spans="1:20" ht="17" x14ac:dyDescent="0.2">
      <c r="A924" s="6">
        <v>922</v>
      </c>
      <c r="B924" t="s">
        <v>1876</v>
      </c>
      <c r="C924" s="2" t="s">
        <v>1877</v>
      </c>
      <c r="D924">
        <v>51400</v>
      </c>
      <c r="E924">
        <v>90440</v>
      </c>
      <c r="F924">
        <f t="shared" si="84"/>
        <v>175.95330739299609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s="15" t="str">
        <f t="shared" si="87"/>
        <v>music</v>
      </c>
      <c r="T924" s="15" t="str">
        <f t="shared" si="88"/>
        <v>world music</v>
      </c>
    </row>
    <row r="925" spans="1:20" ht="17" x14ac:dyDescent="0.2">
      <c r="A925" s="6">
        <v>923</v>
      </c>
      <c r="B925" t="s">
        <v>1878</v>
      </c>
      <c r="C925" s="2" t="s">
        <v>1879</v>
      </c>
      <c r="D925">
        <v>1700</v>
      </c>
      <c r="E925">
        <v>4044</v>
      </c>
      <c r="F925">
        <f t="shared" si="84"/>
        <v>237.88235294117646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s="15" t="str">
        <f t="shared" si="87"/>
        <v>theater</v>
      </c>
      <c r="T925" s="15" t="str">
        <f t="shared" si="88"/>
        <v>plays</v>
      </c>
    </row>
    <row r="926" spans="1:20" ht="17" x14ac:dyDescent="0.2">
      <c r="A926" s="6">
        <v>924</v>
      </c>
      <c r="B926" t="s">
        <v>1880</v>
      </c>
      <c r="C926" s="2" t="s">
        <v>1881</v>
      </c>
      <c r="D926">
        <v>39400</v>
      </c>
      <c r="E926">
        <v>192292</v>
      </c>
      <c r="F926">
        <f t="shared" si="84"/>
        <v>488.05076142131981</v>
      </c>
      <c r="G926" t="s">
        <v>20</v>
      </c>
      <c r="H926">
        <v>2289</v>
      </c>
      <c r="I926">
        <f t="shared" si="8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s="15" t="str">
        <f t="shared" si="87"/>
        <v>theater</v>
      </c>
      <c r="T926" s="15" t="str">
        <f t="shared" si="88"/>
        <v>plays</v>
      </c>
    </row>
    <row r="927" spans="1:20" ht="34" x14ac:dyDescent="0.2">
      <c r="A927" s="6">
        <v>925</v>
      </c>
      <c r="B927" t="s">
        <v>1882</v>
      </c>
      <c r="C927" s="2" t="s">
        <v>1883</v>
      </c>
      <c r="D927">
        <v>3000</v>
      </c>
      <c r="E927">
        <v>6722</v>
      </c>
      <c r="F927">
        <f t="shared" si="84"/>
        <v>224.06666666666669</v>
      </c>
      <c r="G927" t="s">
        <v>20</v>
      </c>
      <c r="H927">
        <v>65</v>
      </c>
      <c r="I927">
        <f t="shared" si="8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s="15" t="str">
        <f t="shared" si="87"/>
        <v>theater</v>
      </c>
      <c r="T927" s="15" t="str">
        <f t="shared" si="88"/>
        <v>plays</v>
      </c>
    </row>
    <row r="928" spans="1:20" ht="17" hidden="1" x14ac:dyDescent="0.2">
      <c r="A928" s="6">
        <v>926</v>
      </c>
      <c r="B928" t="s">
        <v>1884</v>
      </c>
      <c r="C928" s="2" t="s">
        <v>1885</v>
      </c>
      <c r="D928">
        <v>8700</v>
      </c>
      <c r="E928">
        <v>1577</v>
      </c>
      <c r="F928">
        <f t="shared" si="84"/>
        <v>18.126436781609197</v>
      </c>
      <c r="G928" t="s">
        <v>14</v>
      </c>
      <c r="H928">
        <v>15</v>
      </c>
      <c r="I928">
        <f t="shared" si="8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s="15" t="str">
        <f t="shared" si="87"/>
        <v>food</v>
      </c>
      <c r="T928" s="15" t="str">
        <f t="shared" si="88"/>
        <v>food trucks</v>
      </c>
    </row>
    <row r="929" spans="1:20" ht="17" hidden="1" x14ac:dyDescent="0.2">
      <c r="A929" s="6">
        <v>927</v>
      </c>
      <c r="B929" t="s">
        <v>1886</v>
      </c>
      <c r="C929" s="2" t="s">
        <v>1887</v>
      </c>
      <c r="D929">
        <v>7200</v>
      </c>
      <c r="E929">
        <v>3301</v>
      </c>
      <c r="F929">
        <f t="shared" si="84"/>
        <v>45.847222222222221</v>
      </c>
      <c r="G929" t="s">
        <v>14</v>
      </c>
      <c r="H929">
        <v>37</v>
      </c>
      <c r="I929">
        <f t="shared" si="8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s="15" t="str">
        <f t="shared" si="87"/>
        <v>theater</v>
      </c>
      <c r="T929" s="15" t="str">
        <f t="shared" si="88"/>
        <v>plays</v>
      </c>
    </row>
    <row r="930" spans="1:20" ht="17" x14ac:dyDescent="0.2">
      <c r="A930" s="6">
        <v>928</v>
      </c>
      <c r="B930" t="s">
        <v>1888</v>
      </c>
      <c r="C930" s="2" t="s">
        <v>1889</v>
      </c>
      <c r="D930">
        <v>167400</v>
      </c>
      <c r="E930">
        <v>196386</v>
      </c>
      <c r="F930">
        <f t="shared" si="84"/>
        <v>117.31541218637993</v>
      </c>
      <c r="G930" t="s">
        <v>20</v>
      </c>
      <c r="H930">
        <v>3777</v>
      </c>
      <c r="I930">
        <f t="shared" si="8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s="15" t="str">
        <f t="shared" si="87"/>
        <v>technology</v>
      </c>
      <c r="T930" s="15" t="str">
        <f t="shared" si="88"/>
        <v>web</v>
      </c>
    </row>
    <row r="931" spans="1:20" ht="17" x14ac:dyDescent="0.2">
      <c r="A931" s="6">
        <v>929</v>
      </c>
      <c r="B931" t="s">
        <v>1890</v>
      </c>
      <c r="C931" s="2" t="s">
        <v>1891</v>
      </c>
      <c r="D931">
        <v>5500</v>
      </c>
      <c r="E931">
        <v>11952</v>
      </c>
      <c r="F931">
        <f t="shared" si="84"/>
        <v>217.30909090909088</v>
      </c>
      <c r="G931" t="s">
        <v>20</v>
      </c>
      <c r="H931">
        <v>184</v>
      </c>
      <c r="I931">
        <f t="shared" si="8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s="15" t="str">
        <f t="shared" si="87"/>
        <v>theater</v>
      </c>
      <c r="T931" s="15" t="str">
        <f t="shared" si="88"/>
        <v>plays</v>
      </c>
    </row>
    <row r="932" spans="1:20" ht="17" x14ac:dyDescent="0.2">
      <c r="A932" s="6">
        <v>930</v>
      </c>
      <c r="B932" t="s">
        <v>1892</v>
      </c>
      <c r="C932" s="2" t="s">
        <v>1893</v>
      </c>
      <c r="D932">
        <v>3500</v>
      </c>
      <c r="E932">
        <v>3930</v>
      </c>
      <c r="F932">
        <f t="shared" si="84"/>
        <v>112.28571428571428</v>
      </c>
      <c r="G932" t="s">
        <v>20</v>
      </c>
      <c r="H932">
        <v>85</v>
      </c>
      <c r="I932">
        <f t="shared" si="8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s="15" t="str">
        <f t="shared" si="87"/>
        <v>theater</v>
      </c>
      <c r="T932" s="15" t="str">
        <f t="shared" si="88"/>
        <v>plays</v>
      </c>
    </row>
    <row r="933" spans="1:20" ht="17" hidden="1" x14ac:dyDescent="0.2">
      <c r="A933" s="6">
        <v>931</v>
      </c>
      <c r="B933" t="s">
        <v>1894</v>
      </c>
      <c r="C933" s="2" t="s">
        <v>1895</v>
      </c>
      <c r="D933">
        <v>7900</v>
      </c>
      <c r="E933">
        <v>5729</v>
      </c>
      <c r="F933">
        <f t="shared" si="84"/>
        <v>72.51898734177216</v>
      </c>
      <c r="G933" t="s">
        <v>14</v>
      </c>
      <c r="H933">
        <v>112</v>
      </c>
      <c r="I933">
        <f t="shared" si="8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s="15" t="str">
        <f t="shared" si="87"/>
        <v>theater</v>
      </c>
      <c r="T933" s="15" t="str">
        <f t="shared" si="88"/>
        <v>plays</v>
      </c>
    </row>
    <row r="934" spans="1:20" ht="17" x14ac:dyDescent="0.2">
      <c r="A934" s="6">
        <v>932</v>
      </c>
      <c r="B934" t="s">
        <v>1896</v>
      </c>
      <c r="C934" s="2" t="s">
        <v>1897</v>
      </c>
      <c r="D934">
        <v>2300</v>
      </c>
      <c r="E934">
        <v>4883</v>
      </c>
      <c r="F934">
        <f t="shared" si="84"/>
        <v>212.30434782608697</v>
      </c>
      <c r="G934" t="s">
        <v>20</v>
      </c>
      <c r="H934">
        <v>144</v>
      </c>
      <c r="I934">
        <f t="shared" si="8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s="15" t="str">
        <f t="shared" si="87"/>
        <v>music</v>
      </c>
      <c r="T934" s="15" t="str">
        <f t="shared" si="88"/>
        <v>rock</v>
      </c>
    </row>
    <row r="935" spans="1:20" ht="17" x14ac:dyDescent="0.2">
      <c r="A935" s="6">
        <v>933</v>
      </c>
      <c r="B935" t="s">
        <v>1898</v>
      </c>
      <c r="C935" s="2" t="s">
        <v>1899</v>
      </c>
      <c r="D935">
        <v>73000</v>
      </c>
      <c r="E935">
        <v>175015</v>
      </c>
      <c r="F935">
        <f t="shared" si="84"/>
        <v>239.74657534246577</v>
      </c>
      <c r="G935" t="s">
        <v>20</v>
      </c>
      <c r="H935">
        <v>1902</v>
      </c>
      <c r="I935">
        <f t="shared" si="8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s="15" t="str">
        <f t="shared" si="87"/>
        <v>theater</v>
      </c>
      <c r="T935" s="15" t="str">
        <f t="shared" si="88"/>
        <v>plays</v>
      </c>
    </row>
    <row r="936" spans="1:20" ht="17" x14ac:dyDescent="0.2">
      <c r="A936" s="6">
        <v>934</v>
      </c>
      <c r="B936" t="s">
        <v>1900</v>
      </c>
      <c r="C936" s="2" t="s">
        <v>1901</v>
      </c>
      <c r="D936">
        <v>6200</v>
      </c>
      <c r="E936">
        <v>11280</v>
      </c>
      <c r="F936">
        <f t="shared" si="84"/>
        <v>181.93548387096774</v>
      </c>
      <c r="G936" t="s">
        <v>20</v>
      </c>
      <c r="H936">
        <v>105</v>
      </c>
      <c r="I936">
        <f t="shared" si="8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s="15" t="str">
        <f t="shared" si="87"/>
        <v>theater</v>
      </c>
      <c r="T936" s="15" t="str">
        <f t="shared" si="88"/>
        <v>plays</v>
      </c>
    </row>
    <row r="937" spans="1:20" ht="34" x14ac:dyDescent="0.2">
      <c r="A937" s="6">
        <v>935</v>
      </c>
      <c r="B937" t="s">
        <v>1902</v>
      </c>
      <c r="C937" s="2" t="s">
        <v>1903</v>
      </c>
      <c r="D937">
        <v>6100</v>
      </c>
      <c r="E937">
        <v>10012</v>
      </c>
      <c r="F937">
        <f t="shared" si="84"/>
        <v>164.13114754098362</v>
      </c>
      <c r="G937" t="s">
        <v>20</v>
      </c>
      <c r="H937">
        <v>132</v>
      </c>
      <c r="I937">
        <f t="shared" si="8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s="15" t="str">
        <f t="shared" si="87"/>
        <v>theater</v>
      </c>
      <c r="T937" s="15" t="str">
        <f t="shared" si="88"/>
        <v>plays</v>
      </c>
    </row>
    <row r="938" spans="1:20" ht="17" hidden="1" x14ac:dyDescent="0.2">
      <c r="A938" s="6">
        <v>936</v>
      </c>
      <c r="B938" t="s">
        <v>1246</v>
      </c>
      <c r="C938" s="2" t="s">
        <v>1904</v>
      </c>
      <c r="D938">
        <v>103200</v>
      </c>
      <c r="E938">
        <v>1690</v>
      </c>
      <c r="F938">
        <f t="shared" si="84"/>
        <v>1.6375968992248062</v>
      </c>
      <c r="G938" t="s">
        <v>14</v>
      </c>
      <c r="H938">
        <v>21</v>
      </c>
      <c r="I938">
        <f t="shared" si="8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s="15" t="str">
        <f t="shared" si="87"/>
        <v>theater</v>
      </c>
      <c r="T938" s="15" t="str">
        <f t="shared" si="88"/>
        <v>plays</v>
      </c>
    </row>
    <row r="939" spans="1:20" ht="17" hidden="1" x14ac:dyDescent="0.2">
      <c r="A939" s="6">
        <v>937</v>
      </c>
      <c r="B939" t="s">
        <v>1905</v>
      </c>
      <c r="C939" s="2" t="s">
        <v>1906</v>
      </c>
      <c r="D939">
        <v>171000</v>
      </c>
      <c r="E939">
        <v>84891</v>
      </c>
      <c r="F939">
        <f t="shared" si="84"/>
        <v>49.64385964912281</v>
      </c>
      <c r="G939" t="s">
        <v>74</v>
      </c>
      <c r="H939">
        <v>976</v>
      </c>
      <c r="I939">
        <f t="shared" si="8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s="15" t="str">
        <f t="shared" si="87"/>
        <v>film &amp; video</v>
      </c>
      <c r="T939" s="15" t="str">
        <f t="shared" si="88"/>
        <v>documentary</v>
      </c>
    </row>
    <row r="940" spans="1:20" ht="17" x14ac:dyDescent="0.2">
      <c r="A940" s="6">
        <v>938</v>
      </c>
      <c r="B940" t="s">
        <v>1907</v>
      </c>
      <c r="C940" s="2" t="s">
        <v>1908</v>
      </c>
      <c r="D940">
        <v>9200</v>
      </c>
      <c r="E940">
        <v>10093</v>
      </c>
      <c r="F940">
        <f t="shared" si="84"/>
        <v>109.70652173913042</v>
      </c>
      <c r="G940" t="s">
        <v>20</v>
      </c>
      <c r="H940">
        <v>96</v>
      </c>
      <c r="I940">
        <f t="shared" si="8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s="15" t="str">
        <f t="shared" si="87"/>
        <v>publishing</v>
      </c>
      <c r="T940" s="15" t="str">
        <f t="shared" si="88"/>
        <v>fiction</v>
      </c>
    </row>
    <row r="941" spans="1:20" ht="34" hidden="1" x14ac:dyDescent="0.2">
      <c r="A941" s="6">
        <v>939</v>
      </c>
      <c r="B941" t="s">
        <v>1909</v>
      </c>
      <c r="C941" s="2" t="s">
        <v>1910</v>
      </c>
      <c r="D941">
        <v>7800</v>
      </c>
      <c r="E941">
        <v>3839</v>
      </c>
      <c r="F941">
        <f t="shared" si="84"/>
        <v>49.217948717948715</v>
      </c>
      <c r="G941" t="s">
        <v>14</v>
      </c>
      <c r="H941">
        <v>67</v>
      </c>
      <c r="I941">
        <f t="shared" si="8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s="15" t="str">
        <f t="shared" si="87"/>
        <v>games</v>
      </c>
      <c r="T941" s="15" t="str">
        <f t="shared" si="88"/>
        <v>video games</v>
      </c>
    </row>
    <row r="942" spans="1:20" ht="17" hidden="1" x14ac:dyDescent="0.2">
      <c r="A942" s="6">
        <v>940</v>
      </c>
      <c r="B942" t="s">
        <v>1911</v>
      </c>
      <c r="C942" s="2" t="s">
        <v>1912</v>
      </c>
      <c r="D942">
        <v>9900</v>
      </c>
      <c r="E942">
        <v>6161</v>
      </c>
      <c r="F942">
        <f t="shared" si="84"/>
        <v>62.232323232323225</v>
      </c>
      <c r="G942" t="s">
        <v>47</v>
      </c>
      <c r="H942">
        <v>66</v>
      </c>
      <c r="I942">
        <f t="shared" si="8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s="15" t="str">
        <f t="shared" si="87"/>
        <v>technology</v>
      </c>
      <c r="T942" s="15" t="str">
        <f t="shared" si="88"/>
        <v>web</v>
      </c>
    </row>
    <row r="943" spans="1:20" ht="17" hidden="1" x14ac:dyDescent="0.2">
      <c r="A943" s="6">
        <v>941</v>
      </c>
      <c r="B943" t="s">
        <v>1913</v>
      </c>
      <c r="C943" s="2" t="s">
        <v>1914</v>
      </c>
      <c r="D943">
        <v>43000</v>
      </c>
      <c r="E943">
        <v>5615</v>
      </c>
      <c r="F943">
        <f t="shared" si="84"/>
        <v>13.05813953488372</v>
      </c>
      <c r="G943" t="s">
        <v>14</v>
      </c>
      <c r="H943">
        <v>78</v>
      </c>
      <c r="I943">
        <f t="shared" si="8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s="15" t="str">
        <f t="shared" si="87"/>
        <v>theater</v>
      </c>
      <c r="T943" s="15" t="str">
        <f t="shared" si="88"/>
        <v>plays</v>
      </c>
    </row>
    <row r="944" spans="1:20" ht="17" hidden="1" x14ac:dyDescent="0.2">
      <c r="A944" s="6">
        <v>942</v>
      </c>
      <c r="B944" t="s">
        <v>1907</v>
      </c>
      <c r="C944" s="2" t="s">
        <v>1915</v>
      </c>
      <c r="D944">
        <v>9600</v>
      </c>
      <c r="E944">
        <v>6205</v>
      </c>
      <c r="F944">
        <f t="shared" si="84"/>
        <v>64.635416666666671</v>
      </c>
      <c r="G944" t="s">
        <v>14</v>
      </c>
      <c r="H944">
        <v>67</v>
      </c>
      <c r="I944">
        <f t="shared" si="8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s="15" t="str">
        <f t="shared" si="87"/>
        <v>theater</v>
      </c>
      <c r="T944" s="15" t="str">
        <f t="shared" si="88"/>
        <v>plays</v>
      </c>
    </row>
    <row r="945" spans="1:20" ht="17" x14ac:dyDescent="0.2">
      <c r="A945" s="6">
        <v>943</v>
      </c>
      <c r="B945" t="s">
        <v>1916</v>
      </c>
      <c r="C945" s="2" t="s">
        <v>1917</v>
      </c>
      <c r="D945">
        <v>7500</v>
      </c>
      <c r="E945">
        <v>11969</v>
      </c>
      <c r="F945">
        <f t="shared" si="84"/>
        <v>159.58666666666667</v>
      </c>
      <c r="G945" t="s">
        <v>20</v>
      </c>
      <c r="H945">
        <v>114</v>
      </c>
      <c r="I945">
        <f t="shared" si="8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s="15" t="str">
        <f t="shared" si="87"/>
        <v>food</v>
      </c>
      <c r="T945" s="15" t="str">
        <f t="shared" si="88"/>
        <v>food trucks</v>
      </c>
    </row>
    <row r="946" spans="1:20" ht="17" hidden="1" x14ac:dyDescent="0.2">
      <c r="A946" s="6">
        <v>944</v>
      </c>
      <c r="B946" t="s">
        <v>1918</v>
      </c>
      <c r="C946" s="2" t="s">
        <v>1919</v>
      </c>
      <c r="D946">
        <v>10000</v>
      </c>
      <c r="E946">
        <v>8142</v>
      </c>
      <c r="F946">
        <f t="shared" si="84"/>
        <v>81.42</v>
      </c>
      <c r="G946" t="s">
        <v>14</v>
      </c>
      <c r="H946">
        <v>263</v>
      </c>
      <c r="I946">
        <f t="shared" si="8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s="15" t="str">
        <f t="shared" si="87"/>
        <v>photography</v>
      </c>
      <c r="T946" s="15" t="str">
        <f t="shared" si="88"/>
        <v>photography books</v>
      </c>
    </row>
    <row r="947" spans="1:20" ht="17" hidden="1" x14ac:dyDescent="0.2">
      <c r="A947" s="6">
        <v>945</v>
      </c>
      <c r="B947" t="s">
        <v>1920</v>
      </c>
      <c r="C947" s="2" t="s">
        <v>1921</v>
      </c>
      <c r="D947">
        <v>172000</v>
      </c>
      <c r="E947">
        <v>55805</v>
      </c>
      <c r="F947">
        <f t="shared" si="84"/>
        <v>32.444767441860463</v>
      </c>
      <c r="G947" t="s">
        <v>14</v>
      </c>
      <c r="H947">
        <v>1691</v>
      </c>
      <c r="I947">
        <f t="shared" si="8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s="15" t="str">
        <f t="shared" si="87"/>
        <v>photography</v>
      </c>
      <c r="T947" s="15" t="str">
        <f t="shared" si="88"/>
        <v>photography books</v>
      </c>
    </row>
    <row r="948" spans="1:20" ht="34" hidden="1" x14ac:dyDescent="0.2">
      <c r="A948" s="6">
        <v>946</v>
      </c>
      <c r="B948" t="s">
        <v>1922</v>
      </c>
      <c r="C948" s="2" t="s">
        <v>1923</v>
      </c>
      <c r="D948">
        <v>153700</v>
      </c>
      <c r="E948">
        <v>15238</v>
      </c>
      <c r="F948">
        <f t="shared" si="84"/>
        <v>9.9141184124918666</v>
      </c>
      <c r="G948" t="s">
        <v>14</v>
      </c>
      <c r="H948">
        <v>181</v>
      </c>
      <c r="I948">
        <f t="shared" si="8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s="15" t="str">
        <f t="shared" si="87"/>
        <v>theater</v>
      </c>
      <c r="T948" s="15" t="str">
        <f t="shared" si="88"/>
        <v>plays</v>
      </c>
    </row>
    <row r="949" spans="1:20" ht="17" hidden="1" x14ac:dyDescent="0.2">
      <c r="A949" s="6">
        <v>947</v>
      </c>
      <c r="B949" t="s">
        <v>1924</v>
      </c>
      <c r="C949" s="2" t="s">
        <v>1925</v>
      </c>
      <c r="D949">
        <v>3600</v>
      </c>
      <c r="E949">
        <v>961</v>
      </c>
      <c r="F949">
        <f t="shared" si="84"/>
        <v>26.694444444444443</v>
      </c>
      <c r="G949" t="s">
        <v>14</v>
      </c>
      <c r="H949">
        <v>13</v>
      </c>
      <c r="I949">
        <f t="shared" si="8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s="15" t="str">
        <f t="shared" si="87"/>
        <v>theater</v>
      </c>
      <c r="T949" s="15" t="str">
        <f t="shared" si="88"/>
        <v>plays</v>
      </c>
    </row>
    <row r="950" spans="1:20" ht="17" hidden="1" x14ac:dyDescent="0.2">
      <c r="A950" s="6">
        <v>948</v>
      </c>
      <c r="B950" t="s">
        <v>1926</v>
      </c>
      <c r="C950" s="2" t="s">
        <v>1927</v>
      </c>
      <c r="D950">
        <v>9400</v>
      </c>
      <c r="E950">
        <v>5918</v>
      </c>
      <c r="F950">
        <f t="shared" si="84"/>
        <v>62.957446808510639</v>
      </c>
      <c r="G950" t="s">
        <v>74</v>
      </c>
      <c r="H950">
        <v>160</v>
      </c>
      <c r="I950">
        <f t="shared" si="8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s="15" t="str">
        <f t="shared" si="87"/>
        <v>film &amp; video</v>
      </c>
      <c r="T950" s="15" t="str">
        <f t="shared" si="88"/>
        <v>documentary</v>
      </c>
    </row>
    <row r="951" spans="1:20" ht="34" x14ac:dyDescent="0.2">
      <c r="A951" s="6">
        <v>949</v>
      </c>
      <c r="B951" t="s">
        <v>1928</v>
      </c>
      <c r="C951" s="2" t="s">
        <v>1929</v>
      </c>
      <c r="D951">
        <v>5900</v>
      </c>
      <c r="E951">
        <v>9520</v>
      </c>
      <c r="F951">
        <f t="shared" si="84"/>
        <v>161.35593220338984</v>
      </c>
      <c r="G951" t="s">
        <v>20</v>
      </c>
      <c r="H951">
        <v>203</v>
      </c>
      <c r="I951">
        <f t="shared" si="8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s="15" t="str">
        <f t="shared" si="87"/>
        <v>technology</v>
      </c>
      <c r="T951" s="15" t="str">
        <f t="shared" si="88"/>
        <v>web</v>
      </c>
    </row>
    <row r="952" spans="1:20" ht="17" hidden="1" x14ac:dyDescent="0.2">
      <c r="A952" s="6">
        <v>950</v>
      </c>
      <c r="B952" t="s">
        <v>1930</v>
      </c>
      <c r="C952" s="2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s="15" t="str">
        <f t="shared" si="87"/>
        <v>theater</v>
      </c>
      <c r="T952" s="15" t="str">
        <f t="shared" si="88"/>
        <v>plays</v>
      </c>
    </row>
    <row r="953" spans="1:20" ht="17" x14ac:dyDescent="0.2">
      <c r="A953" s="6">
        <v>951</v>
      </c>
      <c r="B953" t="s">
        <v>1932</v>
      </c>
      <c r="C953" s="2" t="s">
        <v>1933</v>
      </c>
      <c r="D953">
        <v>14500</v>
      </c>
      <c r="E953">
        <v>159056</v>
      </c>
      <c r="F953">
        <f t="shared" si="84"/>
        <v>1096.9379310344827</v>
      </c>
      <c r="G953" t="s">
        <v>20</v>
      </c>
      <c r="H953">
        <v>1559</v>
      </c>
      <c r="I953">
        <f t="shared" si="8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s="15" t="str">
        <f t="shared" si="87"/>
        <v>music</v>
      </c>
      <c r="T953" s="15" t="str">
        <f t="shared" si="88"/>
        <v>rock</v>
      </c>
    </row>
    <row r="954" spans="1:20" ht="17" hidden="1" x14ac:dyDescent="0.2">
      <c r="A954" s="6">
        <v>952</v>
      </c>
      <c r="B954" t="s">
        <v>1934</v>
      </c>
      <c r="C954" s="2" t="s">
        <v>1935</v>
      </c>
      <c r="D954">
        <v>145500</v>
      </c>
      <c r="E954">
        <v>101987</v>
      </c>
      <c r="F954">
        <f t="shared" si="84"/>
        <v>70.094158075601371</v>
      </c>
      <c r="G954" t="s">
        <v>74</v>
      </c>
      <c r="H954">
        <v>2266</v>
      </c>
      <c r="I954">
        <f t="shared" si="8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s="15" t="str">
        <f t="shared" si="87"/>
        <v>film &amp; video</v>
      </c>
      <c r="T954" s="15" t="str">
        <f t="shared" si="88"/>
        <v>documentary</v>
      </c>
    </row>
    <row r="955" spans="1:20" ht="34" hidden="1" x14ac:dyDescent="0.2">
      <c r="A955" s="6">
        <v>953</v>
      </c>
      <c r="B955" t="s">
        <v>1936</v>
      </c>
      <c r="C955" s="2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s="15" t="str">
        <f t="shared" si="87"/>
        <v>film &amp; video</v>
      </c>
      <c r="T955" s="15" t="str">
        <f t="shared" si="88"/>
        <v>science fiction</v>
      </c>
    </row>
    <row r="956" spans="1:20" ht="17" x14ac:dyDescent="0.2">
      <c r="A956" s="6">
        <v>954</v>
      </c>
      <c r="B956" t="s">
        <v>1938</v>
      </c>
      <c r="C956" s="2" t="s">
        <v>1939</v>
      </c>
      <c r="D956">
        <v>42600</v>
      </c>
      <c r="E956">
        <v>156384</v>
      </c>
      <c r="F956">
        <f t="shared" si="84"/>
        <v>367.0985915492958</v>
      </c>
      <c r="G956" t="s">
        <v>20</v>
      </c>
      <c r="H956">
        <v>1548</v>
      </c>
      <c r="I956">
        <f t="shared" si="8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s="15" t="str">
        <f t="shared" si="87"/>
        <v>technology</v>
      </c>
      <c r="T956" s="15" t="str">
        <f t="shared" si="88"/>
        <v>web</v>
      </c>
    </row>
    <row r="957" spans="1:20" ht="34" x14ac:dyDescent="0.2">
      <c r="A957" s="6">
        <v>955</v>
      </c>
      <c r="B957" t="s">
        <v>1940</v>
      </c>
      <c r="C957" s="2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s="15" t="str">
        <f t="shared" si="87"/>
        <v>theater</v>
      </c>
      <c r="T957" s="15" t="str">
        <f t="shared" si="88"/>
        <v>plays</v>
      </c>
    </row>
    <row r="958" spans="1:20" ht="17" hidden="1" x14ac:dyDescent="0.2">
      <c r="A958" s="6">
        <v>956</v>
      </c>
      <c r="B958" t="s">
        <v>1942</v>
      </c>
      <c r="C958" s="2" t="s">
        <v>1943</v>
      </c>
      <c r="D958">
        <v>187600</v>
      </c>
      <c r="E958">
        <v>35698</v>
      </c>
      <c r="F958">
        <f t="shared" si="84"/>
        <v>19.028784648187631</v>
      </c>
      <c r="G958" t="s">
        <v>14</v>
      </c>
      <c r="H958">
        <v>830</v>
      </c>
      <c r="I958">
        <f t="shared" si="8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s="15" t="str">
        <f t="shared" si="87"/>
        <v>film &amp; video</v>
      </c>
      <c r="T958" s="15" t="str">
        <f t="shared" si="88"/>
        <v>science fiction</v>
      </c>
    </row>
    <row r="959" spans="1:20" ht="17" x14ac:dyDescent="0.2">
      <c r="A959" s="6">
        <v>957</v>
      </c>
      <c r="B959" t="s">
        <v>1944</v>
      </c>
      <c r="C959" s="2" t="s">
        <v>1945</v>
      </c>
      <c r="D959">
        <v>9800</v>
      </c>
      <c r="E959">
        <v>12434</v>
      </c>
      <c r="F959">
        <f t="shared" si="84"/>
        <v>126.87755102040816</v>
      </c>
      <c r="G959" t="s">
        <v>20</v>
      </c>
      <c r="H959">
        <v>131</v>
      </c>
      <c r="I959">
        <f t="shared" si="8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s="15" t="str">
        <f t="shared" si="87"/>
        <v>theater</v>
      </c>
      <c r="T959" s="15" t="str">
        <f t="shared" si="88"/>
        <v>plays</v>
      </c>
    </row>
    <row r="960" spans="1:20" ht="34" x14ac:dyDescent="0.2">
      <c r="A960" s="6">
        <v>958</v>
      </c>
      <c r="B960" t="s">
        <v>1946</v>
      </c>
      <c r="C960" s="2" t="s">
        <v>1947</v>
      </c>
      <c r="D960">
        <v>1100</v>
      </c>
      <c r="E960">
        <v>8081</v>
      </c>
      <c r="F960">
        <f t="shared" si="84"/>
        <v>734.63636363636363</v>
      </c>
      <c r="G960" t="s">
        <v>20</v>
      </c>
      <c r="H960">
        <v>112</v>
      </c>
      <c r="I960">
        <f t="shared" si="8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s="15" t="str">
        <f t="shared" si="87"/>
        <v>film &amp; video</v>
      </c>
      <c r="T960" s="15" t="str">
        <f t="shared" si="88"/>
        <v>animation</v>
      </c>
    </row>
    <row r="961" spans="1:20" ht="17" hidden="1" x14ac:dyDescent="0.2">
      <c r="A961" s="6">
        <v>959</v>
      </c>
      <c r="B961" t="s">
        <v>1948</v>
      </c>
      <c r="C961" s="2" t="s">
        <v>1949</v>
      </c>
      <c r="D961">
        <v>145000</v>
      </c>
      <c r="E961">
        <v>6631</v>
      </c>
      <c r="F961">
        <f t="shared" si="84"/>
        <v>4.5731034482758623</v>
      </c>
      <c r="G961" t="s">
        <v>14</v>
      </c>
      <c r="H961">
        <v>130</v>
      </c>
      <c r="I961">
        <f t="shared" si="8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s="15" t="str">
        <f t="shared" si="87"/>
        <v>publishing</v>
      </c>
      <c r="T961" s="15" t="str">
        <f t="shared" si="88"/>
        <v>translations</v>
      </c>
    </row>
    <row r="962" spans="1:20" ht="17" hidden="1" x14ac:dyDescent="0.2">
      <c r="A962" s="6">
        <v>960</v>
      </c>
      <c r="B962" t="s">
        <v>1950</v>
      </c>
      <c r="C962" s="2" t="s">
        <v>1951</v>
      </c>
      <c r="D962">
        <v>5500</v>
      </c>
      <c r="E962">
        <v>4678</v>
      </c>
      <c r="F962">
        <f t="shared" si="84"/>
        <v>85.054545454545448</v>
      </c>
      <c r="G962" t="s">
        <v>14</v>
      </c>
      <c r="H962">
        <v>55</v>
      </c>
      <c r="I962">
        <f t="shared" si="8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s="15" t="str">
        <f t="shared" si="87"/>
        <v>technology</v>
      </c>
      <c r="T962" s="15" t="str">
        <f t="shared" si="88"/>
        <v>web</v>
      </c>
    </row>
    <row r="963" spans="1:20" ht="34" x14ac:dyDescent="0.2">
      <c r="A963" s="6">
        <v>961</v>
      </c>
      <c r="B963" t="s">
        <v>1952</v>
      </c>
      <c r="C963" s="2" t="s">
        <v>1953</v>
      </c>
      <c r="D963">
        <v>5700</v>
      </c>
      <c r="E963">
        <v>6800</v>
      </c>
      <c r="F963">
        <f t="shared" ref="F963:F1001" si="90">(E963/D963)*100</f>
        <v>119.29824561403508</v>
      </c>
      <c r="G963" t="s">
        <v>20</v>
      </c>
      <c r="H963">
        <v>155</v>
      </c>
      <c r="I963">
        <f t="shared" si="8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(((L963/60)/60)/24)+DATE(1970,1,1)</f>
        <v>40591.25</v>
      </c>
      <c r="O963" s="8">
        <f t="shared" ref="O963:O1001" si="92">(((M963/60)/60)/24)+DATE(1970,1,1)</f>
        <v>40595.25</v>
      </c>
      <c r="P963" t="b">
        <v>0</v>
      </c>
      <c r="Q963" t="b">
        <v>0</v>
      </c>
      <c r="R963" t="s">
        <v>206</v>
      </c>
      <c r="S963" s="15" t="str">
        <f t="shared" ref="S963:S1001" si="93">LEFT(R963,FIND("/",R963)-1)</f>
        <v>publishing</v>
      </c>
      <c r="T963" s="15" t="str">
        <f t="shared" ref="T963:T1001" si="94">RIGHT(R963,LEN(R963)-FIND("/",R963))</f>
        <v>translations</v>
      </c>
    </row>
    <row r="964" spans="1:20" ht="17" x14ac:dyDescent="0.2">
      <c r="A964" s="6">
        <v>962</v>
      </c>
      <c r="B964" t="s">
        <v>1954</v>
      </c>
      <c r="C964" s="2" t="s">
        <v>1955</v>
      </c>
      <c r="D964">
        <v>3600</v>
      </c>
      <c r="E964">
        <v>10657</v>
      </c>
      <c r="F964">
        <f t="shared" si="90"/>
        <v>296.02777777777777</v>
      </c>
      <c r="G964" t="s">
        <v>20</v>
      </c>
      <c r="H964">
        <v>266</v>
      </c>
      <c r="I964">
        <f t="shared" ref="I964:I1001" si="95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s="15" t="str">
        <f t="shared" si="93"/>
        <v>food</v>
      </c>
      <c r="T964" s="15" t="str">
        <f t="shared" si="94"/>
        <v>food trucks</v>
      </c>
    </row>
    <row r="965" spans="1:20" ht="17" hidden="1" x14ac:dyDescent="0.2">
      <c r="A965" s="6">
        <v>963</v>
      </c>
      <c r="B965" t="s">
        <v>1956</v>
      </c>
      <c r="C965" s="2" t="s">
        <v>1957</v>
      </c>
      <c r="D965">
        <v>5900</v>
      </c>
      <c r="E965">
        <v>4997</v>
      </c>
      <c r="F965">
        <f t="shared" si="90"/>
        <v>84.694915254237287</v>
      </c>
      <c r="G965" t="s">
        <v>14</v>
      </c>
      <c r="H965">
        <v>114</v>
      </c>
      <c r="I965">
        <f t="shared" si="95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s="15" t="str">
        <f t="shared" si="93"/>
        <v>photography</v>
      </c>
      <c r="T965" s="15" t="str">
        <f t="shared" si="94"/>
        <v>photography books</v>
      </c>
    </row>
    <row r="966" spans="1:20" ht="17" x14ac:dyDescent="0.2">
      <c r="A966" s="6">
        <v>964</v>
      </c>
      <c r="B966" t="s">
        <v>1958</v>
      </c>
      <c r="C966" s="2" t="s">
        <v>1959</v>
      </c>
      <c r="D966">
        <v>3700</v>
      </c>
      <c r="E966">
        <v>13164</v>
      </c>
      <c r="F966">
        <f t="shared" si="90"/>
        <v>355.7837837837838</v>
      </c>
      <c r="G966" t="s">
        <v>20</v>
      </c>
      <c r="H966">
        <v>155</v>
      </c>
      <c r="I966">
        <f t="shared" si="95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s="15" t="str">
        <f t="shared" si="93"/>
        <v>theater</v>
      </c>
      <c r="T966" s="15" t="str">
        <f t="shared" si="94"/>
        <v>plays</v>
      </c>
    </row>
    <row r="967" spans="1:20" ht="17" x14ac:dyDescent="0.2">
      <c r="A967" s="6">
        <v>965</v>
      </c>
      <c r="B967" t="s">
        <v>1960</v>
      </c>
      <c r="C967" s="2" t="s">
        <v>1961</v>
      </c>
      <c r="D967">
        <v>2200</v>
      </c>
      <c r="E967">
        <v>8501</v>
      </c>
      <c r="F967">
        <f t="shared" si="90"/>
        <v>386.40909090909093</v>
      </c>
      <c r="G967" t="s">
        <v>20</v>
      </c>
      <c r="H967">
        <v>207</v>
      </c>
      <c r="I967">
        <f t="shared" si="95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s="15" t="str">
        <f t="shared" si="93"/>
        <v>music</v>
      </c>
      <c r="T967" s="15" t="str">
        <f t="shared" si="94"/>
        <v>rock</v>
      </c>
    </row>
    <row r="968" spans="1:20" ht="17" x14ac:dyDescent="0.2">
      <c r="A968" s="6">
        <v>966</v>
      </c>
      <c r="B968" t="s">
        <v>878</v>
      </c>
      <c r="C968" s="2" t="s">
        <v>1962</v>
      </c>
      <c r="D968">
        <v>1700</v>
      </c>
      <c r="E968">
        <v>13468</v>
      </c>
      <c r="F968">
        <f t="shared" si="90"/>
        <v>792.23529411764707</v>
      </c>
      <c r="G968" t="s">
        <v>20</v>
      </c>
      <c r="H968">
        <v>245</v>
      </c>
      <c r="I968">
        <f t="shared" si="95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s="15" t="str">
        <f t="shared" si="93"/>
        <v>theater</v>
      </c>
      <c r="T968" s="15" t="str">
        <f t="shared" si="94"/>
        <v>plays</v>
      </c>
    </row>
    <row r="969" spans="1:20" ht="17" x14ac:dyDescent="0.2">
      <c r="A969" s="6">
        <v>967</v>
      </c>
      <c r="B969" t="s">
        <v>1963</v>
      </c>
      <c r="C969" s="2" t="s">
        <v>1964</v>
      </c>
      <c r="D969">
        <v>88400</v>
      </c>
      <c r="E969">
        <v>121138</v>
      </c>
      <c r="F969">
        <f t="shared" si="90"/>
        <v>137.03393665158373</v>
      </c>
      <c r="G969" t="s">
        <v>20</v>
      </c>
      <c r="H969">
        <v>1573</v>
      </c>
      <c r="I969">
        <f t="shared" si="95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s="15" t="str">
        <f t="shared" si="93"/>
        <v>music</v>
      </c>
      <c r="T969" s="15" t="str">
        <f t="shared" si="94"/>
        <v>world music</v>
      </c>
    </row>
    <row r="970" spans="1:20" ht="34" x14ac:dyDescent="0.2">
      <c r="A970" s="6">
        <v>968</v>
      </c>
      <c r="B970" t="s">
        <v>1965</v>
      </c>
      <c r="C970" s="2" t="s">
        <v>1966</v>
      </c>
      <c r="D970">
        <v>2400</v>
      </c>
      <c r="E970">
        <v>8117</v>
      </c>
      <c r="F970">
        <f t="shared" si="90"/>
        <v>338.20833333333337</v>
      </c>
      <c r="G970" t="s">
        <v>20</v>
      </c>
      <c r="H970">
        <v>114</v>
      </c>
      <c r="I970">
        <f t="shared" si="95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s="15" t="str">
        <f t="shared" si="93"/>
        <v>food</v>
      </c>
      <c r="T970" s="15" t="str">
        <f t="shared" si="94"/>
        <v>food trucks</v>
      </c>
    </row>
    <row r="971" spans="1:20" ht="17" x14ac:dyDescent="0.2">
      <c r="A971" s="6">
        <v>969</v>
      </c>
      <c r="B971" t="s">
        <v>1967</v>
      </c>
      <c r="C971" s="2" t="s">
        <v>1968</v>
      </c>
      <c r="D971">
        <v>7900</v>
      </c>
      <c r="E971">
        <v>8550</v>
      </c>
      <c r="F971">
        <f t="shared" si="90"/>
        <v>108.22784810126582</v>
      </c>
      <c r="G971" t="s">
        <v>20</v>
      </c>
      <c r="H971">
        <v>93</v>
      </c>
      <c r="I971">
        <f t="shared" si="95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s="15" t="str">
        <f t="shared" si="93"/>
        <v>theater</v>
      </c>
      <c r="T971" s="15" t="str">
        <f t="shared" si="94"/>
        <v>plays</v>
      </c>
    </row>
    <row r="972" spans="1:20" ht="34" hidden="1" x14ac:dyDescent="0.2">
      <c r="A972" s="6">
        <v>970</v>
      </c>
      <c r="B972" t="s">
        <v>1969</v>
      </c>
      <c r="C972" s="2" t="s">
        <v>1970</v>
      </c>
      <c r="D972">
        <v>94900</v>
      </c>
      <c r="E972">
        <v>57659</v>
      </c>
      <c r="F972">
        <f t="shared" si="90"/>
        <v>60.757639620653315</v>
      </c>
      <c r="G972" t="s">
        <v>14</v>
      </c>
      <c r="H972">
        <v>594</v>
      </c>
      <c r="I972">
        <f t="shared" si="95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s="15" t="str">
        <f t="shared" si="93"/>
        <v>theater</v>
      </c>
      <c r="T972" s="15" t="str">
        <f t="shared" si="94"/>
        <v>plays</v>
      </c>
    </row>
    <row r="973" spans="1:20" ht="17" hidden="1" x14ac:dyDescent="0.2">
      <c r="A973" s="6">
        <v>971</v>
      </c>
      <c r="B973" t="s">
        <v>1971</v>
      </c>
      <c r="C973" s="2" t="s">
        <v>1972</v>
      </c>
      <c r="D973">
        <v>5100</v>
      </c>
      <c r="E973">
        <v>1414</v>
      </c>
      <c r="F973">
        <f t="shared" si="90"/>
        <v>27.725490196078432</v>
      </c>
      <c r="G973" t="s">
        <v>14</v>
      </c>
      <c r="H973">
        <v>24</v>
      </c>
      <c r="I973">
        <f t="shared" si="95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s="15" t="str">
        <f t="shared" si="93"/>
        <v>film &amp; video</v>
      </c>
      <c r="T973" s="15" t="str">
        <f t="shared" si="94"/>
        <v>television</v>
      </c>
    </row>
    <row r="974" spans="1:20" ht="34" x14ac:dyDescent="0.2">
      <c r="A974" s="6">
        <v>972</v>
      </c>
      <c r="B974" t="s">
        <v>1973</v>
      </c>
      <c r="C974" s="2" t="s">
        <v>1974</v>
      </c>
      <c r="D974">
        <v>42700</v>
      </c>
      <c r="E974">
        <v>97524</v>
      </c>
      <c r="F974">
        <f t="shared" si="90"/>
        <v>228.3934426229508</v>
      </c>
      <c r="G974" t="s">
        <v>20</v>
      </c>
      <c r="H974">
        <v>1681</v>
      </c>
      <c r="I974">
        <f t="shared" si="95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s="15" t="str">
        <f t="shared" si="93"/>
        <v>technology</v>
      </c>
      <c r="T974" s="15" t="str">
        <f t="shared" si="94"/>
        <v>web</v>
      </c>
    </row>
    <row r="975" spans="1:20" ht="17" hidden="1" x14ac:dyDescent="0.2">
      <c r="A975" s="6">
        <v>973</v>
      </c>
      <c r="B975" t="s">
        <v>1975</v>
      </c>
      <c r="C975" s="2" t="s">
        <v>1976</v>
      </c>
      <c r="D975">
        <v>121100</v>
      </c>
      <c r="E975">
        <v>26176</v>
      </c>
      <c r="F975">
        <f t="shared" si="90"/>
        <v>21.615194054500414</v>
      </c>
      <c r="G975" t="s">
        <v>14</v>
      </c>
      <c r="H975">
        <v>252</v>
      </c>
      <c r="I975">
        <f t="shared" si="95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s="15" t="str">
        <f t="shared" si="93"/>
        <v>theater</v>
      </c>
      <c r="T975" s="15" t="str">
        <f t="shared" si="94"/>
        <v>plays</v>
      </c>
    </row>
    <row r="976" spans="1:20" ht="17" x14ac:dyDescent="0.2">
      <c r="A976" s="6">
        <v>974</v>
      </c>
      <c r="B976" t="s">
        <v>1977</v>
      </c>
      <c r="C976" s="2" t="s">
        <v>1978</v>
      </c>
      <c r="D976">
        <v>800</v>
      </c>
      <c r="E976">
        <v>2991</v>
      </c>
      <c r="F976">
        <f t="shared" si="90"/>
        <v>373.875</v>
      </c>
      <c r="G976" t="s">
        <v>20</v>
      </c>
      <c r="H976">
        <v>32</v>
      </c>
      <c r="I976">
        <f t="shared" si="95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s="15" t="str">
        <f t="shared" si="93"/>
        <v>music</v>
      </c>
      <c r="T976" s="15" t="str">
        <f t="shared" si="94"/>
        <v>indie rock</v>
      </c>
    </row>
    <row r="977" spans="1:20" ht="17" x14ac:dyDescent="0.2">
      <c r="A977" s="6">
        <v>975</v>
      </c>
      <c r="B977" t="s">
        <v>1979</v>
      </c>
      <c r="C977" s="2" t="s">
        <v>1980</v>
      </c>
      <c r="D977">
        <v>5400</v>
      </c>
      <c r="E977">
        <v>8366</v>
      </c>
      <c r="F977">
        <f t="shared" si="90"/>
        <v>154.92592592592592</v>
      </c>
      <c r="G977" t="s">
        <v>20</v>
      </c>
      <c r="H977">
        <v>135</v>
      </c>
      <c r="I977">
        <f t="shared" si="95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s="15" t="str">
        <f t="shared" si="93"/>
        <v>theater</v>
      </c>
      <c r="T977" s="15" t="str">
        <f t="shared" si="94"/>
        <v>plays</v>
      </c>
    </row>
    <row r="978" spans="1:20" ht="34" x14ac:dyDescent="0.2">
      <c r="A978" s="6">
        <v>976</v>
      </c>
      <c r="B978" t="s">
        <v>1981</v>
      </c>
      <c r="C978" s="2" t="s">
        <v>1982</v>
      </c>
      <c r="D978">
        <v>4000</v>
      </c>
      <c r="E978">
        <v>12886</v>
      </c>
      <c r="F978">
        <f t="shared" si="90"/>
        <v>322.14999999999998</v>
      </c>
      <c r="G978" t="s">
        <v>20</v>
      </c>
      <c r="H978">
        <v>140</v>
      </c>
      <c r="I978">
        <f t="shared" si="95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s="15" t="str">
        <f t="shared" si="93"/>
        <v>theater</v>
      </c>
      <c r="T978" s="15" t="str">
        <f t="shared" si="94"/>
        <v>plays</v>
      </c>
    </row>
    <row r="979" spans="1:20" ht="17" hidden="1" x14ac:dyDescent="0.2">
      <c r="A979" s="6">
        <v>977</v>
      </c>
      <c r="B979" t="s">
        <v>1258</v>
      </c>
      <c r="C979" s="2" t="s">
        <v>1983</v>
      </c>
      <c r="D979">
        <v>7000</v>
      </c>
      <c r="E979">
        <v>5177</v>
      </c>
      <c r="F979">
        <f t="shared" si="90"/>
        <v>73.957142857142856</v>
      </c>
      <c r="G979" t="s">
        <v>14</v>
      </c>
      <c r="H979">
        <v>67</v>
      </c>
      <c r="I979">
        <f t="shared" si="95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s="15" t="str">
        <f t="shared" si="93"/>
        <v>food</v>
      </c>
      <c r="T979" s="15" t="str">
        <f t="shared" si="94"/>
        <v>food trucks</v>
      </c>
    </row>
    <row r="980" spans="1:20" ht="17" x14ac:dyDescent="0.2">
      <c r="A980" s="6">
        <v>978</v>
      </c>
      <c r="B980" t="s">
        <v>1984</v>
      </c>
      <c r="C980" s="2" t="s">
        <v>1985</v>
      </c>
      <c r="D980">
        <v>1000</v>
      </c>
      <c r="E980">
        <v>8641</v>
      </c>
      <c r="F980">
        <f t="shared" si="90"/>
        <v>864.1</v>
      </c>
      <c r="G980" t="s">
        <v>20</v>
      </c>
      <c r="H980">
        <v>92</v>
      </c>
      <c r="I980">
        <f t="shared" si="95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s="15" t="str">
        <f t="shared" si="93"/>
        <v>games</v>
      </c>
      <c r="T980" s="15" t="str">
        <f t="shared" si="94"/>
        <v>video games</v>
      </c>
    </row>
    <row r="981" spans="1:20" ht="17" x14ac:dyDescent="0.2">
      <c r="A981" s="6">
        <v>979</v>
      </c>
      <c r="B981" t="s">
        <v>1986</v>
      </c>
      <c r="C981" s="2" t="s">
        <v>1987</v>
      </c>
      <c r="D981">
        <v>60200</v>
      </c>
      <c r="E981">
        <v>86244</v>
      </c>
      <c r="F981">
        <f t="shared" si="90"/>
        <v>143.26245847176079</v>
      </c>
      <c r="G981" t="s">
        <v>20</v>
      </c>
      <c r="H981">
        <v>1015</v>
      </c>
      <c r="I981">
        <f t="shared" si="95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s="15" t="str">
        <f t="shared" si="93"/>
        <v>theater</v>
      </c>
      <c r="T981" s="15" t="str">
        <f t="shared" si="94"/>
        <v>plays</v>
      </c>
    </row>
    <row r="982" spans="1:20" ht="17" hidden="1" x14ac:dyDescent="0.2">
      <c r="A982" s="6">
        <v>980</v>
      </c>
      <c r="B982" t="s">
        <v>1988</v>
      </c>
      <c r="C982" s="2" t="s">
        <v>1989</v>
      </c>
      <c r="D982">
        <v>195200</v>
      </c>
      <c r="E982">
        <v>78630</v>
      </c>
      <c r="F982">
        <f t="shared" si="90"/>
        <v>40.281762295081968</v>
      </c>
      <c r="G982" t="s">
        <v>14</v>
      </c>
      <c r="H982">
        <v>742</v>
      </c>
      <c r="I982">
        <f t="shared" si="95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s="15" t="str">
        <f t="shared" si="93"/>
        <v>publishing</v>
      </c>
      <c r="T982" s="15" t="str">
        <f t="shared" si="94"/>
        <v>nonfiction</v>
      </c>
    </row>
    <row r="983" spans="1:20" ht="17" x14ac:dyDescent="0.2">
      <c r="A983" s="6">
        <v>981</v>
      </c>
      <c r="B983" t="s">
        <v>1990</v>
      </c>
      <c r="C983" s="2" t="s">
        <v>1991</v>
      </c>
      <c r="D983">
        <v>6700</v>
      </c>
      <c r="E983">
        <v>11941</v>
      </c>
      <c r="F983">
        <f t="shared" si="90"/>
        <v>178.22388059701493</v>
      </c>
      <c r="G983" t="s">
        <v>20</v>
      </c>
      <c r="H983">
        <v>323</v>
      </c>
      <c r="I983">
        <f t="shared" si="95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s="15" t="str">
        <f t="shared" si="93"/>
        <v>technology</v>
      </c>
      <c r="T983" s="15" t="str">
        <f t="shared" si="94"/>
        <v>web</v>
      </c>
    </row>
    <row r="984" spans="1:20" ht="17" hidden="1" x14ac:dyDescent="0.2">
      <c r="A984" s="6">
        <v>982</v>
      </c>
      <c r="B984" t="s">
        <v>1992</v>
      </c>
      <c r="C984" s="2" t="s">
        <v>1993</v>
      </c>
      <c r="D984">
        <v>7200</v>
      </c>
      <c r="E984">
        <v>6115</v>
      </c>
      <c r="F984">
        <f t="shared" si="90"/>
        <v>84.930555555555557</v>
      </c>
      <c r="G984" t="s">
        <v>14</v>
      </c>
      <c r="H984">
        <v>75</v>
      </c>
      <c r="I984">
        <f t="shared" si="95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s="15" t="str">
        <f t="shared" si="93"/>
        <v>film &amp; video</v>
      </c>
      <c r="T984" s="15" t="str">
        <f t="shared" si="94"/>
        <v>documentary</v>
      </c>
    </row>
    <row r="985" spans="1:20" ht="17" x14ac:dyDescent="0.2">
      <c r="A985" s="6">
        <v>983</v>
      </c>
      <c r="B985" t="s">
        <v>1994</v>
      </c>
      <c r="C985" s="2" t="s">
        <v>1995</v>
      </c>
      <c r="D985">
        <v>129100</v>
      </c>
      <c r="E985">
        <v>188404</v>
      </c>
      <c r="F985">
        <f t="shared" si="90"/>
        <v>145.93648334624322</v>
      </c>
      <c r="G985" t="s">
        <v>20</v>
      </c>
      <c r="H985">
        <v>2326</v>
      </c>
      <c r="I985">
        <f t="shared" si="95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s="15" t="str">
        <f t="shared" si="93"/>
        <v>film &amp; video</v>
      </c>
      <c r="T985" s="15" t="str">
        <f t="shared" si="94"/>
        <v>documentary</v>
      </c>
    </row>
    <row r="986" spans="1:20" ht="34" x14ac:dyDescent="0.2">
      <c r="A986" s="6">
        <v>984</v>
      </c>
      <c r="B986" t="s">
        <v>1996</v>
      </c>
      <c r="C986" s="2" t="s">
        <v>1997</v>
      </c>
      <c r="D986">
        <v>6500</v>
      </c>
      <c r="E986">
        <v>9910</v>
      </c>
      <c r="F986">
        <f t="shared" si="90"/>
        <v>152.46153846153848</v>
      </c>
      <c r="G986" t="s">
        <v>20</v>
      </c>
      <c r="H986">
        <v>381</v>
      </c>
      <c r="I986">
        <f t="shared" si="95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s="15" t="str">
        <f t="shared" si="93"/>
        <v>theater</v>
      </c>
      <c r="T986" s="15" t="str">
        <f t="shared" si="94"/>
        <v>plays</v>
      </c>
    </row>
    <row r="987" spans="1:20" ht="17" hidden="1" x14ac:dyDescent="0.2">
      <c r="A987" s="6">
        <v>985</v>
      </c>
      <c r="B987" t="s">
        <v>1998</v>
      </c>
      <c r="C987" s="2" t="s">
        <v>1999</v>
      </c>
      <c r="D987">
        <v>170600</v>
      </c>
      <c r="E987">
        <v>114523</v>
      </c>
      <c r="F987">
        <f t="shared" si="90"/>
        <v>67.129542790152414</v>
      </c>
      <c r="G987" t="s">
        <v>14</v>
      </c>
      <c r="H987">
        <v>4405</v>
      </c>
      <c r="I987">
        <f t="shared" si="95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s="15" t="str">
        <f t="shared" si="93"/>
        <v>music</v>
      </c>
      <c r="T987" s="15" t="str">
        <f t="shared" si="94"/>
        <v>rock</v>
      </c>
    </row>
    <row r="988" spans="1:20" ht="34" hidden="1" x14ac:dyDescent="0.2">
      <c r="A988" s="6">
        <v>986</v>
      </c>
      <c r="B988" t="s">
        <v>2000</v>
      </c>
      <c r="C988" s="2" t="s">
        <v>2001</v>
      </c>
      <c r="D988">
        <v>7800</v>
      </c>
      <c r="E988">
        <v>3144</v>
      </c>
      <c r="F988">
        <f t="shared" si="90"/>
        <v>40.307692307692307</v>
      </c>
      <c r="G988" t="s">
        <v>14</v>
      </c>
      <c r="H988">
        <v>92</v>
      </c>
      <c r="I988">
        <f t="shared" si="95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s="15" t="str">
        <f t="shared" si="93"/>
        <v>music</v>
      </c>
      <c r="T988" s="15" t="str">
        <f t="shared" si="94"/>
        <v>rock</v>
      </c>
    </row>
    <row r="989" spans="1:20" ht="17" x14ac:dyDescent="0.2">
      <c r="A989" s="6">
        <v>987</v>
      </c>
      <c r="B989" t="s">
        <v>2002</v>
      </c>
      <c r="C989" s="2" t="s">
        <v>2003</v>
      </c>
      <c r="D989">
        <v>6200</v>
      </c>
      <c r="E989">
        <v>13441</v>
      </c>
      <c r="F989">
        <f t="shared" si="90"/>
        <v>216.79032258064518</v>
      </c>
      <c r="G989" t="s">
        <v>20</v>
      </c>
      <c r="H989">
        <v>480</v>
      </c>
      <c r="I989">
        <f t="shared" si="95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s="15" t="str">
        <f t="shared" si="93"/>
        <v>film &amp; video</v>
      </c>
      <c r="T989" s="15" t="str">
        <f t="shared" si="94"/>
        <v>documentary</v>
      </c>
    </row>
    <row r="990" spans="1:20" ht="17" hidden="1" x14ac:dyDescent="0.2">
      <c r="A990" s="6">
        <v>988</v>
      </c>
      <c r="B990" t="s">
        <v>2004</v>
      </c>
      <c r="C990" s="2" t="s">
        <v>2005</v>
      </c>
      <c r="D990">
        <v>9400</v>
      </c>
      <c r="E990">
        <v>4899</v>
      </c>
      <c r="F990">
        <f t="shared" si="90"/>
        <v>52.117021276595743</v>
      </c>
      <c r="G990" t="s">
        <v>14</v>
      </c>
      <c r="H990">
        <v>64</v>
      </c>
      <c r="I990">
        <f t="shared" si="95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s="15" t="str">
        <f t="shared" si="93"/>
        <v>publishing</v>
      </c>
      <c r="T990" s="15" t="str">
        <f t="shared" si="94"/>
        <v>radio &amp; podcasts</v>
      </c>
    </row>
    <row r="991" spans="1:20" ht="17" x14ac:dyDescent="0.2">
      <c r="A991" s="6">
        <v>989</v>
      </c>
      <c r="B991" t="s">
        <v>2006</v>
      </c>
      <c r="C991" s="2" t="s">
        <v>2007</v>
      </c>
      <c r="D991">
        <v>2400</v>
      </c>
      <c r="E991">
        <v>11990</v>
      </c>
      <c r="F991">
        <f t="shared" si="90"/>
        <v>499.58333333333337</v>
      </c>
      <c r="G991" t="s">
        <v>20</v>
      </c>
      <c r="H991">
        <v>226</v>
      </c>
      <c r="I991">
        <f t="shared" si="95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s="15" t="str">
        <f t="shared" si="93"/>
        <v>publishing</v>
      </c>
      <c r="T991" s="15" t="str">
        <f t="shared" si="94"/>
        <v>translations</v>
      </c>
    </row>
    <row r="992" spans="1:20" ht="17" hidden="1" x14ac:dyDescent="0.2">
      <c r="A992" s="6">
        <v>990</v>
      </c>
      <c r="B992" t="s">
        <v>2008</v>
      </c>
      <c r="C992" s="2" t="s">
        <v>2009</v>
      </c>
      <c r="D992">
        <v>7800</v>
      </c>
      <c r="E992">
        <v>6839</v>
      </c>
      <c r="F992">
        <f t="shared" si="90"/>
        <v>87.679487179487182</v>
      </c>
      <c r="G992" t="s">
        <v>14</v>
      </c>
      <c r="H992">
        <v>64</v>
      </c>
      <c r="I992">
        <f t="shared" si="95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s="15" t="str">
        <f t="shared" si="93"/>
        <v>film &amp; video</v>
      </c>
      <c r="T992" s="15" t="str">
        <f t="shared" si="94"/>
        <v>drama</v>
      </c>
    </row>
    <row r="993" spans="1:20" ht="17" x14ac:dyDescent="0.2">
      <c r="A993" s="6">
        <v>991</v>
      </c>
      <c r="B993" t="s">
        <v>1080</v>
      </c>
      <c r="C993" s="2" t="s">
        <v>2010</v>
      </c>
      <c r="D993">
        <v>9800</v>
      </c>
      <c r="E993">
        <v>11091</v>
      </c>
      <c r="F993">
        <f t="shared" si="90"/>
        <v>113.17346938775511</v>
      </c>
      <c r="G993" t="s">
        <v>20</v>
      </c>
      <c r="H993">
        <v>241</v>
      </c>
      <c r="I993">
        <f t="shared" si="95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s="15" t="str">
        <f t="shared" si="93"/>
        <v>music</v>
      </c>
      <c r="T993" s="15" t="str">
        <f t="shared" si="94"/>
        <v>rock</v>
      </c>
    </row>
    <row r="994" spans="1:20" ht="17" x14ac:dyDescent="0.2">
      <c r="A994" s="6">
        <v>992</v>
      </c>
      <c r="B994" t="s">
        <v>2011</v>
      </c>
      <c r="C994" s="2" t="s">
        <v>2012</v>
      </c>
      <c r="D994">
        <v>3100</v>
      </c>
      <c r="E994">
        <v>13223</v>
      </c>
      <c r="F994">
        <f t="shared" si="90"/>
        <v>426.54838709677421</v>
      </c>
      <c r="G994" t="s">
        <v>20</v>
      </c>
      <c r="H994">
        <v>132</v>
      </c>
      <c r="I994">
        <f t="shared" si="95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s="15" t="str">
        <f t="shared" si="93"/>
        <v>film &amp; video</v>
      </c>
      <c r="T994" s="15" t="str">
        <f t="shared" si="94"/>
        <v>drama</v>
      </c>
    </row>
    <row r="995" spans="1:20" ht="17" hidden="1" x14ac:dyDescent="0.2">
      <c r="A995" s="6">
        <v>993</v>
      </c>
      <c r="B995" t="s">
        <v>2013</v>
      </c>
      <c r="C995" s="2" t="s">
        <v>2014</v>
      </c>
      <c r="D995">
        <v>9800</v>
      </c>
      <c r="E995">
        <v>7608</v>
      </c>
      <c r="F995">
        <f t="shared" si="90"/>
        <v>77.632653061224488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s="15" t="str">
        <f t="shared" si="93"/>
        <v>photography</v>
      </c>
      <c r="T995" s="15" t="str">
        <f t="shared" si="94"/>
        <v>photography books</v>
      </c>
    </row>
    <row r="996" spans="1:20" ht="17" hidden="1" x14ac:dyDescent="0.2">
      <c r="A996" s="6">
        <v>994</v>
      </c>
      <c r="B996" t="s">
        <v>2015</v>
      </c>
      <c r="C996" s="2" t="s">
        <v>2016</v>
      </c>
      <c r="D996">
        <v>141100</v>
      </c>
      <c r="E996">
        <v>74073</v>
      </c>
      <c r="F996">
        <f t="shared" si="90"/>
        <v>52.496810772501767</v>
      </c>
      <c r="G996" t="s">
        <v>14</v>
      </c>
      <c r="H996">
        <v>842</v>
      </c>
      <c r="I996">
        <f t="shared" si="95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s="15" t="str">
        <f t="shared" si="93"/>
        <v>publishing</v>
      </c>
      <c r="T996" s="15" t="str">
        <f t="shared" si="94"/>
        <v>translations</v>
      </c>
    </row>
    <row r="997" spans="1:20" ht="17" x14ac:dyDescent="0.2">
      <c r="A997" s="6">
        <v>995</v>
      </c>
      <c r="B997" t="s">
        <v>2017</v>
      </c>
      <c r="C997" s="2" t="s">
        <v>2018</v>
      </c>
      <c r="D997">
        <v>97300</v>
      </c>
      <c r="E997">
        <v>153216</v>
      </c>
      <c r="F997">
        <f t="shared" si="90"/>
        <v>157.46762589928059</v>
      </c>
      <c r="G997" t="s">
        <v>20</v>
      </c>
      <c r="H997">
        <v>2043</v>
      </c>
      <c r="I997">
        <f t="shared" si="95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s="15" t="str">
        <f t="shared" si="93"/>
        <v>food</v>
      </c>
      <c r="T997" s="15" t="str">
        <f t="shared" si="94"/>
        <v>food trucks</v>
      </c>
    </row>
    <row r="998" spans="1:20" ht="34" hidden="1" x14ac:dyDescent="0.2">
      <c r="A998" s="6">
        <v>996</v>
      </c>
      <c r="B998" t="s">
        <v>2019</v>
      </c>
      <c r="C998" s="2" t="s">
        <v>2020</v>
      </c>
      <c r="D998">
        <v>6600</v>
      </c>
      <c r="E998">
        <v>4814</v>
      </c>
      <c r="F998">
        <f t="shared" si="90"/>
        <v>72.939393939393938</v>
      </c>
      <c r="G998" t="s">
        <v>14</v>
      </c>
      <c r="H998">
        <v>112</v>
      </c>
      <c r="I998">
        <f t="shared" si="95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s="15" t="str">
        <f t="shared" si="93"/>
        <v>theater</v>
      </c>
      <c r="T998" s="15" t="str">
        <f t="shared" si="94"/>
        <v>plays</v>
      </c>
    </row>
    <row r="999" spans="1:20" ht="17" hidden="1" x14ac:dyDescent="0.2">
      <c r="A999" s="6">
        <v>997</v>
      </c>
      <c r="B999" t="s">
        <v>2021</v>
      </c>
      <c r="C999" s="2" t="s">
        <v>2022</v>
      </c>
      <c r="D999">
        <v>7600</v>
      </c>
      <c r="E999">
        <v>4603</v>
      </c>
      <c r="F999">
        <f t="shared" si="90"/>
        <v>60.565789473684205</v>
      </c>
      <c r="G999" t="s">
        <v>74</v>
      </c>
      <c r="H999">
        <v>139</v>
      </c>
      <c r="I999">
        <f t="shared" si="95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s="15" t="str">
        <f t="shared" si="93"/>
        <v>theater</v>
      </c>
      <c r="T999" s="15" t="str">
        <f t="shared" si="94"/>
        <v>plays</v>
      </c>
    </row>
    <row r="1000" spans="1:20" ht="17" hidden="1" x14ac:dyDescent="0.2">
      <c r="A1000" s="6">
        <v>998</v>
      </c>
      <c r="B1000" t="s">
        <v>2023</v>
      </c>
      <c r="C1000" s="2" t="s">
        <v>2024</v>
      </c>
      <c r="D1000">
        <v>66600</v>
      </c>
      <c r="E1000">
        <v>37823</v>
      </c>
      <c r="F1000">
        <f t="shared" si="90"/>
        <v>56.791291291291287</v>
      </c>
      <c r="G1000" t="s">
        <v>14</v>
      </c>
      <c r="H1000">
        <v>374</v>
      </c>
      <c r="I1000">
        <f t="shared" si="95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s="15" t="str">
        <f t="shared" si="93"/>
        <v>music</v>
      </c>
      <c r="T1000" s="15" t="str">
        <f t="shared" si="94"/>
        <v>indie rock</v>
      </c>
    </row>
    <row r="1001" spans="1:20" ht="17" hidden="1" x14ac:dyDescent="0.2">
      <c r="A1001" s="6">
        <v>999</v>
      </c>
      <c r="B1001" t="s">
        <v>2025</v>
      </c>
      <c r="C1001" s="2" t="s">
        <v>2026</v>
      </c>
      <c r="D1001">
        <v>111100</v>
      </c>
      <c r="E1001">
        <v>62819</v>
      </c>
      <c r="F1001">
        <f t="shared" si="90"/>
        <v>56.542754275427541</v>
      </c>
      <c r="G1001" t="s">
        <v>74</v>
      </c>
      <c r="H1001">
        <v>1122</v>
      </c>
      <c r="I1001">
        <f t="shared" si="95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s="15" t="str">
        <f t="shared" si="93"/>
        <v>food</v>
      </c>
      <c r="T1001" s="15" t="str">
        <f t="shared" si="94"/>
        <v>food trucks</v>
      </c>
    </row>
  </sheetData>
  <autoFilter ref="A1:T1001" xr:uid="{00000000-0001-0000-0000-000000000000}">
    <filterColumn colId="6">
      <filters>
        <filter val="successful"/>
      </filters>
    </filterColumn>
  </autoFilter>
  <conditionalFormatting sqref="A1:T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theme="9" tint="-0.249977111117893"/>
        <color theme="4" tint="-0.249977111117893"/>
      </colorScale>
    </cfRule>
  </conditionalFormatting>
  <conditionalFormatting sqref="G1:G1048576">
    <cfRule type="containsText" dxfId="12" priority="2" operator="containsText" text="Live">
      <formula>NOT(ISERROR(SEARCH("Live",G1)))</formula>
    </cfRule>
    <cfRule type="containsText" dxfId="11" priority="4" operator="containsText" text="Canceled">
      <formula>NOT(ISERROR(SEARCH("Canceled",G1)))</formula>
    </cfRule>
    <cfRule type="containsText" dxfId="10" priority="5" operator="containsText" text="Successful">
      <formula>NOT(ISERROR(SEARCH("Successful",G1)))</formula>
    </cfRule>
    <cfRule type="containsText" dxfId="9" priority="6" operator="containsText" text="Failed">
      <formula>NOT(ISERROR(SEARCH("Failed",G1)))</formula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">
    <cfRule type="containsText" dxfId="8" priority="3" operator="containsText" text="Live">
      <formula>NOT(ISERROR(SEARCH("Live",G10)))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042EB-FB1F-3344-8B73-BA4B6EA27F2F}">
  <sheetPr>
    <tabColor theme="3" tint="0.79998168889431442"/>
  </sheetPr>
  <dimension ref="A2:F15"/>
  <sheetViews>
    <sheetView zoomScale="90" zoomScaleNormal="90" workbookViewId="0">
      <selection activeCell="B6" sqref="B6"/>
    </sheetView>
  </sheetViews>
  <sheetFormatPr baseColWidth="10" defaultColWidth="11" defaultRowHeight="16" x14ac:dyDescent="0.2"/>
  <cols>
    <col min="1" max="1" width="16.5" bestFit="1" customWidth="1"/>
    <col min="2" max="2" width="17.33203125" bestFit="1" customWidth="1"/>
    <col min="3" max="3" width="6" bestFit="1" customWidth="1"/>
    <col min="4" max="4" width="4.5" bestFit="1" customWidth="1"/>
    <col min="5" max="5" width="9.83203125" bestFit="1" customWidth="1"/>
    <col min="6" max="7" width="11" bestFit="1" customWidth="1"/>
    <col min="8" max="8" width="10" bestFit="1" customWidth="1"/>
    <col min="9" max="9" width="10.83203125" bestFit="1" customWidth="1"/>
    <col min="10" max="10" width="7.83203125" bestFit="1" customWidth="1"/>
    <col min="11" max="11" width="7" bestFit="1" customWidth="1"/>
    <col min="12" max="12" width="11" bestFit="1" customWidth="1"/>
    <col min="13" max="975" width="31.83203125" bestFit="1" customWidth="1"/>
    <col min="976" max="976" width="11" bestFit="1" customWidth="1"/>
  </cols>
  <sheetData>
    <row r="2" spans="1:6" x14ac:dyDescent="0.2">
      <c r="A2" s="7" t="s">
        <v>6</v>
      </c>
      <c r="B2" t="s">
        <v>2046</v>
      </c>
    </row>
    <row r="4" spans="1:6" x14ac:dyDescent="0.2">
      <c r="A4" s="7" t="s">
        <v>2044</v>
      </c>
      <c r="B4" s="7" t="s">
        <v>2045</v>
      </c>
    </row>
    <row r="5" spans="1:6" x14ac:dyDescent="0.2">
      <c r="A5" s="7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">
      <c r="A7" s="5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2">
      <c r="A8" s="5" t="s">
        <v>2034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">
      <c r="A9" s="5" t="s">
        <v>2040</v>
      </c>
      <c r="E9">
        <v>4</v>
      </c>
      <c r="F9">
        <v>4</v>
      </c>
    </row>
    <row r="10" spans="1:6" x14ac:dyDescent="0.2">
      <c r="A10" s="5" t="s">
        <v>2033</v>
      </c>
      <c r="B10">
        <v>10</v>
      </c>
      <c r="C10">
        <v>66</v>
      </c>
      <c r="E10">
        <v>99</v>
      </c>
      <c r="F10">
        <v>175</v>
      </c>
    </row>
    <row r="11" spans="1:6" x14ac:dyDescent="0.2">
      <c r="A11" s="5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">
      <c r="A12" s="5" t="s">
        <v>2038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">
      <c r="A13" s="5" t="s">
        <v>2036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">
      <c r="A14" s="5" t="s">
        <v>2037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">
      <c r="A15" s="5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28F75-BDF7-7942-9B87-B4ADAC5906D7}">
  <sheetPr>
    <tabColor theme="5"/>
  </sheetPr>
  <dimension ref="A1:F30"/>
  <sheetViews>
    <sheetView zoomScaleNormal="100" workbookViewId="0">
      <selection activeCell="F48" sqref="F48"/>
    </sheetView>
  </sheetViews>
  <sheetFormatPr baseColWidth="10" defaultColWidth="11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" bestFit="1" customWidth="1"/>
    <col min="5" max="5" width="9.5" bestFit="1" customWidth="1"/>
  </cols>
  <sheetData>
    <row r="1" spans="1:6" x14ac:dyDescent="0.2">
      <c r="A1" s="7" t="s">
        <v>6</v>
      </c>
      <c r="B1" t="s">
        <v>2047</v>
      </c>
    </row>
    <row r="2" spans="1:6" x14ac:dyDescent="0.2">
      <c r="A2" s="7" t="s">
        <v>2031</v>
      </c>
      <c r="B2" t="s">
        <v>2047</v>
      </c>
    </row>
    <row r="4" spans="1:6" x14ac:dyDescent="0.2">
      <c r="A4" s="7" t="s">
        <v>2044</v>
      </c>
      <c r="B4" s="7" t="s">
        <v>2045</v>
      </c>
    </row>
    <row r="5" spans="1:6" x14ac:dyDescent="0.2">
      <c r="A5" s="7" t="s">
        <v>2042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5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5" t="s">
        <v>2049</v>
      </c>
      <c r="E7">
        <v>4</v>
      </c>
      <c r="F7">
        <v>4</v>
      </c>
    </row>
    <row r="8" spans="1:6" x14ac:dyDescent="0.2">
      <c r="A8" s="5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5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5" t="s">
        <v>2052</v>
      </c>
      <c r="C10">
        <v>8</v>
      </c>
      <c r="E10">
        <v>10</v>
      </c>
      <c r="F10">
        <v>18</v>
      </c>
    </row>
    <row r="11" spans="1:6" x14ac:dyDescent="0.2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5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5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5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5" t="s">
        <v>2057</v>
      </c>
      <c r="C15">
        <v>3</v>
      </c>
      <c r="E15">
        <v>4</v>
      </c>
      <c r="F15">
        <v>7</v>
      </c>
    </row>
    <row r="16" spans="1:6" x14ac:dyDescent="0.2">
      <c r="A16" s="5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5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5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5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5" t="s">
        <v>2062</v>
      </c>
      <c r="C20">
        <v>4</v>
      </c>
      <c r="E20">
        <v>4</v>
      </c>
      <c r="F20">
        <v>8</v>
      </c>
    </row>
    <row r="21" spans="1:6" x14ac:dyDescent="0.2">
      <c r="A21" s="5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5" t="s">
        <v>2064</v>
      </c>
      <c r="C22">
        <v>9</v>
      </c>
      <c r="E22">
        <v>5</v>
      </c>
      <c r="F22">
        <v>14</v>
      </c>
    </row>
    <row r="23" spans="1:6" x14ac:dyDescent="0.2">
      <c r="A23" s="5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5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5" t="s">
        <v>2067</v>
      </c>
      <c r="C25">
        <v>7</v>
      </c>
      <c r="E25">
        <v>14</v>
      </c>
      <c r="F25">
        <v>21</v>
      </c>
    </row>
    <row r="26" spans="1:6" x14ac:dyDescent="0.2">
      <c r="A26" s="5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5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5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5" t="s">
        <v>2071</v>
      </c>
      <c r="E29">
        <v>3</v>
      </c>
      <c r="F29">
        <v>3</v>
      </c>
    </row>
    <row r="30" spans="1:6" x14ac:dyDescent="0.2">
      <c r="A30" s="5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5004-2D8F-CB49-B6C7-4051B23BD4A0}">
  <sheetPr>
    <tabColor theme="7"/>
  </sheetPr>
  <dimension ref="A1:F16"/>
  <sheetViews>
    <sheetView workbookViewId="0">
      <selection activeCell="F28" sqref="F28"/>
    </sheetView>
  </sheetViews>
  <sheetFormatPr baseColWidth="10" defaultColWidth="11" defaultRowHeight="16" x14ac:dyDescent="0.2"/>
  <cols>
    <col min="1" max="2" width="15.5" bestFit="1" customWidth="1"/>
    <col min="3" max="3" width="5.83203125" bestFit="1" customWidth="1"/>
    <col min="4" max="4" width="4" bestFit="1" customWidth="1"/>
    <col min="5" max="5" width="9.5" bestFit="1" customWidth="1"/>
  </cols>
  <sheetData>
    <row r="1" spans="1:6" x14ac:dyDescent="0.2">
      <c r="A1" s="7" t="s">
        <v>2031</v>
      </c>
      <c r="B1" t="s">
        <v>2047</v>
      </c>
    </row>
    <row r="3" spans="1:6" x14ac:dyDescent="0.2">
      <c r="A3" s="7" t="s">
        <v>2044</v>
      </c>
      <c r="B3" s="7" t="s">
        <v>2045</v>
      </c>
    </row>
    <row r="4" spans="1:6" x14ac:dyDescent="0.2">
      <c r="A4" s="7" t="s">
        <v>2042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5" t="s">
        <v>2074</v>
      </c>
      <c r="B5">
        <v>14</v>
      </c>
      <c r="C5">
        <v>35</v>
      </c>
      <c r="D5">
        <v>1</v>
      </c>
      <c r="E5">
        <v>58</v>
      </c>
      <c r="F5">
        <v>108</v>
      </c>
    </row>
    <row r="6" spans="1:6" x14ac:dyDescent="0.2">
      <c r="A6" s="5" t="s">
        <v>2075</v>
      </c>
      <c r="B6">
        <v>6</v>
      </c>
      <c r="C6">
        <v>40</v>
      </c>
      <c r="D6">
        <v>1</v>
      </c>
      <c r="E6">
        <v>56</v>
      </c>
      <c r="F6">
        <v>103</v>
      </c>
    </row>
    <row r="7" spans="1:6" x14ac:dyDescent="0.2">
      <c r="A7" s="5" t="s">
        <v>2076</v>
      </c>
      <c r="B7">
        <v>4</v>
      </c>
      <c r="C7">
        <v>32</v>
      </c>
      <c r="D7">
        <v>3</v>
      </c>
      <c r="E7">
        <v>45</v>
      </c>
      <c r="F7">
        <v>84</v>
      </c>
    </row>
    <row r="8" spans="1:6" x14ac:dyDescent="0.2">
      <c r="A8" s="5" t="s">
        <v>2077</v>
      </c>
      <c r="B8">
        <v>4</v>
      </c>
      <c r="C8">
        <v>35</v>
      </c>
      <c r="D8">
        <v>1</v>
      </c>
      <c r="E8">
        <v>48</v>
      </c>
      <c r="F8">
        <v>88</v>
      </c>
    </row>
    <row r="9" spans="1:6" x14ac:dyDescent="0.2">
      <c r="A9" s="5" t="s">
        <v>2078</v>
      </c>
      <c r="B9">
        <v>4</v>
      </c>
      <c r="C9">
        <v>37</v>
      </c>
      <c r="D9">
        <v>1</v>
      </c>
      <c r="E9">
        <v>60</v>
      </c>
      <c r="F9">
        <v>102</v>
      </c>
    </row>
    <row r="10" spans="1:6" x14ac:dyDescent="0.2">
      <c r="A10" s="5" t="s">
        <v>2079</v>
      </c>
      <c r="B10">
        <v>7</v>
      </c>
      <c r="C10">
        <v>42</v>
      </c>
      <c r="D10">
        <v>2</v>
      </c>
      <c r="E10">
        <v>54</v>
      </c>
      <c r="F10">
        <v>105</v>
      </c>
    </row>
    <row r="11" spans="1:6" x14ac:dyDescent="0.2">
      <c r="A11" s="5" t="s">
        <v>2080</v>
      </c>
      <c r="B11">
        <v>5</v>
      </c>
      <c r="C11">
        <v>42</v>
      </c>
      <c r="D11">
        <v>2</v>
      </c>
      <c r="E11">
        <v>49</v>
      </c>
      <c r="F11">
        <v>98</v>
      </c>
    </row>
    <row r="12" spans="1:6" x14ac:dyDescent="0.2">
      <c r="A12" s="5" t="s">
        <v>2081</v>
      </c>
      <c r="B12">
        <v>5</v>
      </c>
      <c r="C12">
        <v>28</v>
      </c>
      <c r="D12">
        <v>1</v>
      </c>
      <c r="E12">
        <v>67</v>
      </c>
      <c r="F12">
        <v>101</v>
      </c>
    </row>
    <row r="13" spans="1:6" x14ac:dyDescent="0.2">
      <c r="A13" s="5" t="s">
        <v>2082</v>
      </c>
      <c r="B13">
        <v>4</v>
      </c>
      <c r="C13">
        <v>35</v>
      </c>
      <c r="D13">
        <v>2</v>
      </c>
      <c r="E13">
        <v>61</v>
      </c>
      <c r="F13">
        <v>102</v>
      </c>
    </row>
    <row r="14" spans="1:6" x14ac:dyDescent="0.2">
      <c r="A14" s="5" t="s">
        <v>2083</v>
      </c>
      <c r="B14">
        <v>4</v>
      </c>
      <c r="C14">
        <v>36</v>
      </c>
      <c r="E14">
        <v>67</v>
      </c>
      <c r="F14">
        <v>107</v>
      </c>
    </row>
    <row r="15" spans="1:6" x14ac:dyDescent="0.2">
      <c r="A15" s="5" t="s">
        <v>2084</v>
      </c>
      <c r="C15">
        <v>2</v>
      </c>
      <c r="F15">
        <v>2</v>
      </c>
    </row>
    <row r="16" spans="1:6" x14ac:dyDescent="0.2">
      <c r="A16" s="5" t="s">
        <v>2043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31E42-E4E8-814A-830F-7E16D8F238E1}">
  <sheetPr>
    <tabColor theme="7" tint="0.59999389629810485"/>
  </sheetPr>
  <dimension ref="A1:H20"/>
  <sheetViews>
    <sheetView workbookViewId="0">
      <pane ySplit="1" topLeftCell="A2" activePane="bottomLeft" state="frozen"/>
      <selection pane="bottomLeft" activeCell="K12" sqref="K12"/>
    </sheetView>
  </sheetViews>
  <sheetFormatPr baseColWidth="10" defaultColWidth="11" defaultRowHeight="16" x14ac:dyDescent="0.2"/>
  <cols>
    <col min="1" max="1" width="21.5" customWidth="1"/>
    <col min="2" max="8" width="21.5" style="6" customWidth="1"/>
  </cols>
  <sheetData>
    <row r="1" spans="1:8" ht="19" x14ac:dyDescent="0.25">
      <c r="A1" s="9" t="s">
        <v>2085</v>
      </c>
      <c r="B1" s="12" t="s">
        <v>2086</v>
      </c>
      <c r="C1" s="12" t="s">
        <v>2087</v>
      </c>
      <c r="D1" s="12" t="s">
        <v>2088</v>
      </c>
      <c r="E1" s="12" t="s">
        <v>2089</v>
      </c>
      <c r="F1" s="12" t="s">
        <v>2090</v>
      </c>
      <c r="G1" s="12" t="s">
        <v>2091</v>
      </c>
      <c r="H1" s="12" t="s">
        <v>2092</v>
      </c>
    </row>
    <row r="2" spans="1:8" ht="19" x14ac:dyDescent="0.25">
      <c r="A2" s="11">
        <v>1000</v>
      </c>
      <c r="B2" s="13">
        <f>COUNTIFS(Crowdfunding!$D$2:$D$1001,"&lt;1000",Crowdfunding!$G$2:$G$1001,"successful")</f>
        <v>30</v>
      </c>
      <c r="C2" s="13">
        <f>COUNTIFS(Crowdfunding!$D$2:$D$1001,"&lt;1000",Crowdfunding!$G$2:$G$1001,"failed")</f>
        <v>20</v>
      </c>
      <c r="D2" s="13">
        <f>COUNTIFS(Crowdfunding!$D$2:$D$1001,"&lt;1000",Crowdfunding!$G$2:$G$1001,"Canceled")</f>
        <v>1</v>
      </c>
      <c r="E2" s="13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ht="19" x14ac:dyDescent="0.25">
      <c r="A3" s="10" t="s">
        <v>2093</v>
      </c>
      <c r="B3" s="13">
        <f>COUNTIFS(Crowdfunding!$D$2:$D$1001,"&gt;=1000",Crowdfunding!$D$2:$D$1001,"&lt;5000",Crowdfunding!$G$2:$G$1001,"successful")</f>
        <v>191</v>
      </c>
      <c r="C3" s="13">
        <f>COUNTIFS(Crowdfunding!$D$2:$D$1001,"&gt;=1000",Crowdfunding!$D$2:$D$1001,"&lt;5000",Crowdfunding!$G$2:$G$1001,"failed")</f>
        <v>38</v>
      </c>
      <c r="D3" s="13">
        <f>COUNTIFS(Crowdfunding!$D$2:$D$1001,"&gt;=1000",Crowdfunding!$D$2:$D$1001,"&lt;5000",Crowdfunding!$G$2:$G$1001,"Canceled")</f>
        <v>2</v>
      </c>
      <c r="E3" s="1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ht="19" x14ac:dyDescent="0.25">
      <c r="A4" s="10" t="s">
        <v>2094</v>
      </c>
      <c r="B4" s="13">
        <f>COUNTIFS(Crowdfunding!$D$2:$D$1001,"&gt;=5000",Crowdfunding!$D$2:$D$1001,"&lt;10000",Crowdfunding!$G$2:$G$1001,"successful")</f>
        <v>164</v>
      </c>
      <c r="C4" s="13">
        <f>COUNTIFS(Crowdfunding!$D$2:$D$1001,"&gt;=5000",Crowdfunding!$D$2:$D$1001,"&lt;10000",Crowdfunding!$G$2:$G$1001,"failed")</f>
        <v>126</v>
      </c>
      <c r="D4" s="13">
        <f>COUNTIFS(Crowdfunding!$D$2:$D$1001,"&gt;=5000",Crowdfunding!$D$2:$D$1001,"&lt;10000",Crowdfunding!$G$2:$G$1001,"Canceled")</f>
        <v>25</v>
      </c>
      <c r="E4" s="13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ht="19" x14ac:dyDescent="0.25">
      <c r="A5" s="10" t="s">
        <v>2095</v>
      </c>
      <c r="B5" s="13">
        <f>COUNTIFS(Crowdfunding!$D$2:$D$1001,"&gt;=10000",Crowdfunding!$D$2:$D$1001,"&lt;15000",Crowdfunding!$G$2:$G$1001,"successful")</f>
        <v>4</v>
      </c>
      <c r="C5" s="13">
        <f>COUNTIFS(Crowdfunding!$D$2:$D$1001,"&gt;=10000",Crowdfunding!$D$2:$D$1001,"&lt;15000",Crowdfunding!$G$2:$G$1001,"failed")</f>
        <v>5</v>
      </c>
      <c r="D5" s="13">
        <f>COUNTIFS(Crowdfunding!$D$2:$D$1001,"&gt;=10000",Crowdfunding!$D$2:$D$1001,"&lt;15000",Crowdfunding!$G$2:$G$1001,"Canceled")</f>
        <v>0</v>
      </c>
      <c r="E5" s="13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ht="19" x14ac:dyDescent="0.25">
      <c r="A6" s="10" t="s">
        <v>2096</v>
      </c>
      <c r="B6" s="13">
        <f>COUNTIFS(Crowdfunding!$D$2:$D$1001,"&gt;=15000",Crowdfunding!$D$2:$D$1001,"&lt;20000",Crowdfunding!$G$2:$G$1001,"successful")</f>
        <v>10</v>
      </c>
      <c r="C6" s="13">
        <f>COUNTIFS(Crowdfunding!$D$2:$D$1001,"&gt;=15000",Crowdfunding!$D$2:$D$1001,"&lt;20000",Crowdfunding!$G$2:$G$1001,"failed")</f>
        <v>0</v>
      </c>
      <c r="D6" s="13">
        <f>COUNTIFS(Crowdfunding!$D$2:$D$1001,"&gt;=15000",Crowdfunding!$D$2:$D$1001,"&lt;20000",Crowdfunding!$G$2:$G$1001,"Canceled")</f>
        <v>0</v>
      </c>
      <c r="E6" s="13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ht="19" x14ac:dyDescent="0.25">
      <c r="A7" s="10" t="s">
        <v>2097</v>
      </c>
      <c r="B7" s="13">
        <f>COUNTIFS(Crowdfunding!$D$2:$D$1001,"&gt;=20000",Crowdfunding!$D$2:$D$1001,"&lt;25000",Crowdfunding!$G$2:$G$1001,"successful")</f>
        <v>7</v>
      </c>
      <c r="C7" s="13">
        <f>COUNTIFS(Crowdfunding!$D$2:$D$1001,"&gt;=20000",Crowdfunding!$D$2:$D$1001,"&lt;25000",Crowdfunding!$G$2:$G$1001,"failed")</f>
        <v>0</v>
      </c>
      <c r="D7" s="13">
        <f>COUNTIFS(Crowdfunding!$D$2:$D$1001,"&gt;=20000",Crowdfunding!$D$2:$D$1001,"&lt;25000",Crowdfunding!$G$2:$G$1001,"Canceled")</f>
        <v>0</v>
      </c>
      <c r="E7" s="13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ht="19" x14ac:dyDescent="0.25">
      <c r="A8" s="10" t="s">
        <v>2098</v>
      </c>
      <c r="B8" s="13">
        <f>COUNTIFS(Crowdfunding!$D$2:$D$1001,"&gt;=25000",Crowdfunding!$D$2:$D$1001,"&lt;30000",Crowdfunding!$G$2:$G$1001,"successful")</f>
        <v>11</v>
      </c>
      <c r="C8" s="13">
        <f>COUNTIFS(Crowdfunding!$D$2:$D$1001,"&gt;=25000",Crowdfunding!$D$2:$D$1001,"&lt;30000",Crowdfunding!$G$2:$G$1001,"failed")</f>
        <v>3</v>
      </c>
      <c r="D8" s="13">
        <f>COUNTIFS(Crowdfunding!$D$2:$D$1001,"&gt;=25000",Crowdfunding!$D$2:$D$1001,"&lt;30000",Crowdfunding!$G$2:$G$1001,"Canceled")</f>
        <v>0</v>
      </c>
      <c r="E8" s="13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ht="19" x14ac:dyDescent="0.25">
      <c r="A9" s="10" t="s">
        <v>2099</v>
      </c>
      <c r="B9" s="13">
        <f>COUNTIFS(Crowdfunding!$D$2:$D$1001,"&gt;=30000",Crowdfunding!$D$2:$D$1001,"&lt;35000",Crowdfunding!$G$2:$G$1001,"successful")</f>
        <v>7</v>
      </c>
      <c r="C9" s="13">
        <f>COUNTIFS(Crowdfunding!$D$2:$D$1001,"&gt;=30000",Crowdfunding!$D$2:$D$1001,"&lt;35000",Crowdfunding!$G$2:$G$1001,"failed")</f>
        <v>0</v>
      </c>
      <c r="D9" s="13">
        <f>COUNTIFS(Crowdfunding!$D$2:$D$1001,"&gt;=30000",Crowdfunding!$D$2:$D$1001,"&lt;35000",Crowdfunding!$G$2:$G$1001,"Canceled")</f>
        <v>0</v>
      </c>
      <c r="E9" s="13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ht="19" x14ac:dyDescent="0.25">
      <c r="A10" s="10" t="s">
        <v>2100</v>
      </c>
      <c r="B10" s="13">
        <f>COUNTIFS(Crowdfunding!$D$2:$D$1001,"&gt;=35000",Crowdfunding!$D$2:$D$1001,"&lt;40000",Crowdfunding!$G$2:$G$1001,"successful")</f>
        <v>8</v>
      </c>
      <c r="C10" s="13">
        <f>COUNTIFS(Crowdfunding!$D$2:$D$1001,"&gt;=35000",Crowdfunding!$D$2:$D$1001,"&lt;40000",Crowdfunding!$G$2:$G$1001,"failed")</f>
        <v>3</v>
      </c>
      <c r="D10" s="13">
        <f>COUNTIFS(Crowdfunding!$D$2:$D$1001,"&gt;=35000",Crowdfunding!$D$2:$D$1001,"&lt;40000",Crowdfunding!$G$2:$G$1001,"Canceled")</f>
        <v>1</v>
      </c>
      <c r="E10" s="13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ht="19" x14ac:dyDescent="0.25">
      <c r="A11" s="10" t="s">
        <v>2101</v>
      </c>
      <c r="B11" s="13">
        <f>COUNTIFS(Crowdfunding!$D$2:$D$1001,"&gt;=40000",Crowdfunding!$D$2:$D$1001,"&lt;45000",Crowdfunding!$G$2:$G$1001,"successful")</f>
        <v>11</v>
      </c>
      <c r="C11" s="13">
        <f>COUNTIFS(Crowdfunding!$D$2:$D$1001,"&gt;=40000",Crowdfunding!$D$2:$D$1001,"&lt;45000",Crowdfunding!$G$2:$G$1001,"failed")</f>
        <v>3</v>
      </c>
      <c r="D11" s="13">
        <f>COUNTIFS(Crowdfunding!$D$2:$D$1001,"&gt;=40000",Crowdfunding!$D$2:$D$1001,"&lt;45000",Crowdfunding!$G$2:$G$1001,"Canceled")</f>
        <v>0</v>
      </c>
      <c r="E11" s="13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ht="19" x14ac:dyDescent="0.25">
      <c r="A12" s="10" t="s">
        <v>2102</v>
      </c>
      <c r="B12" s="13">
        <f>COUNTIFS(Crowdfunding!$D$2:$D$1001,"&gt;=45000",Crowdfunding!$D$2:$D$1001,"&lt;50000",Crowdfunding!$G$2:$G$1001,"successful")</f>
        <v>8</v>
      </c>
      <c r="C12" s="13">
        <f>COUNTIFS(Crowdfunding!$D$2:$D$1001,"&gt;=45000",Crowdfunding!$D$2:$D$1001,"&lt;50000",Crowdfunding!$G$2:$G$1001,"failed")</f>
        <v>3</v>
      </c>
      <c r="D12" s="13">
        <f>COUNTIFS(Crowdfunding!$D$2:$D$1001,"&gt;=45000",Crowdfunding!$D$2:$D$1001,"&lt;50000",Crowdfunding!$G$2:$G$1001,"Canceled")</f>
        <v>0</v>
      </c>
      <c r="E12" s="13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ht="19" x14ac:dyDescent="0.25">
      <c r="A13" s="10" t="s">
        <v>2103</v>
      </c>
      <c r="B13" s="13">
        <f>COUNTIFS(Crowdfunding!$D$2:$D$1001,"&gt;=50000",Crowdfunding!$G$2:$G$1001,"successful")</f>
        <v>114</v>
      </c>
      <c r="C13" s="13">
        <f>COUNTIFS(Crowdfunding!$D$2:$D$1001,"&gt;=50000",Crowdfunding!$G$2:$G$1001,"failed")</f>
        <v>163</v>
      </c>
      <c r="D13" s="13">
        <f>COUNTIFS(Crowdfunding!$D$2:$D$1001,"&gt;=50000",Crowdfunding!$G$2:$G$1001,"Canceled")</f>
        <v>28</v>
      </c>
      <c r="E13" s="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19" spans="3:3" ht="24" x14ac:dyDescent="0.25">
      <c r="C19" s="14"/>
    </row>
    <row r="20" spans="3:3" ht="24" x14ac:dyDescent="0.25">
      <c r="C20" s="14"/>
    </row>
  </sheetData>
  <pageMargins left="0.7" right="0.7" top="0.75" bottom="0.75" header="0.3" footer="0.3"/>
  <pageSetup orientation="portrait" r:id="rId1"/>
  <ignoredErrors>
    <ignoredError sqref="C6 C2:C5 C7:C1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5D59E-1F25-F449-B6A3-3B66B91AB98D}">
  <sheetPr>
    <tabColor theme="4" tint="0.39997558519241921"/>
  </sheetPr>
  <dimension ref="A1:L566"/>
  <sheetViews>
    <sheetView tabSelected="1" workbookViewId="0">
      <pane ySplit="1" topLeftCell="A2" activePane="bottomLeft" state="frozen"/>
      <selection pane="bottomLeft" activeCell="L22" sqref="L22"/>
    </sheetView>
  </sheetViews>
  <sheetFormatPr baseColWidth="10" defaultColWidth="11" defaultRowHeight="16" x14ac:dyDescent="0.2"/>
  <cols>
    <col min="1" max="1" width="15.5" customWidth="1"/>
    <col min="2" max="2" width="18" bestFit="1" customWidth="1"/>
    <col min="3" max="4" width="15.5" customWidth="1"/>
    <col min="5" max="5" width="18" bestFit="1" customWidth="1"/>
    <col min="10" max="10" width="10.83203125" customWidth="1"/>
    <col min="11" max="11" width="24.83203125" customWidth="1"/>
  </cols>
  <sheetData>
    <row r="1" spans="1:12" ht="21" x14ac:dyDescent="0.25">
      <c r="A1" s="17" t="s">
        <v>4</v>
      </c>
      <c r="B1" s="17" t="s">
        <v>5</v>
      </c>
      <c r="C1" s="17"/>
      <c r="D1" s="17" t="s">
        <v>4</v>
      </c>
      <c r="E1" s="17" t="s">
        <v>5</v>
      </c>
    </row>
    <row r="2" spans="1:12" ht="21" x14ac:dyDescent="0.25">
      <c r="A2" t="s">
        <v>20</v>
      </c>
      <c r="B2">
        <v>158</v>
      </c>
      <c r="C2" s="18"/>
      <c r="D2" t="s">
        <v>14</v>
      </c>
      <c r="E2">
        <v>0</v>
      </c>
      <c r="H2" s="19" t="s">
        <v>2111</v>
      </c>
    </row>
    <row r="3" spans="1:12" ht="21" x14ac:dyDescent="0.25">
      <c r="A3" t="s">
        <v>20</v>
      </c>
      <c r="B3">
        <v>1425</v>
      </c>
      <c r="C3" s="18"/>
      <c r="D3" t="s">
        <v>14</v>
      </c>
      <c r="E3">
        <v>24</v>
      </c>
    </row>
    <row r="4" spans="1:12" ht="21" x14ac:dyDescent="0.25">
      <c r="A4" t="s">
        <v>20</v>
      </c>
      <c r="B4">
        <v>174</v>
      </c>
      <c r="C4" s="18"/>
      <c r="D4" t="s">
        <v>14</v>
      </c>
      <c r="E4">
        <v>53</v>
      </c>
      <c r="H4" s="19" t="s">
        <v>2104</v>
      </c>
      <c r="L4">
        <f>AVERAGE(B2:B566)</f>
        <v>851.14690265486729</v>
      </c>
    </row>
    <row r="5" spans="1:12" ht="21" x14ac:dyDescent="0.25">
      <c r="A5" t="s">
        <v>20</v>
      </c>
      <c r="B5">
        <v>227</v>
      </c>
      <c r="C5" s="18"/>
      <c r="D5" t="s">
        <v>14</v>
      </c>
      <c r="E5">
        <v>18</v>
      </c>
      <c r="H5" s="19" t="s">
        <v>2105</v>
      </c>
      <c r="L5">
        <f>MEDIAN(B2:B566)</f>
        <v>201</v>
      </c>
    </row>
    <row r="6" spans="1:12" ht="21" x14ac:dyDescent="0.25">
      <c r="A6" t="s">
        <v>20</v>
      </c>
      <c r="B6">
        <v>220</v>
      </c>
      <c r="C6" s="18"/>
      <c r="D6" t="s">
        <v>14</v>
      </c>
      <c r="E6">
        <v>44</v>
      </c>
      <c r="H6" s="19" t="s">
        <v>2106</v>
      </c>
      <c r="L6">
        <f>MIN(B2:B566)</f>
        <v>16</v>
      </c>
    </row>
    <row r="7" spans="1:12" ht="21" x14ac:dyDescent="0.25">
      <c r="A7" t="s">
        <v>20</v>
      </c>
      <c r="B7">
        <v>98</v>
      </c>
      <c r="C7" s="18"/>
      <c r="D7" t="s">
        <v>14</v>
      </c>
      <c r="E7">
        <v>27</v>
      </c>
      <c r="H7" s="19" t="s">
        <v>2107</v>
      </c>
      <c r="L7">
        <f>MAX(B2:B566)</f>
        <v>7295</v>
      </c>
    </row>
    <row r="8" spans="1:12" ht="21" x14ac:dyDescent="0.25">
      <c r="A8" t="s">
        <v>20</v>
      </c>
      <c r="B8">
        <v>100</v>
      </c>
      <c r="C8" s="18"/>
      <c r="D8" t="s">
        <v>14</v>
      </c>
      <c r="E8">
        <v>55</v>
      </c>
      <c r="H8" s="19" t="s">
        <v>2108</v>
      </c>
      <c r="L8">
        <f>_xlfn.VAR.P(E2:E365)</f>
        <v>921574.68174133555</v>
      </c>
    </row>
    <row r="9" spans="1:12" ht="21" x14ac:dyDescent="0.25">
      <c r="A9" t="s">
        <v>20</v>
      </c>
      <c r="B9">
        <v>1249</v>
      </c>
      <c r="C9" s="18"/>
      <c r="D9" t="s">
        <v>14</v>
      </c>
      <c r="E9">
        <v>200</v>
      </c>
      <c r="H9" s="19" t="s">
        <v>2109</v>
      </c>
      <c r="L9">
        <f>_xlfn.STDEV.S(B2:B566)</f>
        <v>1267.366006183523</v>
      </c>
    </row>
    <row r="10" spans="1:12" ht="21" x14ac:dyDescent="0.25">
      <c r="A10" t="s">
        <v>20</v>
      </c>
      <c r="B10">
        <v>1396</v>
      </c>
      <c r="C10" s="18"/>
      <c r="D10" t="s">
        <v>14</v>
      </c>
      <c r="E10">
        <v>452</v>
      </c>
      <c r="H10" s="20" t="s">
        <v>2112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ht="19" x14ac:dyDescent="0.2">
      <c r="A15" t="s">
        <v>20</v>
      </c>
      <c r="B15">
        <v>2220</v>
      </c>
      <c r="D15" t="s">
        <v>14</v>
      </c>
      <c r="E15">
        <v>88</v>
      </c>
      <c r="H15" s="19" t="s">
        <v>2110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12" ht="19" x14ac:dyDescent="0.2">
      <c r="A17" t="s">
        <v>20</v>
      </c>
      <c r="B17">
        <v>129</v>
      </c>
      <c r="D17" t="s">
        <v>14</v>
      </c>
      <c r="E17">
        <v>1</v>
      </c>
      <c r="H17" s="19" t="s">
        <v>2104</v>
      </c>
      <c r="L17">
        <f>AVERAGE(E2:E365)</f>
        <v>585.61538461538464</v>
      </c>
    </row>
    <row r="18" spans="1:12" ht="19" x14ac:dyDescent="0.2">
      <c r="A18" t="s">
        <v>20</v>
      </c>
      <c r="B18">
        <v>226</v>
      </c>
      <c r="D18" t="s">
        <v>14</v>
      </c>
      <c r="E18">
        <v>1467</v>
      </c>
      <c r="H18" s="19" t="s">
        <v>2105</v>
      </c>
      <c r="L18">
        <f>MEDIAN(E2:E365)</f>
        <v>114.5</v>
      </c>
    </row>
    <row r="19" spans="1:12" ht="19" x14ac:dyDescent="0.2">
      <c r="A19" t="s">
        <v>20</v>
      </c>
      <c r="B19">
        <v>5419</v>
      </c>
      <c r="D19" t="s">
        <v>14</v>
      </c>
      <c r="E19">
        <v>75</v>
      </c>
      <c r="H19" s="19" t="s">
        <v>2106</v>
      </c>
      <c r="L19">
        <f>MIN(E2:E365)</f>
        <v>0</v>
      </c>
    </row>
    <row r="20" spans="1:12" ht="19" x14ac:dyDescent="0.2">
      <c r="A20" t="s">
        <v>20</v>
      </c>
      <c r="B20">
        <v>165</v>
      </c>
      <c r="D20" t="s">
        <v>14</v>
      </c>
      <c r="E20">
        <v>120</v>
      </c>
      <c r="H20" s="19" t="s">
        <v>2107</v>
      </c>
      <c r="L20">
        <f>MAX(E2:E365)</f>
        <v>6080</v>
      </c>
    </row>
    <row r="21" spans="1:12" ht="19" x14ac:dyDescent="0.2">
      <c r="A21" t="s">
        <v>20</v>
      </c>
      <c r="B21">
        <v>1965</v>
      </c>
      <c r="D21" t="s">
        <v>14</v>
      </c>
      <c r="E21">
        <v>2253</v>
      </c>
      <c r="H21" s="19" t="s">
        <v>2108</v>
      </c>
      <c r="L21">
        <f>_xlfn.VAR.P(E2:E365)</f>
        <v>921574.68174133555</v>
      </c>
    </row>
    <row r="22" spans="1:12" ht="19" x14ac:dyDescent="0.2">
      <c r="A22" t="s">
        <v>20</v>
      </c>
      <c r="B22">
        <v>16</v>
      </c>
      <c r="D22" t="s">
        <v>14</v>
      </c>
      <c r="E22">
        <v>5</v>
      </c>
      <c r="H22" s="19" t="s">
        <v>2109</v>
      </c>
      <c r="L22">
        <f>_xlfn.STDEV.S(E2:E365)</f>
        <v>961.30819978260524</v>
      </c>
    </row>
    <row r="23" spans="1:12" ht="19" x14ac:dyDescent="0.2">
      <c r="A23" t="s">
        <v>20</v>
      </c>
      <c r="B23">
        <v>107</v>
      </c>
      <c r="D23" t="s">
        <v>14</v>
      </c>
      <c r="E23">
        <v>38</v>
      </c>
      <c r="H23" s="20" t="s">
        <v>2113</v>
      </c>
    </row>
    <row r="24" spans="1:12" x14ac:dyDescent="0.2">
      <c r="A24" t="s">
        <v>20</v>
      </c>
      <c r="B24">
        <v>134</v>
      </c>
      <c r="D24" t="s">
        <v>14</v>
      </c>
      <c r="E24">
        <v>12</v>
      </c>
    </row>
    <row r="25" spans="1:12" x14ac:dyDescent="0.2">
      <c r="A25" t="s">
        <v>20</v>
      </c>
      <c r="B25">
        <v>198</v>
      </c>
      <c r="D25" t="s">
        <v>14</v>
      </c>
      <c r="E25">
        <v>1684</v>
      </c>
    </row>
    <row r="26" spans="1:12" x14ac:dyDescent="0.2">
      <c r="A26" t="s">
        <v>20</v>
      </c>
      <c r="B26">
        <v>111</v>
      </c>
      <c r="D26" t="s">
        <v>14</v>
      </c>
      <c r="E26">
        <v>56</v>
      </c>
    </row>
    <row r="27" spans="1:12" x14ac:dyDescent="0.2">
      <c r="A27" t="s">
        <v>20</v>
      </c>
      <c r="B27">
        <v>222</v>
      </c>
      <c r="D27" t="s">
        <v>14</v>
      </c>
      <c r="E27">
        <v>838</v>
      </c>
    </row>
    <row r="28" spans="1:12" x14ac:dyDescent="0.2">
      <c r="A28" t="s">
        <v>20</v>
      </c>
      <c r="B28">
        <v>6212</v>
      </c>
      <c r="D28" t="s">
        <v>14</v>
      </c>
      <c r="E28">
        <v>1000</v>
      </c>
    </row>
    <row r="29" spans="1:12" x14ac:dyDescent="0.2">
      <c r="A29" t="s">
        <v>20</v>
      </c>
      <c r="B29">
        <v>98</v>
      </c>
      <c r="D29" t="s">
        <v>14</v>
      </c>
      <c r="E29">
        <v>1482</v>
      </c>
    </row>
    <row r="30" spans="1:12" x14ac:dyDescent="0.2">
      <c r="A30" t="s">
        <v>20</v>
      </c>
      <c r="B30">
        <v>92</v>
      </c>
      <c r="D30" t="s">
        <v>14</v>
      </c>
      <c r="E30">
        <v>106</v>
      </c>
    </row>
    <row r="31" spans="1:12" x14ac:dyDescent="0.2">
      <c r="A31" t="s">
        <v>20</v>
      </c>
      <c r="B31">
        <v>149</v>
      </c>
      <c r="D31" t="s">
        <v>14</v>
      </c>
      <c r="E31">
        <v>679</v>
      </c>
    </row>
    <row r="32" spans="1:12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1" operator="containsText" text="Live">
      <formula>NOT(ISERROR(SEARCH("Live",A2)))</formula>
    </cfRule>
    <cfRule type="containsText" dxfId="6" priority="2" operator="containsText" text="Canceled">
      <formula>NOT(ISERROR(SEARCH("Canceled",A2)))</formula>
    </cfRule>
    <cfRule type="containsText" dxfId="5" priority="3" operator="containsText" text="Successful">
      <formula>NOT(ISERROR(SEARCH("Successful",A2)))</formula>
    </cfRule>
    <cfRule type="containsText" dxfId="4" priority="4" operator="containsText" text="Failed">
      <formula>NOT(ISERROR(SEARCH("Failed",A2)))</formula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65">
    <cfRule type="containsText" dxfId="3" priority="11" operator="containsText" text="Live">
      <formula>NOT(ISERROR(SEARCH("Live",D2)))</formula>
    </cfRule>
    <cfRule type="containsText" dxfId="2" priority="12" operator="containsText" text="Canceled">
      <formula>NOT(ISERROR(SEARCH("Canceled",D2)))</formula>
    </cfRule>
    <cfRule type="containsText" dxfId="1" priority="13" operator="containsText" text="Successful">
      <formula>NOT(ISERROR(SEARCH("Successful",D2)))</formula>
    </cfRule>
    <cfRule type="containsText" dxfId="0" priority="14" operator="containsText" text="Failed">
      <formula>NOT(ISERROR(SEARCH("Failed",D2)))</formula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Exercise 1 </vt:lpstr>
      <vt:lpstr>Exercise 2</vt:lpstr>
      <vt:lpstr>Exercise 3</vt:lpstr>
      <vt:lpstr>Exercise 4</vt:lpstr>
      <vt:lpstr>Exercise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Melisa Hodzic</cp:lastModifiedBy>
  <dcterms:created xsi:type="dcterms:W3CDTF">2021-09-29T18:52:28Z</dcterms:created>
  <dcterms:modified xsi:type="dcterms:W3CDTF">2024-07-25T18:32:15Z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17afdc-1639-4c16-803b-66671fba3b73_Enabled">
    <vt:lpwstr>true</vt:lpwstr>
  </property>
  <property fmtid="{D5CDD505-2E9C-101B-9397-08002B2CF9AE}" pid="3" name="MSIP_Label_3b17afdc-1639-4c16-803b-66671fba3b73_SetDate">
    <vt:lpwstr>2024-07-25T05:41:13Z</vt:lpwstr>
  </property>
  <property fmtid="{D5CDD505-2E9C-101B-9397-08002B2CF9AE}" pid="4" name="MSIP_Label_3b17afdc-1639-4c16-803b-66671fba3b73_Method">
    <vt:lpwstr>Privileged</vt:lpwstr>
  </property>
  <property fmtid="{D5CDD505-2E9C-101B-9397-08002B2CF9AE}" pid="5" name="MSIP_Label_3b17afdc-1639-4c16-803b-66671fba3b73_Name">
    <vt:lpwstr>Public</vt:lpwstr>
  </property>
  <property fmtid="{D5CDD505-2E9C-101B-9397-08002B2CF9AE}" pid="6" name="MSIP_Label_3b17afdc-1639-4c16-803b-66671fba3b73_SiteId">
    <vt:lpwstr>9e52d672-a711-4a65-ad96-286a3703d96e</vt:lpwstr>
  </property>
  <property fmtid="{D5CDD505-2E9C-101B-9397-08002B2CF9AE}" pid="7" name="MSIP_Label_3b17afdc-1639-4c16-803b-66671fba3b73_ActionId">
    <vt:lpwstr>01899925-4c08-44bd-bf7b-8ffd4f21d9a7</vt:lpwstr>
  </property>
  <property fmtid="{D5CDD505-2E9C-101B-9397-08002B2CF9AE}" pid="8" name="MSIP_Label_3b17afdc-1639-4c16-803b-66671fba3b73_ContentBits">
    <vt:lpwstr>0</vt:lpwstr>
  </property>
</Properties>
</file>