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ownloads/"/>
    </mc:Choice>
  </mc:AlternateContent>
  <bookViews>
    <workbookView xWindow="0" yWindow="0" windowWidth="25600" windowHeight="16000" tabRatio="500" activeTab="1"/>
  </bookViews>
  <sheets>
    <sheet name="Hoja1" sheetId="1" r:id="rId1"/>
    <sheet name="Hoja2" sheetId="2" r:id="rId2"/>
    <sheet name="Hoja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G8" i="3"/>
  <c r="P39" i="3"/>
  <c r="O39" i="3"/>
  <c r="N39" i="3"/>
  <c r="M39" i="3"/>
  <c r="L39" i="3"/>
  <c r="K39" i="3"/>
  <c r="J39" i="3"/>
  <c r="I39" i="3"/>
  <c r="H39" i="3"/>
  <c r="F41" i="3"/>
  <c r="G39" i="3"/>
  <c r="C37" i="3"/>
  <c r="C38" i="3"/>
  <c r="C39" i="3"/>
  <c r="C40" i="3"/>
  <c r="C41" i="3"/>
  <c r="C42" i="3"/>
  <c r="C43" i="3"/>
  <c r="C44" i="3"/>
  <c r="C45" i="3"/>
  <c r="C46" i="3"/>
  <c r="C36" i="3"/>
  <c r="G38" i="3"/>
  <c r="H38" i="3"/>
  <c r="I38" i="3"/>
  <c r="K38" i="3"/>
  <c r="J38" i="3"/>
  <c r="L38" i="3"/>
  <c r="M38" i="3"/>
  <c r="N38" i="3"/>
  <c r="O38" i="3"/>
  <c r="P38" i="3"/>
  <c r="F38" i="3"/>
  <c r="F23" i="3"/>
  <c r="P21" i="3"/>
  <c r="O21" i="3"/>
  <c r="N21" i="3"/>
  <c r="M21" i="3"/>
  <c r="L21" i="3"/>
  <c r="K21" i="3"/>
  <c r="J21" i="3"/>
  <c r="I21" i="3"/>
  <c r="H21" i="3"/>
  <c r="G21" i="3"/>
  <c r="F21" i="3"/>
  <c r="C22" i="3"/>
  <c r="C23" i="3"/>
  <c r="C24" i="3"/>
  <c r="C25" i="3"/>
  <c r="C26" i="3"/>
  <c r="C27" i="3"/>
  <c r="C28" i="3"/>
  <c r="C29" i="3"/>
  <c r="C30" i="3"/>
  <c r="C31" i="3"/>
  <c r="C21" i="3"/>
  <c r="P5" i="3"/>
  <c r="O5" i="3"/>
  <c r="N5" i="3"/>
  <c r="M5" i="3"/>
  <c r="L5" i="3"/>
  <c r="K5" i="3"/>
  <c r="J5" i="3"/>
  <c r="I5" i="3"/>
  <c r="H5" i="3"/>
  <c r="G5" i="3"/>
  <c r="F5" i="3"/>
  <c r="C15" i="3"/>
  <c r="C14" i="3"/>
  <c r="C13" i="3"/>
  <c r="C12" i="3"/>
  <c r="C11" i="3"/>
  <c r="C10" i="3"/>
  <c r="C9" i="3"/>
  <c r="C8" i="3"/>
  <c r="C7" i="3"/>
  <c r="C6" i="3"/>
  <c r="C5" i="3"/>
  <c r="G6" i="3"/>
  <c r="H6" i="3"/>
  <c r="I6" i="3"/>
  <c r="J6" i="3"/>
  <c r="K6" i="3"/>
  <c r="L6" i="3"/>
  <c r="M6" i="3"/>
  <c r="N6" i="3"/>
  <c r="O6" i="3"/>
  <c r="P6" i="3"/>
  <c r="G9" i="3"/>
  <c r="I8" i="3"/>
  <c r="I9" i="3"/>
  <c r="K8" i="3"/>
  <c r="K9" i="3"/>
  <c r="AF26" i="2"/>
  <c r="Y26" i="2"/>
  <c r="R26" i="2"/>
  <c r="K26" i="2"/>
  <c r="D26" i="2"/>
  <c r="F21" i="2"/>
  <c r="F22" i="2"/>
  <c r="D9" i="2"/>
  <c r="K9" i="2"/>
  <c r="R9" i="2"/>
  <c r="Y9" i="2"/>
  <c r="AF9" i="2"/>
  <c r="D23" i="2"/>
  <c r="D10" i="2"/>
  <c r="K10" i="2"/>
  <c r="R10" i="2"/>
  <c r="Y10" i="2"/>
  <c r="AF10" i="2"/>
  <c r="D24" i="2"/>
  <c r="D25" i="2"/>
  <c r="D27" i="2"/>
  <c r="D28" i="2"/>
  <c r="D29" i="2"/>
  <c r="K24" i="2"/>
  <c r="R24" i="2"/>
  <c r="Y24" i="2"/>
  <c r="AF24" i="2"/>
  <c r="K23" i="2"/>
  <c r="R23" i="2"/>
  <c r="Y23" i="2"/>
  <c r="AF23" i="2"/>
  <c r="G11" i="1"/>
  <c r="G9" i="1"/>
  <c r="G4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N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R12" i="1"/>
  <c r="AH21" i="2"/>
  <c r="AH22" i="2"/>
  <c r="H19" i="1"/>
  <c r="I19" i="1"/>
  <c r="J19" i="1"/>
  <c r="K19" i="1"/>
  <c r="L19" i="1"/>
  <c r="M19" i="1"/>
  <c r="N19" i="1"/>
  <c r="O19" i="1"/>
  <c r="P19" i="1"/>
  <c r="G30" i="1"/>
  <c r="H30" i="1"/>
  <c r="I30" i="1"/>
  <c r="J30" i="1"/>
  <c r="K30" i="1"/>
  <c r="L30" i="1"/>
  <c r="M30" i="1"/>
  <c r="N30" i="1"/>
  <c r="O30" i="1"/>
  <c r="H20" i="1"/>
  <c r="I20" i="1"/>
  <c r="J20" i="1"/>
  <c r="K20" i="1"/>
  <c r="L20" i="1"/>
  <c r="M20" i="1"/>
  <c r="N20" i="1"/>
  <c r="O20" i="1"/>
  <c r="P20" i="1"/>
  <c r="G31" i="1"/>
  <c r="H31" i="1"/>
  <c r="I31" i="1"/>
  <c r="J31" i="1"/>
  <c r="K31" i="1"/>
  <c r="L31" i="1"/>
  <c r="M31" i="1"/>
  <c r="N31" i="1"/>
  <c r="O31" i="1"/>
  <c r="H21" i="1"/>
  <c r="I21" i="1"/>
  <c r="J21" i="1"/>
  <c r="K21" i="1"/>
  <c r="L21" i="1"/>
  <c r="M21" i="1"/>
  <c r="N21" i="1"/>
  <c r="O21" i="1"/>
  <c r="P21" i="1"/>
  <c r="G32" i="1"/>
  <c r="H32" i="1"/>
  <c r="I32" i="1"/>
  <c r="J32" i="1"/>
  <c r="K32" i="1"/>
  <c r="L32" i="1"/>
  <c r="M32" i="1"/>
  <c r="N32" i="1"/>
  <c r="O32" i="1"/>
  <c r="H22" i="1"/>
  <c r="I22" i="1"/>
  <c r="J22" i="1"/>
  <c r="K22" i="1"/>
  <c r="L22" i="1"/>
  <c r="M22" i="1"/>
  <c r="N22" i="1"/>
  <c r="O22" i="1"/>
  <c r="P22" i="1"/>
  <c r="G33" i="1"/>
  <c r="H33" i="1"/>
  <c r="I33" i="1"/>
  <c r="J33" i="1"/>
  <c r="K33" i="1"/>
  <c r="L33" i="1"/>
  <c r="M33" i="1"/>
  <c r="N33" i="1"/>
  <c r="O33" i="1"/>
  <c r="H23" i="1"/>
  <c r="I23" i="1"/>
  <c r="J23" i="1"/>
  <c r="K23" i="1"/>
  <c r="L23" i="1"/>
  <c r="M23" i="1"/>
  <c r="N23" i="1"/>
  <c r="O23" i="1"/>
  <c r="P23" i="1"/>
  <c r="G34" i="1"/>
  <c r="H34" i="1"/>
  <c r="I34" i="1"/>
  <c r="J34" i="1"/>
  <c r="K34" i="1"/>
  <c r="L34" i="1"/>
  <c r="M34" i="1"/>
  <c r="N34" i="1"/>
  <c r="O34" i="1"/>
  <c r="O35" i="1"/>
  <c r="AF25" i="2"/>
  <c r="H25" i="1"/>
  <c r="I25" i="1"/>
  <c r="J25" i="1"/>
  <c r="K25" i="1"/>
  <c r="L25" i="1"/>
  <c r="M25" i="1"/>
  <c r="N25" i="1"/>
  <c r="O25" i="1"/>
  <c r="P25" i="1"/>
  <c r="G36" i="1"/>
  <c r="H36" i="1"/>
  <c r="I36" i="1"/>
  <c r="J36" i="1"/>
  <c r="K36" i="1"/>
  <c r="L36" i="1"/>
  <c r="M36" i="1"/>
  <c r="N36" i="1"/>
  <c r="O36" i="1"/>
  <c r="AF27" i="2"/>
  <c r="H26" i="1"/>
  <c r="I26" i="1"/>
  <c r="J26" i="1"/>
  <c r="K26" i="1"/>
  <c r="L26" i="1"/>
  <c r="M26" i="1"/>
  <c r="N26" i="1"/>
  <c r="O26" i="1"/>
  <c r="P26" i="1"/>
  <c r="G37" i="1"/>
  <c r="H37" i="1"/>
  <c r="I37" i="1"/>
  <c r="J37" i="1"/>
  <c r="K37" i="1"/>
  <c r="L37" i="1"/>
  <c r="M37" i="1"/>
  <c r="N37" i="1"/>
  <c r="O37" i="1"/>
  <c r="AF28" i="2"/>
  <c r="AF29" i="2"/>
  <c r="R11" i="1"/>
  <c r="AA21" i="2"/>
  <c r="AA22" i="2"/>
  <c r="M35" i="1"/>
  <c r="Y25" i="2"/>
  <c r="Y27" i="2"/>
  <c r="Y28" i="2"/>
  <c r="Y29" i="2"/>
  <c r="R10" i="1"/>
  <c r="T21" i="2"/>
  <c r="T22" i="2"/>
  <c r="K35" i="1"/>
  <c r="R25" i="2"/>
  <c r="R27" i="2"/>
  <c r="R28" i="2"/>
  <c r="R29" i="2"/>
  <c r="R9" i="1"/>
  <c r="M21" i="2"/>
  <c r="M22" i="2"/>
  <c r="I35" i="1"/>
  <c r="K25" i="2"/>
  <c r="K27" i="2"/>
  <c r="K28" i="2"/>
  <c r="K29" i="2"/>
  <c r="R8" i="1"/>
  <c r="G35" i="1"/>
  <c r="R7" i="1"/>
  <c r="AH7" i="2"/>
  <c r="AH8" i="2"/>
  <c r="O24" i="1"/>
  <c r="AF11" i="2"/>
  <c r="AF12" i="2"/>
  <c r="AF13" i="2"/>
  <c r="AF14" i="2"/>
  <c r="R6" i="1"/>
  <c r="AA7" i="2"/>
  <c r="AA8" i="2"/>
  <c r="M24" i="1"/>
  <c r="Y11" i="2"/>
  <c r="Y12" i="2"/>
  <c r="Y13" i="2"/>
  <c r="Y14" i="2"/>
  <c r="R5" i="1"/>
  <c r="T7" i="2"/>
  <c r="T8" i="2"/>
  <c r="K24" i="1"/>
  <c r="R11" i="2"/>
  <c r="R12" i="2"/>
  <c r="R13" i="2"/>
  <c r="R14" i="2"/>
  <c r="R4" i="1"/>
  <c r="M7" i="2"/>
  <c r="M8" i="2"/>
  <c r="I24" i="1"/>
  <c r="K11" i="2"/>
  <c r="K12" i="2"/>
  <c r="K13" i="2"/>
  <c r="K14" i="2"/>
  <c r="R3" i="1"/>
  <c r="F7" i="2"/>
  <c r="F8" i="2"/>
  <c r="G24" i="1"/>
  <c r="D11" i="2"/>
  <c r="D12" i="2"/>
  <c r="D13" i="2"/>
  <c r="P34" i="1"/>
  <c r="P37" i="1"/>
  <c r="P36" i="1"/>
  <c r="P33" i="1"/>
  <c r="P32" i="1"/>
  <c r="P31" i="1"/>
  <c r="P30" i="1"/>
</calcChain>
</file>

<file path=xl/sharedStrings.xml><?xml version="1.0" encoding="utf-8"?>
<sst xmlns="http://schemas.openxmlformats.org/spreadsheetml/2006/main" count="253" uniqueCount="76">
  <si>
    <t>Ventas Aproximadas</t>
  </si>
  <si>
    <t>Incremento</t>
  </si>
  <si>
    <t>Precio de Venta</t>
  </si>
  <si>
    <t>Aumento</t>
  </si>
  <si>
    <t>Periodo</t>
  </si>
  <si>
    <t>Ingresos</t>
  </si>
  <si>
    <t>Incremento en Ventas</t>
  </si>
  <si>
    <t>Incremento en Precio</t>
  </si>
  <si>
    <t>Periodo 1</t>
  </si>
  <si>
    <t>Estado de Resultados</t>
  </si>
  <si>
    <t>00/100 M.N.</t>
  </si>
  <si>
    <t>-</t>
  </si>
  <si>
    <t>+</t>
  </si>
  <si>
    <t>Ventas</t>
  </si>
  <si>
    <t>Ventas Netas</t>
  </si>
  <si>
    <t>Gast Admon</t>
  </si>
  <si>
    <t>Gast Ventas</t>
  </si>
  <si>
    <t>Calzado Gaby, S.A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</si>
  <si>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</si>
  <si>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</si>
  <si>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</si>
  <si>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</si>
  <si>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</si>
  <si>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</si>
  <si>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</si>
  <si>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</si>
  <si>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</si>
  <si>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Rubro</t>
  </si>
  <si>
    <t>Costo de materia prima A/ unidad</t>
  </si>
  <si>
    <t>Costo de materiales/ unidad</t>
  </si>
  <si>
    <t>Costo de mano de obra / unidad</t>
  </si>
  <si>
    <t>Costo de mantenimiento / año</t>
  </si>
  <si>
    <t>Gastos administrativos/ unidad</t>
  </si>
  <si>
    <t>Gastos venta</t>
  </si>
  <si>
    <t>Costo de materia prima B/ unidad</t>
  </si>
  <si>
    <t>Valor inicial</t>
  </si>
  <si>
    <t>Inflación de Costos</t>
  </si>
  <si>
    <t>Inflación de Gastos</t>
  </si>
  <si>
    <t>Incremento esperado</t>
  </si>
  <si>
    <t>Valor</t>
  </si>
  <si>
    <t>Costo de produccion</t>
  </si>
  <si>
    <t>Costo de Produccion</t>
  </si>
  <si>
    <t>Depreciacion Inmueble</t>
  </si>
  <si>
    <t>Depreciacion Maquinaria</t>
  </si>
  <si>
    <t>Flujo de Efectivo</t>
  </si>
  <si>
    <t>Terreno</t>
  </si>
  <si>
    <t>Infraestructura</t>
  </si>
  <si>
    <t>Tiempo de vida (años)</t>
  </si>
  <si>
    <t>Maquinaria</t>
  </si>
  <si>
    <t>Valor de recuperacion</t>
  </si>
  <si>
    <t>Capital de Trabajo</t>
  </si>
  <si>
    <t>Capital Inicial</t>
  </si>
  <si>
    <t>Depreciacion</t>
  </si>
  <si>
    <t>Maquila</t>
  </si>
  <si>
    <t>Maquila x Par</t>
  </si>
  <si>
    <t>Produccion Anual</t>
  </si>
  <si>
    <t>Metodo del Periodo de Recuperacion de la Inversion</t>
  </si>
  <si>
    <t>Año</t>
  </si>
  <si>
    <t>Flujo de Dinero</t>
  </si>
  <si>
    <t>Interes</t>
  </si>
  <si>
    <t>Suma del Flujo</t>
  </si>
  <si>
    <t>Periodo de Recuperacion</t>
  </si>
  <si>
    <t>Años</t>
  </si>
  <si>
    <t>Meses</t>
  </si>
  <si>
    <t>Dias</t>
  </si>
  <si>
    <t>Periodo de Recuperacion Proyecto &lt; Periodo de Recuperacion Aceptable = Good</t>
  </si>
  <si>
    <t>Metodo del Rendimiento Anual Promedio (RAP) o Taza Contable de Rendimiento (TCR)</t>
  </si>
  <si>
    <t>RAP</t>
  </si>
  <si>
    <t>RAP&gt;K</t>
  </si>
  <si>
    <t>Good</t>
  </si>
  <si>
    <t>RAP&lt;K</t>
  </si>
  <si>
    <t>Bad</t>
  </si>
  <si>
    <t>Metodo del Valor Presente Neto</t>
  </si>
  <si>
    <t>VPN</t>
  </si>
  <si>
    <t>VPN&gt;0</t>
  </si>
  <si>
    <t>VPN&lt;0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</si>
</sst>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</font>
    <font>
      <sz val="12"/>
      <color theme="0"/>
      <name val="Arial"/>
    </font>
    <font>
      <sz val="12"/>
      <color rgb="FF9C5700"/>
      <name val="Arial"/>
    </font>
    <font>
      <b/>
      <sz val="12"/>
      <color theme="1"/>
      <name val="Arial"/>
    </font>
    <font>
      <b/>
      <i/>
      <sz val="12"/>
      <color theme="1"/>
      <name val="Arial"/>
    </font>
    <font>
      <b/>
      <sz val="12"/>
      <color theme="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30CF9B"/>
        <bgColor indexed="64"/>
      </patternFill>
    </fill>
    <fill>
      <patternFill patternType="solid">
        <fgColor theme="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</cellStyleXfs>
  <cellXfs count="238">
    <xf numFmtId="0" fontId="0" fillId="0" borderId="0" xfId="0"/>
    <xf numFmtId="44" fontId="0" fillId="0" borderId="31" xfId="0" applyNumberFormat="1" applyBorder="1"/>
    <xf numFmtId="0" fontId="0" fillId="0" borderId="0" xfId="0" applyBorder="1"/>
    <xf numFmtId="0" fontId="6" fillId="0" borderId="0" xfId="0" applyFont="1"/>
    <xf numFmtId="44" fontId="7" fillId="7" borderId="16" xfId="7" applyNumberFormat="1" applyFont="1" applyBorder="1" applyAlignment="1">
      <alignment horizontal="center"/>
    </xf>
    <xf numFmtId="44" fontId="7" fillId="7" borderId="17" xfId="7" applyNumberFormat="1" applyFont="1" applyBorder="1" applyAlignment="1">
      <alignment horizontal="center"/>
    </xf>
    <xf numFmtId="2" fontId="7" fillId="7" borderId="18" xfId="7" applyNumberFormat="1" applyFont="1" applyBorder="1"/>
    <xf numFmtId="44" fontId="6" fillId="0" borderId="0" xfId="0" applyNumberFormat="1" applyFont="1"/>
    <xf numFmtId="0" fontId="7" fillId="3" borderId="38" xfId="3" applyFont="1" applyBorder="1"/>
    <xf numFmtId="0" fontId="7" fillId="8" borderId="19" xfId="8" applyFont="1" applyBorder="1" applyAlignment="1">
      <alignment horizontal="center"/>
    </xf>
    <xf numFmtId="0" fontId="7" fillId="8" borderId="21" xfId="8" applyFont="1" applyBorder="1" applyAlignment="1">
      <alignment horizontal="center"/>
    </xf>
    <xf numFmtId="0" fontId="7" fillId="5" borderId="41" xfId="5" applyFont="1" applyBorder="1" applyAlignment="1">
      <alignment horizontal="center"/>
    </xf>
    <xf numFmtId="0" fontId="7" fillId="5" borderId="43" xfId="5" applyFont="1" applyBorder="1" applyAlignment="1">
      <alignment horizontal="center"/>
    </xf>
    <xf numFmtId="0" fontId="7" fillId="8" borderId="1" xfId="8" applyFont="1" applyBorder="1"/>
    <xf numFmtId="0" fontId="7" fillId="3" borderId="16" xfId="3" applyFont="1" applyBorder="1" applyAlignment="1">
      <alignment horizontal="center"/>
    </xf>
    <xf numFmtId="0" fontId="7" fillId="3" borderId="18" xfId="3" applyFont="1" applyBorder="1" applyAlignment="1">
      <alignment horizontal="center"/>
    </xf>
    <xf numFmtId="0" fontId="7" fillId="3" borderId="19" xfId="3" applyFont="1" applyBorder="1" applyAlignment="1">
      <alignment horizontal="center"/>
    </xf>
    <xf numFmtId="0" fontId="7" fillId="3" borderId="21" xfId="3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10" fontId="6" fillId="0" borderId="7" xfId="0" applyNumberFormat="1" applyFont="1" applyBorder="1"/>
    <xf numFmtId="10" fontId="6" fillId="0" borderId="0" xfId="0" applyNumberFormat="1" applyFont="1"/>
    <xf numFmtId="0" fontId="6" fillId="0" borderId="39" xfId="0" applyFont="1" applyBorder="1"/>
    <xf numFmtId="2" fontId="6" fillId="0" borderId="29" xfId="0" applyNumberFormat="1" applyFont="1" applyBorder="1"/>
    <xf numFmtId="2" fontId="6" fillId="0" borderId="31" xfId="0" applyNumberFormat="1" applyFont="1" applyBorder="1"/>
    <xf numFmtId="10" fontId="6" fillId="0" borderId="42" xfId="0" applyNumberFormat="1" applyFont="1" applyBorder="1"/>
    <xf numFmtId="10" fontId="6" fillId="0" borderId="44" xfId="0" applyNumberFormat="1" applyFont="1" applyBorder="1"/>
    <xf numFmtId="44" fontId="6" fillId="0" borderId="29" xfId="0" applyNumberFormat="1" applyFont="1" applyBorder="1"/>
    <xf numFmtId="44" fontId="6" fillId="0" borderId="31" xfId="0" applyNumberFormat="1" applyFont="1" applyBorder="1"/>
    <xf numFmtId="44" fontId="6" fillId="0" borderId="48" xfId="0" applyNumberFormat="1" applyFont="1" applyBorder="1"/>
    <xf numFmtId="0" fontId="8" fillId="2" borderId="2" xfId="2" applyFont="1" applyBorder="1" applyAlignment="1">
      <alignment horizontal="center" vertical="center"/>
    </xf>
    <xf numFmtId="0" fontId="7" fillId="3" borderId="17" xfId="3" applyFont="1" applyBorder="1" applyAlignment="1">
      <alignment horizontal="center"/>
    </xf>
    <xf numFmtId="0" fontId="7" fillId="8" borderId="1" xfId="8" applyFont="1" applyBorder="1" applyAlignment="1">
      <alignment horizontal="center"/>
    </xf>
    <xf numFmtId="0" fontId="7" fillId="5" borderId="1" xfId="5" applyFont="1" applyBorder="1" applyAlignment="1">
      <alignment horizontal="center"/>
    </xf>
    <xf numFmtId="0" fontId="6" fillId="9" borderId="39" xfId="9" applyFont="1" applyBorder="1"/>
    <xf numFmtId="2" fontId="6" fillId="9" borderId="11" xfId="9" applyNumberFormat="1" applyFont="1" applyBorder="1"/>
    <xf numFmtId="2" fontId="6" fillId="9" borderId="12" xfId="9" applyNumberFormat="1" applyFont="1" applyBorder="1"/>
    <xf numFmtId="10" fontId="6" fillId="9" borderId="42" xfId="9" applyNumberFormat="1" applyFont="1" applyBorder="1"/>
    <xf numFmtId="10" fontId="6" fillId="9" borderId="44" xfId="9" applyNumberFormat="1" applyFont="1" applyBorder="1"/>
    <xf numFmtId="44" fontId="6" fillId="9" borderId="11" xfId="9" applyNumberFormat="1" applyFont="1" applyBorder="1"/>
    <xf numFmtId="44" fontId="6" fillId="9" borderId="12" xfId="9" applyNumberFormat="1" applyFont="1" applyBorder="1"/>
    <xf numFmtId="44" fontId="6" fillId="9" borderId="46" xfId="9" applyNumberFormat="1" applyFont="1" applyBorder="1"/>
    <xf numFmtId="0" fontId="8" fillId="2" borderId="8" xfId="2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5" borderId="35" xfId="5" applyNumberFormat="1" applyFont="1" applyBorder="1" applyAlignment="1">
      <alignment horizontal="center"/>
    </xf>
    <xf numFmtId="44" fontId="7" fillId="7" borderId="18" xfId="7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10" fontId="6" fillId="0" borderId="39" xfId="0" applyNumberFormat="1" applyFont="1" applyBorder="1"/>
    <xf numFmtId="10" fontId="6" fillId="0" borderId="51" xfId="0" applyNumberFormat="1" applyFont="1" applyBorder="1"/>
    <xf numFmtId="44" fontId="6" fillId="0" borderId="11" xfId="0" applyNumberFormat="1" applyFont="1" applyBorder="1"/>
    <xf numFmtId="44" fontId="6" fillId="0" borderId="12" xfId="0" applyNumberFormat="1" applyFont="1" applyBorder="1"/>
    <xf numFmtId="44" fontId="6" fillId="0" borderId="46" xfId="0" applyNumberFormat="1" applyFont="1" applyBorder="1"/>
    <xf numFmtId="44" fontId="7" fillId="5" borderId="36" xfId="5" applyNumberFormat="1" applyFont="1" applyBorder="1" applyAlignment="1">
      <alignment horizontal="center"/>
    </xf>
    <xf numFmtId="0" fontId="6" fillId="4" borderId="39" xfId="4" applyFont="1" applyBorder="1"/>
    <xf numFmtId="2" fontId="6" fillId="4" borderId="11" xfId="4" applyNumberFormat="1" applyFont="1" applyBorder="1"/>
    <xf numFmtId="2" fontId="6" fillId="4" borderId="12" xfId="4" applyNumberFormat="1" applyFont="1" applyBorder="1"/>
    <xf numFmtId="10" fontId="6" fillId="4" borderId="39" xfId="4" applyNumberFormat="1" applyFont="1" applyBorder="1"/>
    <xf numFmtId="10" fontId="6" fillId="4" borderId="51" xfId="4" applyNumberFormat="1" applyFont="1" applyBorder="1"/>
    <xf numFmtId="44" fontId="6" fillId="4" borderId="11" xfId="4" applyNumberFormat="1" applyFont="1" applyBorder="1"/>
    <xf numFmtId="44" fontId="6" fillId="4" borderId="12" xfId="4" applyNumberFormat="1" applyFont="1" applyBorder="1"/>
    <xf numFmtId="10" fontId="6" fillId="4" borderId="42" xfId="4" applyNumberFormat="1" applyFont="1" applyBorder="1"/>
    <xf numFmtId="10" fontId="6" fillId="4" borderId="44" xfId="4" applyNumberFormat="1" applyFont="1" applyBorder="1"/>
    <xf numFmtId="44" fontId="6" fillId="4" borderId="46" xfId="4" applyNumberFormat="1" applyFont="1" applyBorder="1"/>
    <xf numFmtId="0" fontId="6" fillId="6" borderId="39" xfId="6" applyFont="1" applyBorder="1"/>
    <xf numFmtId="2" fontId="6" fillId="6" borderId="11" xfId="6" applyNumberFormat="1" applyFont="1" applyBorder="1"/>
    <xf numFmtId="2" fontId="6" fillId="6" borderId="12" xfId="6" applyNumberFormat="1" applyFont="1" applyBorder="1"/>
    <xf numFmtId="10" fontId="6" fillId="6" borderId="39" xfId="6" applyNumberFormat="1" applyFont="1" applyBorder="1"/>
    <xf numFmtId="10" fontId="6" fillId="6" borderId="51" xfId="6" applyNumberFormat="1" applyFont="1" applyBorder="1"/>
    <xf numFmtId="44" fontId="6" fillId="6" borderId="11" xfId="6" applyNumberFormat="1" applyFont="1" applyBorder="1"/>
    <xf numFmtId="44" fontId="6" fillId="6" borderId="12" xfId="6" applyNumberFormat="1" applyFont="1" applyBorder="1"/>
    <xf numFmtId="10" fontId="6" fillId="6" borderId="42" xfId="6" applyNumberFormat="1" applyFont="1" applyBorder="1"/>
    <xf numFmtId="10" fontId="6" fillId="6" borderId="44" xfId="6" applyNumberFormat="1" applyFont="1" applyBorder="1"/>
    <xf numFmtId="44" fontId="6" fillId="6" borderId="46" xfId="6" applyNumberFormat="1" applyFont="1" applyBorder="1"/>
    <xf numFmtId="0" fontId="8" fillId="2" borderId="5" xfId="2" applyFont="1" applyBorder="1" applyAlignment="1">
      <alignment horizontal="center" vertical="center"/>
    </xf>
    <xf numFmtId="10" fontId="6" fillId="9" borderId="39" xfId="9" applyNumberFormat="1" applyFont="1" applyBorder="1"/>
    <xf numFmtId="10" fontId="6" fillId="9" borderId="51" xfId="9" applyNumberFormat="1" applyFont="1" applyBorder="1"/>
    <xf numFmtId="0" fontId="6" fillId="4" borderId="40" xfId="4" applyFont="1" applyBorder="1"/>
    <xf numFmtId="2" fontId="6" fillId="4" borderId="13" xfId="4" applyNumberFormat="1" applyFont="1" applyBorder="1"/>
    <xf numFmtId="2" fontId="6" fillId="4" borderId="15" xfId="4" applyNumberFormat="1" applyFont="1" applyBorder="1"/>
    <xf numFmtId="10" fontId="6" fillId="4" borderId="40" xfId="4" applyNumberFormat="1" applyFont="1" applyBorder="1"/>
    <xf numFmtId="10" fontId="6" fillId="4" borderId="50" xfId="4" applyNumberFormat="1" applyFont="1" applyBorder="1"/>
    <xf numFmtId="44" fontId="6" fillId="4" borderId="13" xfId="4" applyNumberFormat="1" applyFont="1" applyBorder="1"/>
    <xf numFmtId="44" fontId="6" fillId="4" borderId="15" xfId="4" applyNumberFormat="1" applyFont="1" applyBorder="1"/>
    <xf numFmtId="10" fontId="6" fillId="4" borderId="33" xfId="4" applyNumberFormat="1" applyFont="1" applyBorder="1"/>
    <xf numFmtId="10" fontId="6" fillId="4" borderId="45" xfId="4" applyNumberFormat="1" applyFont="1" applyBorder="1"/>
    <xf numFmtId="44" fontId="6" fillId="4" borderId="47" xfId="4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4" fontId="7" fillId="5" borderId="37" xfId="5" applyNumberFormat="1" applyFont="1" applyBorder="1" applyAlignment="1">
      <alignment horizontal="center"/>
    </xf>
    <xf numFmtId="0" fontId="6" fillId="0" borderId="0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44" fontId="6" fillId="0" borderId="10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44" fontId="9" fillId="0" borderId="27" xfId="0" applyNumberFormat="1" applyFont="1" applyBorder="1"/>
    <xf numFmtId="0" fontId="9" fillId="0" borderId="28" xfId="0" applyFont="1" applyBorder="1"/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0" xfId="0" applyFont="1" applyBorder="1"/>
    <xf numFmtId="44" fontId="6" fillId="0" borderId="30" xfId="0" applyNumberFormat="1" applyFont="1" applyBorder="1" applyAlignment="1">
      <alignment horizontal="center"/>
    </xf>
    <xf numFmtId="44" fontId="6" fillId="0" borderId="3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4" fontId="6" fillId="0" borderId="12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12" xfId="0" applyFont="1" applyBorder="1"/>
    <xf numFmtId="0" fontId="9" fillId="0" borderId="14" xfId="0" applyFont="1" applyBorder="1"/>
    <xf numFmtId="44" fontId="9" fillId="0" borderId="14" xfId="0" applyNumberFormat="1" applyFont="1" applyBorder="1"/>
    <xf numFmtId="0" fontId="9" fillId="0" borderId="15" xfId="0" applyFont="1" applyBorder="1"/>
    <xf numFmtId="0" fontId="6" fillId="0" borderId="31" xfId="0" applyFont="1" applyBorder="1"/>
    <xf numFmtId="0" fontId="10" fillId="0" borderId="19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44" fontId="10" fillId="0" borderId="19" xfId="0" applyNumberFormat="1" applyFont="1" applyBorder="1" applyAlignment="1">
      <alignment horizontal="center"/>
    </xf>
    <xf numFmtId="44" fontId="10" fillId="0" borderId="20" xfId="0" applyNumberFormat="1" applyFont="1" applyBorder="1" applyAlignment="1">
      <alignment horizontal="center"/>
    </xf>
    <xf numFmtId="44" fontId="10" fillId="0" borderId="21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8" fillId="10" borderId="2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44" fontId="6" fillId="0" borderId="2" xfId="1" applyFont="1" applyBorder="1" applyAlignment="1">
      <alignment horizontal="center"/>
    </xf>
    <xf numFmtId="44" fontId="6" fillId="0" borderId="8" xfId="1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9" fontId="8" fillId="2" borderId="3" xfId="2" applyNumberFormat="1" applyFont="1" applyBorder="1" applyAlignment="1">
      <alignment horizontal="center" vertical="center"/>
    </xf>
    <xf numFmtId="9" fontId="8" fillId="2" borderId="0" xfId="2" applyNumberFormat="1" applyFont="1" applyBorder="1" applyAlignment="1">
      <alignment horizontal="center" vertical="center"/>
    </xf>
    <xf numFmtId="9" fontId="8" fillId="2" borderId="6" xfId="2" applyNumberFormat="1" applyFont="1" applyBorder="1" applyAlignment="1">
      <alignment horizontal="center" vertical="center"/>
    </xf>
    <xf numFmtId="44" fontId="6" fillId="0" borderId="6" xfId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0" xfId="0" applyFont="1"/>
    <xf numFmtId="44" fontId="9" fillId="0" borderId="16" xfId="1" applyFont="1" applyBorder="1" applyAlignment="1">
      <alignment horizontal="center"/>
    </xf>
    <xf numFmtId="0" fontId="11" fillId="5" borderId="1" xfId="5" applyFont="1" applyBorder="1" applyAlignment="1">
      <alignment horizontal="center"/>
    </xf>
    <xf numFmtId="44" fontId="11" fillId="5" borderId="1" xfId="5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3" borderId="19" xfId="3" applyFont="1" applyBorder="1" applyAlignment="1">
      <alignment horizontal="center"/>
    </xf>
    <xf numFmtId="0" fontId="7" fillId="3" borderId="21" xfId="3" applyFont="1" applyBorder="1" applyAlignment="1">
      <alignment horizontal="center"/>
    </xf>
    <xf numFmtId="44" fontId="6" fillId="0" borderId="43" xfId="0" applyNumberFormat="1" applyFont="1" applyBorder="1" applyAlignment="1">
      <alignment horizontal="center"/>
    </xf>
    <xf numFmtId="44" fontId="6" fillId="0" borderId="41" xfId="0" applyNumberFormat="1" applyFont="1" applyBorder="1" applyAlignment="1">
      <alignment horizontal="center"/>
    </xf>
    <xf numFmtId="44" fontId="9" fillId="0" borderId="33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Border="1"/>
    <xf numFmtId="44" fontId="6" fillId="0" borderId="14" xfId="0" applyNumberFormat="1" applyFont="1" applyBorder="1" applyAlignment="1">
      <alignment horizontal="center"/>
    </xf>
    <xf numFmtId="44" fontId="6" fillId="0" borderId="15" xfId="0" applyNumberFormat="1" applyFont="1" applyBorder="1" applyAlignment="1">
      <alignment horizontal="center"/>
    </xf>
    <xf numFmtId="0" fontId="6" fillId="0" borderId="15" xfId="0" applyFont="1" applyBorder="1"/>
    <xf numFmtId="0" fontId="6" fillId="0" borderId="56" xfId="0" applyFont="1" applyBorder="1"/>
    <xf numFmtId="44" fontId="6" fillId="0" borderId="57" xfId="0" applyNumberFormat="1" applyFont="1" applyBorder="1" applyAlignment="1">
      <alignment horizontal="center"/>
    </xf>
    <xf numFmtId="44" fontId="6" fillId="0" borderId="26" xfId="0" applyNumberFormat="1" applyFont="1" applyBorder="1" applyAlignment="1">
      <alignment horizontal="center"/>
    </xf>
    <xf numFmtId="44" fontId="9" fillId="0" borderId="54" xfId="0" applyNumberFormat="1" applyFont="1" applyBorder="1"/>
    <xf numFmtId="0" fontId="9" fillId="0" borderId="20" xfId="0" applyFont="1" applyBorder="1"/>
    <xf numFmtId="44" fontId="9" fillId="0" borderId="20" xfId="0" applyNumberFormat="1" applyFont="1" applyBorder="1"/>
    <xf numFmtId="0" fontId="9" fillId="0" borderId="21" xfId="0" applyFont="1" applyBorder="1"/>
    <xf numFmtId="0" fontId="6" fillId="0" borderId="12" xfId="0" applyFont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44" fontId="5" fillId="11" borderId="18" xfId="0" applyNumberFormat="1" applyFont="1" applyFill="1" applyBorder="1"/>
    <xf numFmtId="0" fontId="7" fillId="11" borderId="16" xfId="0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44" fontId="7" fillId="11" borderId="18" xfId="0" applyNumberFormat="1" applyFont="1" applyFill="1" applyBorder="1"/>
    <xf numFmtId="2" fontId="0" fillId="0" borderId="21" xfId="0" applyNumberFormat="1" applyFont="1" applyBorder="1"/>
    <xf numFmtId="2" fontId="0" fillId="0" borderId="24" xfId="0" applyNumberFormat="1" applyFont="1" applyBorder="1"/>
    <xf numFmtId="0" fontId="0" fillId="0" borderId="17" xfId="0" applyFont="1" applyBorder="1" applyAlignment="1">
      <alignment horizontal="center"/>
    </xf>
    <xf numFmtId="44" fontId="0" fillId="0" borderId="21" xfId="0" applyNumberFormat="1" applyFont="1" applyBorder="1"/>
    <xf numFmtId="0" fontId="5" fillId="12" borderId="16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44" fontId="5" fillId="12" borderId="18" xfId="0" applyNumberFormat="1" applyFont="1" applyFill="1" applyBorder="1"/>
    <xf numFmtId="44" fontId="6" fillId="0" borderId="30" xfId="0" applyNumberFormat="1" applyFont="1" applyBorder="1"/>
    <xf numFmtId="44" fontId="6" fillId="0" borderId="14" xfId="0" applyNumberFormat="1" applyFont="1" applyBorder="1"/>
    <xf numFmtId="0" fontId="6" fillId="0" borderId="41" xfId="0" applyFont="1" applyBorder="1"/>
    <xf numFmtId="44" fontId="6" fillId="0" borderId="43" xfId="0" applyNumberFormat="1" applyFont="1" applyBorder="1"/>
    <xf numFmtId="44" fontId="6" fillId="0" borderId="10" xfId="0" applyNumberFormat="1" applyFont="1" applyBorder="1"/>
    <xf numFmtId="44" fontId="9" fillId="0" borderId="34" xfId="0" applyNumberFormat="1" applyFont="1" applyBorder="1" applyAlignment="1">
      <alignment horizontal="center"/>
    </xf>
    <xf numFmtId="44" fontId="9" fillId="0" borderId="54" xfId="0" applyNumberFormat="1" applyFont="1" applyBorder="1" applyAlignment="1">
      <alignment horizontal="center"/>
    </xf>
    <xf numFmtId="44" fontId="9" fillId="0" borderId="18" xfId="0" applyNumberFormat="1" applyFont="1" applyBorder="1" applyAlignment="1">
      <alignment horizontal="center"/>
    </xf>
    <xf numFmtId="44" fontId="9" fillId="0" borderId="17" xfId="0" applyNumberFormat="1" applyFont="1" applyBorder="1" applyAlignment="1">
      <alignment horizontal="center"/>
    </xf>
    <xf numFmtId="44" fontId="6" fillId="0" borderId="21" xfId="0" applyNumberFormat="1" applyFont="1" applyBorder="1"/>
    <xf numFmtId="44" fontId="6" fillId="0" borderId="53" xfId="0" applyNumberFormat="1" applyFont="1" applyBorder="1"/>
    <xf numFmtId="2" fontId="6" fillId="0" borderId="28" xfId="0" applyNumberFormat="1" applyFont="1" applyBorder="1"/>
    <xf numFmtId="44" fontId="6" fillId="0" borderId="55" xfId="0" applyNumberFormat="1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21" xfId="0" applyNumberFormat="1" applyBorder="1"/>
    <xf numFmtId="0" fontId="0" fillId="0" borderId="49" xfId="0" applyBorder="1"/>
    <xf numFmtId="44" fontId="0" fillId="0" borderId="58" xfId="0" applyNumberFormat="1" applyBorder="1"/>
    <xf numFmtId="44" fontId="0" fillId="0" borderId="56" xfId="0" applyNumberFormat="1" applyBorder="1"/>
    <xf numFmtId="44" fontId="0" fillId="0" borderId="30" xfId="0" applyNumberFormat="1" applyBorder="1"/>
    <xf numFmtId="0" fontId="0" fillId="0" borderId="46" xfId="0" applyBorder="1"/>
    <xf numFmtId="44" fontId="0" fillId="0" borderId="51" xfId="0" applyNumberFormat="1" applyBorder="1"/>
    <xf numFmtId="0" fontId="0" fillId="0" borderId="37" xfId="0" applyBorder="1"/>
    <xf numFmtId="44" fontId="0" fillId="0" borderId="3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19" xfId="0" applyNumberFormat="1" applyBorder="1"/>
    <xf numFmtId="2" fontId="0" fillId="0" borderId="52" xfId="0" applyNumberFormat="1" applyBorder="1"/>
    <xf numFmtId="0" fontId="0" fillId="0" borderId="27" xfId="0" applyBorder="1"/>
    <xf numFmtId="0" fontId="0" fillId="0" borderId="28" xfId="0" applyBorder="1"/>
    <xf numFmtId="0" fontId="0" fillId="0" borderId="47" xfId="0" applyBorder="1"/>
    <xf numFmtId="44" fontId="0" fillId="0" borderId="5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2" xfId="0" applyBorder="1"/>
    <xf numFmtId="9" fontId="0" fillId="0" borderId="21" xfId="0" applyNumberFormat="1" applyBorder="1"/>
    <xf numFmtId="44" fontId="0" fillId="0" borderId="21" xfId="0" applyNumberFormat="1" applyBorder="1"/>
    <xf numFmtId="0" fontId="0" fillId="0" borderId="59" xfId="0" applyBorder="1"/>
    <xf numFmtId="44" fontId="0" fillId="0" borderId="60" xfId="0" applyNumberFormat="1" applyBorder="1"/>
    <xf numFmtId="44" fontId="0" fillId="0" borderId="26" xfId="0" applyNumberFormat="1" applyBorder="1"/>
    <xf numFmtId="44" fontId="0" fillId="0" borderId="27" xfId="0" applyNumberFormat="1" applyBorder="1"/>
    <xf numFmtId="44" fontId="0" fillId="0" borderId="28" xfId="0" applyNumberFormat="1" applyBorder="1"/>
    <xf numFmtId="44" fontId="0" fillId="0" borderId="7" xfId="0" applyNumberFormat="1" applyBorder="1"/>
  </cellXfs>
  <cellStyles count="10">
    <cellStyle name="60% - Énfasis1" xfId="4" builtinId="32"/>
    <cellStyle name="60% - Énfasis3" xfId="6" builtinId="40"/>
    <cellStyle name="60% - Énfasis5" xfId="9" builtinId="48"/>
    <cellStyle name="Énfasis1" xfId="3" builtinId="29"/>
    <cellStyle name="Énfasis3" xfId="5" builtinId="37"/>
    <cellStyle name="Énfasis4" xfId="7" builtinId="41"/>
    <cellStyle name="Énfasis5" xfId="8" builtinId="45"/>
    <cellStyle name="Moneda" xfId="1" builtinId="4"/>
    <cellStyle name="Neutral" xfId="2" builtinId="28"/>
    <cellStyle name="Normal" xfId="0" builtinId="0"/>
  </cellStyles>
  <dxfs count="0"/>
  <tableStyles count="0" defaultTableStyle="TableStyleMedium9" defaultPivotStyle="PivotStyleMedium7"/>
  <colors>
    <mruColors>
      <color rgb="FF30CF9B"/>
      <color rgb="FF9C5700"/>
      <color rgb="FFFFEB9C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F1" workbookViewId="0">
      <selection activeCell="H14" sqref="H14"/>
    </sheetView>
  </sheetViews>
  <sheetFormatPr baseColWidth="10" defaultRowHeight="16" x14ac:dyDescent="0.2"/>
  <cols>
    <col min="1" max="1" width="10.83203125" style="3"/>
    <col min="2" max="2" width="18.1640625" style="3" bestFit="1" customWidth="1"/>
    <col min="3" max="3" width="4" style="3" bestFit="1" customWidth="1"/>
    <col min="4" max="4" width="15.1640625" style="3" bestFit="1" customWidth="1"/>
    <col min="5" max="5" width="13.5" style="3" bestFit="1" customWidth="1"/>
    <col min="6" max="6" width="12.1640625" style="3" customWidth="1"/>
    <col min="7" max="7" width="14" style="3" bestFit="1" customWidth="1"/>
    <col min="8" max="8" width="20" style="3" bestFit="1" customWidth="1"/>
    <col min="9" max="9" width="13.5" style="3" bestFit="1" customWidth="1"/>
    <col min="10" max="10" width="20" style="3" bestFit="1" customWidth="1"/>
    <col min="11" max="11" width="13.5" style="3" bestFit="1" customWidth="1"/>
    <col min="12" max="12" width="20" style="3" bestFit="1" customWidth="1"/>
    <col min="13" max="13" width="13.5" style="3" bestFit="1" customWidth="1"/>
    <col min="14" max="14" width="20" style="3" bestFit="1" customWidth="1"/>
    <col min="15" max="15" width="13.5" style="3" bestFit="1" customWidth="1"/>
    <col min="16" max="16" width="20" style="3" bestFit="1" customWidth="1"/>
    <col min="17" max="17" width="13.5" style="3" bestFit="1" customWidth="1"/>
    <col min="18" max="18" width="16.33203125" style="3" bestFit="1" customWidth="1"/>
    <col min="19" max="19" width="13.5" style="3" bestFit="1" customWidth="1"/>
    <col min="20" max="20" width="20" style="3" bestFit="1" customWidth="1"/>
    <col min="21" max="21" width="13.5" style="3" bestFit="1" customWidth="1"/>
    <col min="22" max="22" width="20" style="3" bestFit="1" customWidth="1"/>
    <col min="23" max="23" width="13.5" style="3" bestFit="1" customWidth="1"/>
    <col min="24" max="24" width="20" style="3" bestFit="1" customWidth="1"/>
    <col min="25" max="25" width="13.5" style="3" bestFit="1" customWidth="1"/>
    <col min="26" max="27" width="20" style="3" bestFit="1" customWidth="1"/>
    <col min="28" max="28" width="13.5" style="3" bestFit="1" customWidth="1"/>
    <col min="29" max="29" width="20" style="3" bestFit="1" customWidth="1"/>
    <col min="30" max="30" width="13.5" style="3" bestFit="1" customWidth="1"/>
    <col min="31" max="31" width="20" style="3" bestFit="1" customWidth="1"/>
    <col min="32" max="32" width="13.5" style="3" bestFit="1" customWidth="1"/>
    <col min="33" max="33" width="20" style="3" bestFit="1" customWidth="1"/>
    <col min="34" max="34" width="13.5" style="3" bestFit="1" customWidth="1"/>
    <col min="35" max="35" width="20" style="3" bestFit="1" customWidth="1"/>
    <col min="36" max="36" width="13.5" style="3" bestFit="1" customWidth="1"/>
    <col min="37" max="37" width="20" style="3" bestFit="1" customWidth="1"/>
    <col min="38" max="38" width="13.5" style="3" bestFit="1" customWidth="1"/>
    <col min="39" max="39" width="20" style="3" bestFit="1" customWidth="1"/>
    <col min="40" max="40" width="13.5" style="3" bestFit="1" customWidth="1"/>
    <col min="41" max="41" width="20" style="3" bestFit="1" customWidth="1"/>
    <col min="42" max="16384" width="10.83203125" style="3"/>
  </cols>
  <sheetData>
    <row r="1" spans="2:23" ht="17" thickBot="1" x14ac:dyDescent="0.25"/>
    <row r="2" spans="2:23" ht="17" thickBot="1" x14ac:dyDescent="0.25">
      <c r="B2" s="4" t="s">
        <v>0</v>
      </c>
      <c r="C2" s="5"/>
      <c r="D2" s="6">
        <v>20000</v>
      </c>
      <c r="E2" s="7"/>
      <c r="I2" s="8" t="s">
        <v>4</v>
      </c>
      <c r="J2" s="9" t="s">
        <v>0</v>
      </c>
      <c r="K2" s="10"/>
      <c r="L2" s="11" t="s">
        <v>6</v>
      </c>
      <c r="M2" s="12"/>
      <c r="N2" s="9" t="s">
        <v>2</v>
      </c>
      <c r="O2" s="10"/>
      <c r="P2" s="11" t="s">
        <v>7</v>
      </c>
      <c r="Q2" s="12"/>
      <c r="R2" s="13" t="s">
        <v>5</v>
      </c>
    </row>
    <row r="3" spans="2:23" ht="17" customHeight="1" thickBot="1" x14ac:dyDescent="0.25">
      <c r="B3" s="18" t="s">
        <v>1</v>
      </c>
      <c r="C3" s="19"/>
      <c r="D3" s="20">
        <v>0.05</v>
      </c>
      <c r="E3" s="21"/>
      <c r="I3" s="22">
        <v>1</v>
      </c>
      <c r="J3" s="23">
        <f>D2</f>
        <v>20000</v>
      </c>
      <c r="K3" s="24"/>
      <c r="L3" s="25">
        <f>D3</f>
        <v>0.05</v>
      </c>
      <c r="M3" s="26"/>
      <c r="N3" s="27">
        <f>D5</f>
        <v>800</v>
      </c>
      <c r="O3" s="28"/>
      <c r="P3" s="25">
        <v>0.05</v>
      </c>
      <c r="Q3" s="26"/>
      <c r="R3" s="29">
        <f>(J3+(J3*L3))*(N3+(N3*P3))</f>
        <v>17640000</v>
      </c>
    </row>
    <row r="4" spans="2:23" ht="17" thickBot="1" x14ac:dyDescent="0.25">
      <c r="E4" s="180" t="s">
        <v>51</v>
      </c>
      <c r="F4" s="181"/>
      <c r="G4" s="182">
        <f>D8+D9+D11+D15</f>
        <v>1800000</v>
      </c>
      <c r="I4" s="34">
        <v>2</v>
      </c>
      <c r="J4" s="35">
        <f>J3+(J3*L3)</f>
        <v>21000</v>
      </c>
      <c r="K4" s="36"/>
      <c r="L4" s="37">
        <f>L3</f>
        <v>0.05</v>
      </c>
      <c r="M4" s="38"/>
      <c r="N4" s="39">
        <f>N3+(N3*P3)</f>
        <v>840</v>
      </c>
      <c r="O4" s="40"/>
      <c r="P4" s="37">
        <f>D6</f>
        <v>0.05</v>
      </c>
      <c r="Q4" s="38"/>
      <c r="R4" s="41">
        <f>(J4+(J4*L4))*(N4+(N4*P4))</f>
        <v>19448100</v>
      </c>
    </row>
    <row r="5" spans="2:23" ht="17" thickBot="1" x14ac:dyDescent="0.25">
      <c r="B5" s="4" t="s">
        <v>2</v>
      </c>
      <c r="C5" s="5"/>
      <c r="D5" s="46">
        <v>800</v>
      </c>
      <c r="I5" s="22">
        <v>3</v>
      </c>
      <c r="J5" s="47">
        <f>J4+(J4*L4)</f>
        <v>22050</v>
      </c>
      <c r="K5" s="48"/>
      <c r="L5" s="49">
        <f>L4</f>
        <v>0.05</v>
      </c>
      <c r="M5" s="50"/>
      <c r="N5" s="51">
        <f>N4+(N4*P4)</f>
        <v>882</v>
      </c>
      <c r="O5" s="52"/>
      <c r="P5" s="25">
        <f>P4</f>
        <v>0.05</v>
      </c>
      <c r="Q5" s="26"/>
      <c r="R5" s="53">
        <f>(J5+(J5*L5))*(N5+(N5*P5))</f>
        <v>21441530.25</v>
      </c>
    </row>
    <row r="6" spans="2:23" ht="17" thickBot="1" x14ac:dyDescent="0.25">
      <c r="B6" s="18" t="s">
        <v>3</v>
      </c>
      <c r="C6" s="19"/>
      <c r="D6" s="20">
        <v>0.05</v>
      </c>
      <c r="I6" s="55">
        <v>4</v>
      </c>
      <c r="J6" s="56">
        <f>J5+(J5*L5)</f>
        <v>23152.5</v>
      </c>
      <c r="K6" s="57"/>
      <c r="L6" s="58">
        <f>L5</f>
        <v>0.05</v>
      </c>
      <c r="M6" s="59"/>
      <c r="N6" s="60">
        <f>N5+(N5*P5)</f>
        <v>926.1</v>
      </c>
      <c r="O6" s="61"/>
      <c r="P6" s="62">
        <f t="shared" ref="P6:P12" si="0">P5</f>
        <v>0.05</v>
      </c>
      <c r="Q6" s="63"/>
      <c r="R6" s="64">
        <f>(J6+(J6*L6))*(N6+(N6*P6))</f>
        <v>23639287.100625001</v>
      </c>
    </row>
    <row r="7" spans="2:23" ht="17" thickBot="1" x14ac:dyDescent="0.25">
      <c r="I7" s="22">
        <v>5</v>
      </c>
      <c r="J7" s="47">
        <f>J6+(J6*L6)</f>
        <v>24310.125</v>
      </c>
      <c r="K7" s="48"/>
      <c r="L7" s="49">
        <f>L6</f>
        <v>0.05</v>
      </c>
      <c r="M7" s="50"/>
      <c r="N7" s="51">
        <f>N6+(N6*P6)</f>
        <v>972.40499999999997</v>
      </c>
      <c r="O7" s="52"/>
      <c r="P7" s="25">
        <f t="shared" si="0"/>
        <v>0.05</v>
      </c>
      <c r="Q7" s="26"/>
      <c r="R7" s="53">
        <f>(J7+(J7*L7))*(N7+(N7*P7))</f>
        <v>26062314.02843906</v>
      </c>
    </row>
    <row r="8" spans="2:23" ht="17" thickBot="1" x14ac:dyDescent="0.25">
      <c r="B8" s="170" t="s">
        <v>45</v>
      </c>
      <c r="C8" s="171"/>
      <c r="D8" s="172">
        <v>100000</v>
      </c>
      <c r="I8" s="65">
        <v>6</v>
      </c>
      <c r="J8" s="66">
        <f>J7+(J7*L7)</f>
        <v>25525.631249999999</v>
      </c>
      <c r="K8" s="67"/>
      <c r="L8" s="68">
        <f>L7</f>
        <v>0.05</v>
      </c>
      <c r="M8" s="69"/>
      <c r="N8" s="70">
        <f>N7+(N7*P7)</f>
        <v>1021.0252499999999</v>
      </c>
      <c r="O8" s="71"/>
      <c r="P8" s="72">
        <f t="shared" si="0"/>
        <v>0.05</v>
      </c>
      <c r="Q8" s="73"/>
      <c r="R8" s="74">
        <f>(J8+(J8*L8))*(N8+(N8*P8))</f>
        <v>28733701.216354061</v>
      </c>
    </row>
    <row r="9" spans="2:23" ht="17" thickBot="1" x14ac:dyDescent="0.25">
      <c r="B9" s="170" t="s">
        <v>46</v>
      </c>
      <c r="C9" s="171"/>
      <c r="D9" s="172">
        <v>500000</v>
      </c>
      <c r="E9" s="178" t="s">
        <v>52</v>
      </c>
      <c r="F9" s="178"/>
      <c r="G9" s="179">
        <f>D9/D10</f>
        <v>16666.666666666668</v>
      </c>
      <c r="I9" s="22">
        <v>7</v>
      </c>
      <c r="J9" s="47">
        <f>J8+(J8*L8)</f>
        <v>26801.912812499999</v>
      </c>
      <c r="K9" s="48"/>
      <c r="L9" s="49">
        <f>L8</f>
        <v>0.05</v>
      </c>
      <c r="M9" s="50"/>
      <c r="N9" s="51">
        <f>N8+(N8*P8)</f>
        <v>1072.0765124999998</v>
      </c>
      <c r="O9" s="52"/>
      <c r="P9" s="25">
        <f t="shared" si="0"/>
        <v>0.05</v>
      </c>
      <c r="Q9" s="26"/>
      <c r="R9" s="53">
        <f>(J9+(J9*L9))*(N9+(N9*P9))</f>
        <v>31678905.591030348</v>
      </c>
    </row>
    <row r="10" spans="2:23" ht="17" thickBot="1" x14ac:dyDescent="0.25">
      <c r="B10" s="43" t="s">
        <v>47</v>
      </c>
      <c r="C10" s="44"/>
      <c r="D10" s="176">
        <v>30</v>
      </c>
      <c r="I10" s="34">
        <v>8</v>
      </c>
      <c r="J10" s="35">
        <f>J9+(J9*L9)</f>
        <v>28142.008453125</v>
      </c>
      <c r="K10" s="36"/>
      <c r="L10" s="76">
        <f>L9</f>
        <v>0.05</v>
      </c>
      <c r="M10" s="77"/>
      <c r="N10" s="39">
        <f>N9+(N9*P9)</f>
        <v>1125.6803381249997</v>
      </c>
      <c r="O10" s="40"/>
      <c r="P10" s="37">
        <f t="shared" si="0"/>
        <v>0.05</v>
      </c>
      <c r="Q10" s="38"/>
      <c r="R10" s="41">
        <f>(J10+(J10*L10))*(N10+(N10*P10))</f>
        <v>34925993.414110959</v>
      </c>
    </row>
    <row r="11" spans="2:23" ht="17" thickBot="1" x14ac:dyDescent="0.25">
      <c r="B11" s="173" t="s">
        <v>48</v>
      </c>
      <c r="C11" s="174"/>
      <c r="D11" s="175">
        <v>1000000</v>
      </c>
      <c r="E11" s="178" t="s">
        <v>52</v>
      </c>
      <c r="F11" s="178"/>
      <c r="G11" s="179">
        <f>(D11-D13)/D12</f>
        <v>180000</v>
      </c>
      <c r="I11" s="22">
        <v>9</v>
      </c>
      <c r="J11" s="47">
        <f>J10+(J10*L10)</f>
        <v>29549.10887578125</v>
      </c>
      <c r="K11" s="48"/>
      <c r="L11" s="49">
        <f>L10</f>
        <v>0.05</v>
      </c>
      <c r="M11" s="50"/>
      <c r="N11" s="51">
        <f>N10+(N10*P10)</f>
        <v>1181.9643550312496</v>
      </c>
      <c r="O11" s="52"/>
      <c r="P11" s="25">
        <f t="shared" si="0"/>
        <v>0.05</v>
      </c>
      <c r="Q11" s="26"/>
      <c r="R11" s="53">
        <f>(J11+(J11*L11))*(N11+(N11*P11))</f>
        <v>38505907.739057332</v>
      </c>
    </row>
    <row r="12" spans="2:23" ht="17" thickBot="1" x14ac:dyDescent="0.25">
      <c r="B12" s="43" t="s">
        <v>47</v>
      </c>
      <c r="C12" s="44"/>
      <c r="D12" s="177">
        <v>5</v>
      </c>
      <c r="I12" s="78">
        <v>10</v>
      </c>
      <c r="J12" s="79">
        <f>J11+(J11*L11)</f>
        <v>31026.564319570312</v>
      </c>
      <c r="K12" s="80"/>
      <c r="L12" s="81">
        <f>L11</f>
        <v>0.05</v>
      </c>
      <c r="M12" s="82"/>
      <c r="N12" s="83">
        <f>N11+(N11*P11)</f>
        <v>1241.0625727828121</v>
      </c>
      <c r="O12" s="84"/>
      <c r="P12" s="85">
        <f t="shared" si="0"/>
        <v>0.05</v>
      </c>
      <c r="Q12" s="86"/>
      <c r="R12" s="87">
        <f>(J12+(J12*L12))*(N12+(N12*P12))</f>
        <v>42452763.282310709</v>
      </c>
    </row>
    <row r="13" spans="2:23" ht="17" thickBot="1" x14ac:dyDescent="0.25">
      <c r="B13" s="43" t="s">
        <v>49</v>
      </c>
      <c r="C13" s="44"/>
      <c r="D13" s="193">
        <v>100000</v>
      </c>
      <c r="E13" s="137" t="s">
        <v>54</v>
      </c>
      <c r="F13" s="137"/>
      <c r="G13" s="192">
        <v>400</v>
      </c>
      <c r="W13" s="91"/>
    </row>
    <row r="14" spans="2:23" ht="17" thickBot="1" x14ac:dyDescent="0.25">
      <c r="B14" s="43" t="s">
        <v>55</v>
      </c>
      <c r="C14" s="44"/>
      <c r="D14" s="194">
        <v>25000</v>
      </c>
      <c r="H14" s="7"/>
    </row>
    <row r="15" spans="2:23" ht="17" thickBot="1" x14ac:dyDescent="0.25">
      <c r="B15" s="173" t="s">
        <v>50</v>
      </c>
      <c r="C15" s="174"/>
      <c r="D15" s="175">
        <v>200000</v>
      </c>
    </row>
    <row r="16" spans="2:23" ht="17" thickBot="1" x14ac:dyDescent="0.25"/>
    <row r="17" spans="2:16" ht="17" thickBot="1" x14ac:dyDescent="0.25">
      <c r="G17" s="14" t="s">
        <v>8</v>
      </c>
      <c r="H17" s="15"/>
      <c r="I17" s="16" t="s">
        <v>18</v>
      </c>
      <c r="J17" s="17"/>
      <c r="K17" s="16" t="s">
        <v>19</v>
      </c>
      <c r="L17" s="17"/>
      <c r="M17" s="16" t="s">
        <v>20</v>
      </c>
      <c r="N17" s="17"/>
      <c r="O17" s="16" t="s">
        <v>21</v>
      </c>
      <c r="P17" s="17"/>
    </row>
    <row r="18" spans="2:16" ht="17" thickBot="1" x14ac:dyDescent="0.25">
      <c r="B18" s="30" t="s">
        <v>36</v>
      </c>
      <c r="C18" s="133">
        <v>0.08</v>
      </c>
      <c r="D18" s="14" t="s">
        <v>27</v>
      </c>
      <c r="E18" s="31"/>
      <c r="F18" s="31"/>
      <c r="G18" s="32" t="s">
        <v>35</v>
      </c>
      <c r="H18" s="33" t="s">
        <v>38</v>
      </c>
      <c r="I18" s="32" t="s">
        <v>39</v>
      </c>
      <c r="J18" s="33" t="s">
        <v>38</v>
      </c>
      <c r="K18" s="32" t="s">
        <v>39</v>
      </c>
      <c r="L18" s="33" t="s">
        <v>38</v>
      </c>
      <c r="M18" s="32" t="s">
        <v>39</v>
      </c>
      <c r="N18" s="33" t="s">
        <v>38</v>
      </c>
      <c r="O18" s="32" t="s">
        <v>39</v>
      </c>
      <c r="P18" s="33" t="s">
        <v>38</v>
      </c>
    </row>
    <row r="19" spans="2:16" x14ac:dyDescent="0.2">
      <c r="B19" s="42"/>
      <c r="C19" s="134"/>
      <c r="D19" s="43" t="s">
        <v>28</v>
      </c>
      <c r="E19" s="44"/>
      <c r="F19" s="44"/>
      <c r="G19" s="129">
        <v>120</v>
      </c>
      <c r="H19" s="45">
        <f>G19*C18</f>
        <v>9.6</v>
      </c>
      <c r="I19" s="138">
        <f>G19+H19</f>
        <v>129.6</v>
      </c>
      <c r="J19" s="45">
        <f>I19*C18</f>
        <v>10.368</v>
      </c>
      <c r="K19" s="138">
        <f t="shared" ref="K19:K26" si="1">I19+J19</f>
        <v>139.96799999999999</v>
      </c>
      <c r="L19" s="45">
        <f>K19*C18</f>
        <v>11.197439999999999</v>
      </c>
      <c r="M19" s="138">
        <f t="shared" ref="M19:M26" si="2">K19+L19</f>
        <v>151.16543999999999</v>
      </c>
      <c r="N19" s="45">
        <f>M19*C18</f>
        <v>12.093235199999999</v>
      </c>
      <c r="O19" s="138">
        <f>M19+N19</f>
        <v>163.2586752</v>
      </c>
      <c r="P19" s="45">
        <f>O19*C18</f>
        <v>13.060694015999999</v>
      </c>
    </row>
    <row r="20" spans="2:16" x14ac:dyDescent="0.2">
      <c r="B20" s="42"/>
      <c r="C20" s="134"/>
      <c r="D20" s="43" t="s">
        <v>34</v>
      </c>
      <c r="E20" s="44"/>
      <c r="F20" s="44"/>
      <c r="G20" s="130">
        <v>80</v>
      </c>
      <c r="H20" s="54">
        <f>G20*C18</f>
        <v>6.4</v>
      </c>
      <c r="I20" s="132">
        <f>G20+H20</f>
        <v>86.4</v>
      </c>
      <c r="J20" s="54">
        <f>I20*C18</f>
        <v>6.9120000000000008</v>
      </c>
      <c r="K20" s="132">
        <f t="shared" si="1"/>
        <v>93.312000000000012</v>
      </c>
      <c r="L20" s="54">
        <f>K20*C18</f>
        <v>7.4649600000000014</v>
      </c>
      <c r="M20" s="132">
        <f t="shared" si="2"/>
        <v>100.77696000000002</v>
      </c>
      <c r="N20" s="54">
        <f>M20*C18</f>
        <v>8.0621568000000021</v>
      </c>
      <c r="O20" s="132">
        <f>M20+N20</f>
        <v>108.83911680000001</v>
      </c>
      <c r="P20" s="54">
        <f>O20*C18</f>
        <v>8.7071293440000019</v>
      </c>
    </row>
    <row r="21" spans="2:16" x14ac:dyDescent="0.2">
      <c r="B21" s="42"/>
      <c r="C21" s="134"/>
      <c r="D21" s="43" t="s">
        <v>29</v>
      </c>
      <c r="E21" s="44"/>
      <c r="F21" s="44"/>
      <c r="G21" s="130">
        <v>50</v>
      </c>
      <c r="H21" s="54">
        <f>G21*C18</f>
        <v>4</v>
      </c>
      <c r="I21" s="132">
        <f>G21+H21</f>
        <v>54</v>
      </c>
      <c r="J21" s="54">
        <f>I21*C18</f>
        <v>4.32</v>
      </c>
      <c r="K21" s="132">
        <f t="shared" si="1"/>
        <v>58.32</v>
      </c>
      <c r="L21" s="54">
        <f>K21*C18</f>
        <v>4.6656000000000004</v>
      </c>
      <c r="M21" s="132">
        <f t="shared" si="2"/>
        <v>62.985599999999998</v>
      </c>
      <c r="N21" s="54">
        <f>M21*C18</f>
        <v>5.0388479999999998</v>
      </c>
      <c r="O21" s="132">
        <f>M21+N21</f>
        <v>68.024447999999992</v>
      </c>
      <c r="P21" s="54">
        <f>O21*C18</f>
        <v>5.4419558399999994</v>
      </c>
    </row>
    <row r="22" spans="2:16" x14ac:dyDescent="0.2">
      <c r="B22" s="42"/>
      <c r="C22" s="134"/>
      <c r="D22" s="43" t="s">
        <v>30</v>
      </c>
      <c r="E22" s="44"/>
      <c r="F22" s="44"/>
      <c r="G22" s="130">
        <v>50</v>
      </c>
      <c r="H22" s="54">
        <f>G22*C18</f>
        <v>4</v>
      </c>
      <c r="I22" s="132">
        <f>G22+H22</f>
        <v>54</v>
      </c>
      <c r="J22" s="54">
        <f>I22*C18</f>
        <v>4.32</v>
      </c>
      <c r="K22" s="132">
        <f t="shared" si="1"/>
        <v>58.32</v>
      </c>
      <c r="L22" s="54">
        <f>K22*C18</f>
        <v>4.6656000000000004</v>
      </c>
      <c r="M22" s="132">
        <f t="shared" si="2"/>
        <v>62.985599999999998</v>
      </c>
      <c r="N22" s="54">
        <f>M22*C18</f>
        <v>5.0388479999999998</v>
      </c>
      <c r="O22" s="132">
        <f>N22+M22</f>
        <v>68.024447999999992</v>
      </c>
      <c r="P22" s="54">
        <f>O22*C18</f>
        <v>5.4419558399999994</v>
      </c>
    </row>
    <row r="23" spans="2:16" ht="17" thickBot="1" x14ac:dyDescent="0.25">
      <c r="B23" s="75"/>
      <c r="C23" s="135"/>
      <c r="D23" s="43" t="s">
        <v>31</v>
      </c>
      <c r="E23" s="44"/>
      <c r="F23" s="44"/>
      <c r="G23" s="130">
        <v>150000</v>
      </c>
      <c r="H23" s="54">
        <f>G23*C18</f>
        <v>12000</v>
      </c>
      <c r="I23" s="132">
        <f>G23+H23</f>
        <v>162000</v>
      </c>
      <c r="J23" s="54">
        <f>I23*C18</f>
        <v>12960</v>
      </c>
      <c r="K23" s="132">
        <f>I23+J23</f>
        <v>174960</v>
      </c>
      <c r="L23" s="54">
        <f>K23*C18</f>
        <v>13996.800000000001</v>
      </c>
      <c r="M23" s="132">
        <f>K23+L23</f>
        <v>188956.79999999999</v>
      </c>
      <c r="N23" s="54">
        <f>M23*C18</f>
        <v>15116.544</v>
      </c>
      <c r="O23" s="132">
        <f>M23+N23</f>
        <v>204073.34399999998</v>
      </c>
      <c r="P23" s="54">
        <f>O23*C18</f>
        <v>16325.86752</v>
      </c>
    </row>
    <row r="24" spans="2:16" ht="17" thickBot="1" x14ac:dyDescent="0.25">
      <c r="B24"/>
      <c r="C24"/>
      <c r="D24" s="144" t="s">
        <v>40</v>
      </c>
      <c r="E24" s="145"/>
      <c r="F24" s="146"/>
      <c r="G24" s="141">
        <f>SUM(G19:G23)</f>
        <v>150300</v>
      </c>
      <c r="H24" s="142"/>
      <c r="I24" s="141">
        <f>SUM(I19:I23)</f>
        <v>162324</v>
      </c>
      <c r="J24" s="143"/>
      <c r="K24" s="141">
        <f>SUM(K19:K23)</f>
        <v>175309.92</v>
      </c>
      <c r="L24" s="143"/>
      <c r="M24" s="141">
        <f>SUM(M19:M23)</f>
        <v>189334.71359999999</v>
      </c>
      <c r="N24" s="143"/>
      <c r="O24" s="141">
        <f>SUM(O19:O23)</f>
        <v>204481.49068799999</v>
      </c>
      <c r="P24" s="143"/>
    </row>
    <row r="25" spans="2:16" x14ac:dyDescent="0.2">
      <c r="B25" s="127" t="s">
        <v>37</v>
      </c>
      <c r="C25" s="133">
        <v>0.05</v>
      </c>
      <c r="D25" s="43" t="s">
        <v>32</v>
      </c>
      <c r="E25" s="44"/>
      <c r="F25" s="44"/>
      <c r="G25" s="130">
        <v>100</v>
      </c>
      <c r="H25" s="54">
        <f>G25*C25</f>
        <v>5</v>
      </c>
      <c r="I25" s="132">
        <f>G25+H25</f>
        <v>105</v>
      </c>
      <c r="J25" s="54">
        <f>I25*C25</f>
        <v>5.25</v>
      </c>
      <c r="K25" s="132">
        <f t="shared" si="1"/>
        <v>110.25</v>
      </c>
      <c r="L25" s="54">
        <f>K25*C25</f>
        <v>5.5125000000000002</v>
      </c>
      <c r="M25" s="132">
        <f t="shared" si="2"/>
        <v>115.7625</v>
      </c>
      <c r="N25" s="54">
        <f>C25*M25</f>
        <v>5.7881250000000009</v>
      </c>
      <c r="O25" s="132">
        <f>M25+N25</f>
        <v>121.550625</v>
      </c>
      <c r="P25" s="54">
        <f>O25*C25</f>
        <v>6.0775312499999998</v>
      </c>
    </row>
    <row r="26" spans="2:16" ht="17" thickBot="1" x14ac:dyDescent="0.25">
      <c r="B26" s="128"/>
      <c r="C26" s="135"/>
      <c r="D26" s="88" t="s">
        <v>33</v>
      </c>
      <c r="E26" s="89"/>
      <c r="F26" s="89"/>
      <c r="G26" s="131">
        <v>200</v>
      </c>
      <c r="H26" s="90">
        <f>G26*C25</f>
        <v>10</v>
      </c>
      <c r="I26" s="136">
        <f>G26+H26</f>
        <v>210</v>
      </c>
      <c r="J26" s="90">
        <f>I26*C25</f>
        <v>10.5</v>
      </c>
      <c r="K26" s="136">
        <f t="shared" si="1"/>
        <v>220.5</v>
      </c>
      <c r="L26" s="90">
        <f>K26*C25</f>
        <v>11.025</v>
      </c>
      <c r="M26" s="136">
        <f t="shared" si="2"/>
        <v>231.52500000000001</v>
      </c>
      <c r="N26" s="90">
        <f>M26*C25</f>
        <v>11.576250000000002</v>
      </c>
      <c r="O26" s="136">
        <f>M26+N26</f>
        <v>243.10124999999999</v>
      </c>
      <c r="P26" s="90">
        <f>O26*C25</f>
        <v>12.1550625</v>
      </c>
    </row>
    <row r="27" spans="2:16" s="140" customFormat="1" ht="17" thickBo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17" thickBot="1" x14ac:dyDescent="0.25">
      <c r="G28" s="151" t="s">
        <v>22</v>
      </c>
      <c r="H28" s="152"/>
      <c r="I28" s="151" t="s">
        <v>23</v>
      </c>
      <c r="J28" s="152"/>
      <c r="K28" s="151" t="s">
        <v>24</v>
      </c>
      <c r="L28" s="152"/>
      <c r="M28" s="151" t="s">
        <v>25</v>
      </c>
      <c r="N28" s="152"/>
      <c r="O28" s="151" t="s">
        <v>26</v>
      </c>
      <c r="P28" s="152"/>
    </row>
    <row r="29" spans="2:16" ht="17" thickBot="1" x14ac:dyDescent="0.25">
      <c r="B29" s="140"/>
      <c r="C29" s="140"/>
      <c r="D29" s="14" t="s">
        <v>27</v>
      </c>
      <c r="E29" s="31"/>
      <c r="F29" s="15"/>
      <c r="G29" s="32" t="s">
        <v>39</v>
      </c>
      <c r="H29" s="33" t="s">
        <v>38</v>
      </c>
      <c r="I29" s="32" t="s">
        <v>39</v>
      </c>
      <c r="J29" s="33" t="s">
        <v>38</v>
      </c>
      <c r="K29" s="32" t="s">
        <v>39</v>
      </c>
      <c r="L29" s="33" t="s">
        <v>38</v>
      </c>
      <c r="M29" s="32" t="s">
        <v>39</v>
      </c>
      <c r="N29" s="33" t="s">
        <v>38</v>
      </c>
      <c r="O29" s="32" t="s">
        <v>39</v>
      </c>
      <c r="P29" s="33" t="s">
        <v>38</v>
      </c>
    </row>
    <row r="30" spans="2:16" x14ac:dyDescent="0.2">
      <c r="D30" s="148" t="s">
        <v>28</v>
      </c>
      <c r="E30" s="149"/>
      <c r="F30" s="150"/>
      <c r="G30" s="129">
        <f>O19+P19</f>
        <v>176.31936921599998</v>
      </c>
      <c r="H30" s="45">
        <f>G30*C18</f>
        <v>14.105549537279998</v>
      </c>
      <c r="I30" s="129">
        <f t="shared" ref="I30:I33" si="3">G30+H30</f>
        <v>190.42491875328</v>
      </c>
      <c r="J30" s="45">
        <f>I30*C18</f>
        <v>15.2339935002624</v>
      </c>
      <c r="K30" s="129">
        <f t="shared" ref="K30:K33" si="4">I30+J30</f>
        <v>205.65891225354238</v>
      </c>
      <c r="L30" s="45">
        <f>K30*C18</f>
        <v>16.45271298028339</v>
      </c>
      <c r="M30" s="129">
        <f t="shared" ref="M30:M33" si="5">K30+L30</f>
        <v>222.11162523382578</v>
      </c>
      <c r="N30" s="45">
        <f>M30*C18</f>
        <v>17.768930018706062</v>
      </c>
      <c r="O30" s="129">
        <f t="shared" ref="O30:O33" si="6">M30+N30</f>
        <v>239.88055525253185</v>
      </c>
      <c r="P30" s="45">
        <f>O30*C18</f>
        <v>19.190444420202549</v>
      </c>
    </row>
    <row r="31" spans="2:16" x14ac:dyDescent="0.2">
      <c r="D31" s="43" t="s">
        <v>34</v>
      </c>
      <c r="E31" s="44"/>
      <c r="F31" s="147"/>
      <c r="G31" s="130">
        <f>O20+P20</f>
        <v>117.54624614400001</v>
      </c>
      <c r="H31" s="54">
        <f>G31*C18</f>
        <v>9.4036996915200017</v>
      </c>
      <c r="I31" s="130">
        <f t="shared" si="3"/>
        <v>126.94994583552001</v>
      </c>
      <c r="J31" s="54">
        <f>I31*C18</f>
        <v>10.155995666841601</v>
      </c>
      <c r="K31" s="130">
        <f t="shared" si="4"/>
        <v>137.10594150236162</v>
      </c>
      <c r="L31" s="54">
        <f>K31*C18</f>
        <v>10.968475320188929</v>
      </c>
      <c r="M31" s="130">
        <f t="shared" si="5"/>
        <v>148.07441682255055</v>
      </c>
      <c r="N31" s="54">
        <f>M31*C18</f>
        <v>11.845953345804045</v>
      </c>
      <c r="O31" s="130">
        <f t="shared" si="6"/>
        <v>159.92037016835459</v>
      </c>
      <c r="P31" s="54">
        <f>O31*C18</f>
        <v>12.793629613468369</v>
      </c>
    </row>
    <row r="32" spans="2:16" x14ac:dyDescent="0.2">
      <c r="D32" s="43" t="s">
        <v>29</v>
      </c>
      <c r="E32" s="44"/>
      <c r="F32" s="147"/>
      <c r="G32" s="130">
        <f>O21+P21</f>
        <v>73.466403839999998</v>
      </c>
      <c r="H32" s="54">
        <f>G32*C18</f>
        <v>5.8773123071999995</v>
      </c>
      <c r="I32" s="130">
        <f t="shared" si="3"/>
        <v>79.343716147199999</v>
      </c>
      <c r="J32" s="54">
        <f>I32*C18</f>
        <v>6.3474972917760004</v>
      </c>
      <c r="K32" s="130">
        <f t="shared" si="4"/>
        <v>85.691213438975993</v>
      </c>
      <c r="L32" s="54">
        <f>K32*C18</f>
        <v>6.85529707511808</v>
      </c>
      <c r="M32" s="130">
        <f t="shared" si="5"/>
        <v>92.546510514094066</v>
      </c>
      <c r="N32" s="54">
        <f>M32*C18</f>
        <v>7.4037208411275257</v>
      </c>
      <c r="O32" s="130">
        <f t="shared" si="6"/>
        <v>99.95023135522159</v>
      </c>
      <c r="P32" s="54">
        <f>O32*C18</f>
        <v>7.9960185084177278</v>
      </c>
    </row>
    <row r="33" spans="1:16" x14ac:dyDescent="0.2">
      <c r="D33" s="43" t="s">
        <v>30</v>
      </c>
      <c r="E33" s="44"/>
      <c r="F33" s="147"/>
      <c r="G33" s="130">
        <f>O22+P22</f>
        <v>73.466403839999998</v>
      </c>
      <c r="H33" s="54">
        <f>G33*C18</f>
        <v>5.8773123071999995</v>
      </c>
      <c r="I33" s="130">
        <f t="shared" si="3"/>
        <v>79.343716147199999</v>
      </c>
      <c r="J33" s="54">
        <f>I33*C18</f>
        <v>6.3474972917760004</v>
      </c>
      <c r="K33" s="130">
        <f t="shared" si="4"/>
        <v>85.691213438975993</v>
      </c>
      <c r="L33" s="54">
        <f>K33*C18</f>
        <v>6.85529707511808</v>
      </c>
      <c r="M33" s="130">
        <f t="shared" si="5"/>
        <v>92.546510514094066</v>
      </c>
      <c r="N33" s="54">
        <f>M33*C18</f>
        <v>7.4037208411275257</v>
      </c>
      <c r="O33" s="130">
        <f t="shared" si="6"/>
        <v>99.95023135522159</v>
      </c>
      <c r="P33" s="54">
        <f>O33*C18</f>
        <v>7.9960185084177278</v>
      </c>
    </row>
    <row r="34" spans="1:16" ht="17" thickBot="1" x14ac:dyDescent="0.25">
      <c r="D34" s="88" t="s">
        <v>31</v>
      </c>
      <c r="E34" s="89"/>
      <c r="F34" s="139"/>
      <c r="G34" s="130">
        <f>O23+P23</f>
        <v>220399.21151999998</v>
      </c>
      <c r="H34" s="54">
        <f>G34*C18</f>
        <v>17631.936921599998</v>
      </c>
      <c r="I34" s="130">
        <f>G34+H34</f>
        <v>238031.14844159997</v>
      </c>
      <c r="J34" s="54">
        <f>I34*C18</f>
        <v>19042.491875328</v>
      </c>
      <c r="K34" s="130">
        <f>I34+J34</f>
        <v>257073.64031692798</v>
      </c>
      <c r="L34" s="54">
        <f>K34*C18</f>
        <v>20565.89122535424</v>
      </c>
      <c r="M34" s="130">
        <f>K34+L34</f>
        <v>277639.5315422822</v>
      </c>
      <c r="N34" s="54">
        <f>M34*C18</f>
        <v>22211.162523382576</v>
      </c>
      <c r="O34" s="130">
        <f>M34+N34</f>
        <v>299850.69406566478</v>
      </c>
      <c r="P34" s="54">
        <f>O34*C18</f>
        <v>23988.055525253181</v>
      </c>
    </row>
    <row r="35" spans="1:16" ht="17" thickBot="1" x14ac:dyDescent="0.25">
      <c r="D35" s="144" t="s">
        <v>40</v>
      </c>
      <c r="E35" s="145"/>
      <c r="F35" s="146"/>
      <c r="G35" s="141">
        <f>SUM(G30:G34)</f>
        <v>220840.00994303997</v>
      </c>
      <c r="H35" s="142"/>
      <c r="I35" s="141">
        <f>SUM(I30:I34)</f>
        <v>238507.21073848318</v>
      </c>
      <c r="J35" s="143"/>
      <c r="K35" s="141">
        <f>SUM(K30:K34)</f>
        <v>257587.78759756184</v>
      </c>
      <c r="L35" s="143"/>
      <c r="M35" s="141">
        <f>SUM(M30:M34)</f>
        <v>278194.81060536677</v>
      </c>
      <c r="N35" s="143"/>
      <c r="O35" s="141">
        <f>SUM(O30:O34)</f>
        <v>300450.39545379608</v>
      </c>
      <c r="P35" s="143"/>
    </row>
    <row r="36" spans="1:16" x14ac:dyDescent="0.2">
      <c r="D36" s="148" t="s">
        <v>32</v>
      </c>
      <c r="E36" s="149"/>
      <c r="F36" s="150"/>
      <c r="G36" s="130">
        <f>O25+P25</f>
        <v>127.62815624999999</v>
      </c>
      <c r="H36" s="54">
        <f>G36*C25</f>
        <v>6.3814078125</v>
      </c>
      <c r="I36" s="130">
        <f>G36+H36</f>
        <v>134.00956406249998</v>
      </c>
      <c r="J36" s="54">
        <f>I36*C25</f>
        <v>6.700478203124999</v>
      </c>
      <c r="K36" s="130">
        <f>I36+J36</f>
        <v>140.71004226562496</v>
      </c>
      <c r="L36" s="54">
        <f>K36*C25</f>
        <v>7.0355021132812485</v>
      </c>
      <c r="M36" s="130">
        <f>K36+L36</f>
        <v>147.7455443789062</v>
      </c>
      <c r="N36" s="54">
        <f>M36*C25</f>
        <v>7.3872772189453109</v>
      </c>
      <c r="O36" s="130">
        <f>M36+N36</f>
        <v>155.13282159785152</v>
      </c>
      <c r="P36" s="54">
        <f>O36*C25</f>
        <v>7.7566410798925762</v>
      </c>
    </row>
    <row r="37" spans="1:16" ht="17" thickBot="1" x14ac:dyDescent="0.25">
      <c r="D37" s="88" t="s">
        <v>33</v>
      </c>
      <c r="E37" s="89"/>
      <c r="F37" s="139"/>
      <c r="G37" s="131">
        <f>O26+P26</f>
        <v>255.25631249999998</v>
      </c>
      <c r="H37" s="90">
        <f>G37*C25</f>
        <v>12.762815625</v>
      </c>
      <c r="I37" s="131">
        <f>G37+H37</f>
        <v>268.01912812499995</v>
      </c>
      <c r="J37" s="90">
        <f>I37*C25</f>
        <v>13.400956406249998</v>
      </c>
      <c r="K37" s="131">
        <f>I37+J37</f>
        <v>281.42008453124993</v>
      </c>
      <c r="L37" s="90">
        <f>K37*C25</f>
        <v>14.071004226562497</v>
      </c>
      <c r="M37" s="131">
        <f>K37+L37</f>
        <v>295.49108875781241</v>
      </c>
      <c r="N37" s="90">
        <f>M37*C25</f>
        <v>14.774554437890622</v>
      </c>
      <c r="O37" s="131">
        <f>M37+N37</f>
        <v>310.26564319570303</v>
      </c>
      <c r="P37" s="90">
        <f>O37*C25</f>
        <v>15.513282159785152</v>
      </c>
    </row>
    <row r="41" spans="1:16" s="140" customFormat="1" x14ac:dyDescent="0.2">
      <c r="A41" s="3"/>
    </row>
  </sheetData>
  <mergeCells count="87">
    <mergeCell ref="B12:C12"/>
    <mergeCell ref="B13:C13"/>
    <mergeCell ref="B15:C15"/>
    <mergeCell ref="E4:F4"/>
    <mergeCell ref="E9:F9"/>
    <mergeCell ref="E11:F11"/>
    <mergeCell ref="E13:F13"/>
    <mergeCell ref="B14:C14"/>
    <mergeCell ref="D37:F37"/>
    <mergeCell ref="D29:F29"/>
    <mergeCell ref="D30:F30"/>
    <mergeCell ref="D31:F31"/>
    <mergeCell ref="B8:C8"/>
    <mergeCell ref="B9:C9"/>
    <mergeCell ref="B10:C10"/>
    <mergeCell ref="B11:C11"/>
    <mergeCell ref="D34:F34"/>
    <mergeCell ref="D35:F35"/>
    <mergeCell ref="D36:F36"/>
    <mergeCell ref="C25:C26"/>
    <mergeCell ref="B25:B26"/>
    <mergeCell ref="G17:H17"/>
    <mergeCell ref="D24:F24"/>
    <mergeCell ref="D32:F32"/>
    <mergeCell ref="D33:F33"/>
    <mergeCell ref="B2:C2"/>
    <mergeCell ref="B3:C3"/>
    <mergeCell ref="B5:C5"/>
    <mergeCell ref="B6:C6"/>
    <mergeCell ref="J2:K2"/>
    <mergeCell ref="L2:M2"/>
    <mergeCell ref="C18:C23"/>
    <mergeCell ref="B18:B23"/>
    <mergeCell ref="N2:O2"/>
    <mergeCell ref="P2:Q2"/>
    <mergeCell ref="J3:K3"/>
    <mergeCell ref="J4:K4"/>
    <mergeCell ref="J5:K5"/>
    <mergeCell ref="L3:M3"/>
    <mergeCell ref="J6:K6"/>
    <mergeCell ref="L4:M4"/>
    <mergeCell ref="L5:M5"/>
    <mergeCell ref="L6:M6"/>
    <mergeCell ref="J8:K8"/>
    <mergeCell ref="J9:K9"/>
    <mergeCell ref="J10:K10"/>
    <mergeCell ref="J11:K11"/>
    <mergeCell ref="J12:K12"/>
    <mergeCell ref="L7:M7"/>
    <mergeCell ref="L8:M8"/>
    <mergeCell ref="L9:M9"/>
    <mergeCell ref="L10:M10"/>
    <mergeCell ref="L11:M11"/>
    <mergeCell ref="P9:Q9"/>
    <mergeCell ref="P10:Q10"/>
    <mergeCell ref="P11:Q11"/>
    <mergeCell ref="P12:Q12"/>
    <mergeCell ref="P3:Q3"/>
    <mergeCell ref="P4:Q4"/>
    <mergeCell ref="P5:Q5"/>
    <mergeCell ref="P6:Q6"/>
    <mergeCell ref="P7:Q7"/>
    <mergeCell ref="P8:Q8"/>
    <mergeCell ref="N9:O9"/>
    <mergeCell ref="N10:O10"/>
    <mergeCell ref="N11:O11"/>
    <mergeCell ref="N12:O12"/>
    <mergeCell ref="N3:O3"/>
    <mergeCell ref="N4:O4"/>
    <mergeCell ref="N5:O5"/>
    <mergeCell ref="N6:O6"/>
    <mergeCell ref="N7:O7"/>
    <mergeCell ref="N8:O8"/>
    <mergeCell ref="L12:M12"/>
    <mergeCell ref="J7:K7"/>
    <mergeCell ref="D26:F26"/>
    <mergeCell ref="D25:F25"/>
    <mergeCell ref="D23:F23"/>
    <mergeCell ref="D22:F22"/>
    <mergeCell ref="D21:F21"/>
    <mergeCell ref="D20:F20"/>
    <mergeCell ref="D19:F19"/>
    <mergeCell ref="D18:F18"/>
    <mergeCell ref="M17:N17"/>
    <mergeCell ref="O17:P17"/>
    <mergeCell ref="I17:J17"/>
    <mergeCell ref="K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9"/>
  <sheetViews>
    <sheetView tabSelected="1" workbookViewId="0">
      <selection activeCell="A14" sqref="A14:XFD14"/>
    </sheetView>
  </sheetViews>
  <sheetFormatPr baseColWidth="10" defaultRowHeight="16" x14ac:dyDescent="0.2"/>
  <cols>
    <col min="3" max="3" width="12" customWidth="1"/>
    <col min="10" max="10" width="12" customWidth="1"/>
    <col min="17" max="17" width="12" customWidth="1"/>
    <col min="24" max="24" width="12" customWidth="1"/>
    <col min="31" max="31" width="11.83203125" customWidth="1"/>
  </cols>
  <sheetData>
    <row r="1" spans="2:35" ht="17" thickBot="1" x14ac:dyDescent="0.25"/>
    <row r="2" spans="2:35" ht="17" thickBot="1" x14ac:dyDescent="0.25">
      <c r="B2" s="14" t="s">
        <v>8</v>
      </c>
      <c r="C2" s="31"/>
      <c r="D2" s="31"/>
      <c r="E2" s="31"/>
      <c r="F2" s="31"/>
      <c r="G2" s="15"/>
      <c r="H2" s="3"/>
      <c r="I2" s="14" t="s">
        <v>18</v>
      </c>
      <c r="J2" s="31"/>
      <c r="K2" s="31"/>
      <c r="L2" s="31"/>
      <c r="M2" s="31"/>
      <c r="N2" s="15"/>
      <c r="O2" s="3"/>
      <c r="P2" s="14" t="s">
        <v>19</v>
      </c>
      <c r="Q2" s="31"/>
      <c r="R2" s="31"/>
      <c r="S2" s="31"/>
      <c r="T2" s="31"/>
      <c r="U2" s="15"/>
      <c r="V2" s="3"/>
      <c r="W2" s="14" t="s">
        <v>20</v>
      </c>
      <c r="X2" s="31"/>
      <c r="Y2" s="31"/>
      <c r="Z2" s="31"/>
      <c r="AA2" s="31"/>
      <c r="AB2" s="15"/>
      <c r="AC2" s="3"/>
      <c r="AD2" s="14" t="s">
        <v>21</v>
      </c>
      <c r="AE2" s="31"/>
      <c r="AF2" s="31"/>
      <c r="AG2" s="31"/>
      <c r="AH2" s="31"/>
      <c r="AI2" s="15"/>
    </row>
    <row r="3" spans="2:35" ht="17" thickBot="1" x14ac:dyDescent="0.25">
      <c r="B3" s="92" t="s">
        <v>9</v>
      </c>
      <c r="C3" s="93"/>
      <c r="D3" s="93"/>
      <c r="E3" s="93"/>
      <c r="F3" s="93"/>
      <c r="G3" s="94"/>
      <c r="H3" s="3"/>
      <c r="I3" s="92" t="s">
        <v>9</v>
      </c>
      <c r="J3" s="93"/>
      <c r="K3" s="93"/>
      <c r="L3" s="93"/>
      <c r="M3" s="93"/>
      <c r="N3" s="94"/>
      <c r="O3" s="3"/>
      <c r="P3" s="92" t="s">
        <v>9</v>
      </c>
      <c r="Q3" s="93"/>
      <c r="R3" s="93"/>
      <c r="S3" s="93"/>
      <c r="T3" s="93"/>
      <c r="U3" s="94"/>
      <c r="V3" s="3"/>
      <c r="W3" s="92" t="s">
        <v>9</v>
      </c>
      <c r="X3" s="93"/>
      <c r="Y3" s="93"/>
      <c r="Z3" s="93"/>
      <c r="AA3" s="93"/>
      <c r="AB3" s="94"/>
      <c r="AC3" s="3"/>
      <c r="AD3" s="92" t="s">
        <v>9</v>
      </c>
      <c r="AE3" s="93"/>
      <c r="AF3" s="93"/>
      <c r="AG3" s="93"/>
      <c r="AH3" s="93"/>
      <c r="AI3" s="94"/>
    </row>
    <row r="4" spans="2:35" ht="17" thickBot="1" x14ac:dyDescent="0.25">
      <c r="B4" s="92" t="s">
        <v>17</v>
      </c>
      <c r="C4" s="93"/>
      <c r="D4" s="93"/>
      <c r="E4" s="93"/>
      <c r="F4" s="93"/>
      <c r="G4" s="94"/>
      <c r="H4" s="3"/>
      <c r="I4" s="92" t="s">
        <v>17</v>
      </c>
      <c r="J4" s="93"/>
      <c r="K4" s="93"/>
      <c r="L4" s="93"/>
      <c r="M4" s="93"/>
      <c r="N4" s="94"/>
      <c r="O4" s="3"/>
      <c r="P4" s="92" t="s">
        <v>17</v>
      </c>
      <c r="Q4" s="93"/>
      <c r="R4" s="93"/>
      <c r="S4" s="93"/>
      <c r="T4" s="93"/>
      <c r="U4" s="94"/>
      <c r="V4" s="3"/>
      <c r="W4" s="92" t="s">
        <v>17</v>
      </c>
      <c r="X4" s="93"/>
      <c r="Y4" s="93"/>
      <c r="Z4" s="93"/>
      <c r="AA4" s="93"/>
      <c r="AB4" s="94"/>
      <c r="AC4" s="3"/>
      <c r="AD4" s="92" t="s">
        <v>17</v>
      </c>
      <c r="AE4" s="93"/>
      <c r="AF4" s="93"/>
      <c r="AG4" s="93"/>
      <c r="AH4" s="93"/>
      <c r="AI4" s="94"/>
    </row>
    <row r="5" spans="2:35" ht="17" thickBot="1" x14ac:dyDescent="0.25">
      <c r="B5" s="95" t="s">
        <v>10</v>
      </c>
      <c r="C5" s="96"/>
      <c r="D5" s="96"/>
      <c r="E5" s="96"/>
      <c r="F5" s="96"/>
      <c r="G5" s="97"/>
      <c r="H5" s="3"/>
      <c r="I5" s="95" t="s">
        <v>10</v>
      </c>
      <c r="J5" s="96"/>
      <c r="K5" s="96"/>
      <c r="L5" s="96"/>
      <c r="M5" s="96"/>
      <c r="N5" s="97"/>
      <c r="O5" s="3"/>
      <c r="P5" s="95" t="s">
        <v>10</v>
      </c>
      <c r="Q5" s="96"/>
      <c r="R5" s="96"/>
      <c r="S5" s="96"/>
      <c r="T5" s="96"/>
      <c r="U5" s="97"/>
      <c r="V5" s="3"/>
      <c r="W5" s="95" t="s">
        <v>10</v>
      </c>
      <c r="X5" s="96"/>
      <c r="Y5" s="96"/>
      <c r="Z5" s="96"/>
      <c r="AA5" s="96"/>
      <c r="AB5" s="97"/>
      <c r="AC5" s="3"/>
      <c r="AD5" s="95" t="s">
        <v>10</v>
      </c>
      <c r="AE5" s="96"/>
      <c r="AF5" s="96"/>
      <c r="AG5" s="96"/>
      <c r="AH5" s="96"/>
      <c r="AI5" s="97"/>
    </row>
    <row r="6" spans="2:35" ht="17" thickBot="1" x14ac:dyDescent="0.25">
      <c r="B6" s="124"/>
      <c r="C6" s="125"/>
      <c r="D6" s="124" t="s">
        <v>11</v>
      </c>
      <c r="E6" s="126"/>
      <c r="F6" s="124" t="s">
        <v>12</v>
      </c>
      <c r="G6" s="126"/>
      <c r="H6" s="3"/>
      <c r="I6" s="111"/>
      <c r="J6" s="98"/>
      <c r="K6" s="98" t="s">
        <v>11</v>
      </c>
      <c r="L6" s="98"/>
      <c r="M6" s="98" t="s">
        <v>12</v>
      </c>
      <c r="N6" s="169"/>
      <c r="O6" s="3"/>
      <c r="P6" s="111"/>
      <c r="Q6" s="98"/>
      <c r="R6" s="98" t="s">
        <v>11</v>
      </c>
      <c r="S6" s="98"/>
      <c r="T6" s="98" t="s">
        <v>12</v>
      </c>
      <c r="U6" s="169"/>
      <c r="V6" s="3"/>
      <c r="W6" s="111"/>
      <c r="X6" s="98"/>
      <c r="Y6" s="98" t="s">
        <v>11</v>
      </c>
      <c r="Z6" s="98"/>
      <c r="AA6" s="98" t="s">
        <v>12</v>
      </c>
      <c r="AB6" s="169"/>
      <c r="AC6" s="3"/>
      <c r="AD6" s="111"/>
      <c r="AE6" s="98"/>
      <c r="AF6" s="98" t="s">
        <v>11</v>
      </c>
      <c r="AG6" s="98"/>
      <c r="AH6" s="98" t="s">
        <v>12</v>
      </c>
      <c r="AI6" s="169"/>
    </row>
    <row r="7" spans="2:35" ht="17" thickBot="1" x14ac:dyDescent="0.25">
      <c r="B7" s="106" t="s">
        <v>13</v>
      </c>
      <c r="C7" s="107"/>
      <c r="D7" s="108"/>
      <c r="E7" s="108"/>
      <c r="F7" s="109">
        <f>Hoja1!R3</f>
        <v>17640000</v>
      </c>
      <c r="G7" s="110"/>
      <c r="H7" s="3"/>
      <c r="I7" s="111" t="s">
        <v>13</v>
      </c>
      <c r="J7" s="98"/>
      <c r="K7" s="99"/>
      <c r="L7" s="99"/>
      <c r="M7" s="100">
        <f>Hoja1!R4</f>
        <v>19448100</v>
      </c>
      <c r="N7" s="112"/>
      <c r="O7" s="3"/>
      <c r="P7" s="111" t="s">
        <v>13</v>
      </c>
      <c r="Q7" s="98"/>
      <c r="R7" s="99"/>
      <c r="S7" s="99"/>
      <c r="T7" s="100">
        <f>Hoja1!R5</f>
        <v>21441530.25</v>
      </c>
      <c r="U7" s="112"/>
      <c r="V7" s="3"/>
      <c r="W7" s="111" t="s">
        <v>13</v>
      </c>
      <c r="X7" s="98"/>
      <c r="Y7" s="99"/>
      <c r="Z7" s="99"/>
      <c r="AA7" s="100">
        <f>Hoja1!R6</f>
        <v>23639287.100625001</v>
      </c>
      <c r="AB7" s="112"/>
      <c r="AC7" s="3"/>
      <c r="AD7" s="111" t="s">
        <v>13</v>
      </c>
      <c r="AE7" s="98"/>
      <c r="AF7" s="99"/>
      <c r="AG7" s="99"/>
      <c r="AH7" s="100">
        <f>Hoja1!R7</f>
        <v>26062314.02843906</v>
      </c>
      <c r="AI7" s="112"/>
    </row>
    <row r="8" spans="2:35" ht="17" thickBot="1" x14ac:dyDescent="0.25">
      <c r="B8" s="92" t="s">
        <v>14</v>
      </c>
      <c r="C8" s="94"/>
      <c r="D8" s="102"/>
      <c r="E8" s="103"/>
      <c r="F8" s="104">
        <f>F7</f>
        <v>17640000</v>
      </c>
      <c r="G8" s="105"/>
      <c r="H8" s="3"/>
      <c r="I8" s="92" t="s">
        <v>14</v>
      </c>
      <c r="J8" s="94"/>
      <c r="K8" s="102"/>
      <c r="L8" s="103"/>
      <c r="M8" s="104">
        <f>M7</f>
        <v>19448100</v>
      </c>
      <c r="N8" s="105"/>
      <c r="O8" s="3"/>
      <c r="P8" s="92" t="s">
        <v>14</v>
      </c>
      <c r="Q8" s="94"/>
      <c r="R8" s="102"/>
      <c r="S8" s="103"/>
      <c r="T8" s="104">
        <f>T7</f>
        <v>21441530.25</v>
      </c>
      <c r="U8" s="105"/>
      <c r="V8" s="3"/>
      <c r="W8" s="92" t="s">
        <v>14</v>
      </c>
      <c r="X8" s="94"/>
      <c r="Y8" s="102"/>
      <c r="Z8" s="103"/>
      <c r="AA8" s="104">
        <f>AA7</f>
        <v>23639287.100625001</v>
      </c>
      <c r="AB8" s="105"/>
      <c r="AC8" s="3"/>
      <c r="AD8" s="92" t="s">
        <v>14</v>
      </c>
      <c r="AE8" s="94"/>
      <c r="AF8" s="102"/>
      <c r="AG8" s="103"/>
      <c r="AH8" s="104">
        <f>AH7</f>
        <v>26062314.02843906</v>
      </c>
      <c r="AI8" s="105"/>
    </row>
    <row r="9" spans="2:35" ht="17" thickBot="1" x14ac:dyDescent="0.25">
      <c r="B9" s="106" t="s">
        <v>42</v>
      </c>
      <c r="C9" s="107"/>
      <c r="D9" s="183">
        <f>Hoja1!G9</f>
        <v>16666.666666666668</v>
      </c>
      <c r="E9" s="108"/>
      <c r="F9" s="109"/>
      <c r="G9" s="110"/>
      <c r="H9" s="3"/>
      <c r="I9" s="106" t="s">
        <v>42</v>
      </c>
      <c r="J9" s="107"/>
      <c r="K9" s="186">
        <f>D9+Hoja1!G9</f>
        <v>33333.333333333336</v>
      </c>
      <c r="L9" s="185"/>
      <c r="M9" s="109"/>
      <c r="N9" s="110"/>
      <c r="O9" s="3"/>
      <c r="P9" s="106" t="s">
        <v>42</v>
      </c>
      <c r="Q9" s="107"/>
      <c r="R9" s="186">
        <f>K9+Hoja1!G9</f>
        <v>50000</v>
      </c>
      <c r="S9" s="185"/>
      <c r="T9" s="109"/>
      <c r="U9" s="110"/>
      <c r="V9" s="3"/>
      <c r="W9" s="106" t="s">
        <v>42</v>
      </c>
      <c r="X9" s="107"/>
      <c r="Y9" s="186">
        <f>R9+Hoja1!G9</f>
        <v>66666.666666666672</v>
      </c>
      <c r="Z9" s="185"/>
      <c r="AA9" s="109"/>
      <c r="AB9" s="110"/>
      <c r="AC9" s="3"/>
      <c r="AD9" s="106" t="s">
        <v>42</v>
      </c>
      <c r="AE9" s="107"/>
      <c r="AF9" s="183">
        <f>Y9+Hoja1!G9</f>
        <v>83333.333333333343</v>
      </c>
      <c r="AG9" s="108"/>
      <c r="AH9" s="109"/>
      <c r="AI9" s="110"/>
    </row>
    <row r="10" spans="2:35" ht="17" thickBot="1" x14ac:dyDescent="0.25">
      <c r="B10" s="156" t="s">
        <v>43</v>
      </c>
      <c r="C10" s="157"/>
      <c r="D10" s="184">
        <f>Hoja1!G11</f>
        <v>180000</v>
      </c>
      <c r="E10" s="158"/>
      <c r="F10" s="159"/>
      <c r="G10" s="160"/>
      <c r="H10" s="3"/>
      <c r="I10" s="156" t="s">
        <v>43</v>
      </c>
      <c r="J10" s="157"/>
      <c r="K10" s="186">
        <f>D10+Hoja1!G11</f>
        <v>360000</v>
      </c>
      <c r="L10" s="185"/>
      <c r="M10" s="100"/>
      <c r="N10" s="112"/>
      <c r="O10" s="3"/>
      <c r="P10" s="156" t="s">
        <v>43</v>
      </c>
      <c r="Q10" s="157"/>
      <c r="R10" s="186">
        <f>K10+Hoja1!G11</f>
        <v>540000</v>
      </c>
      <c r="S10" s="185"/>
      <c r="T10" s="100"/>
      <c r="U10" s="112"/>
      <c r="V10" s="3"/>
      <c r="W10" s="156" t="s">
        <v>43</v>
      </c>
      <c r="X10" s="157"/>
      <c r="Y10" s="186">
        <f>R10+Hoja1!G11</f>
        <v>720000</v>
      </c>
      <c r="Z10" s="185"/>
      <c r="AA10" s="100"/>
      <c r="AB10" s="112"/>
      <c r="AC10" s="3"/>
      <c r="AD10" s="156" t="s">
        <v>43</v>
      </c>
      <c r="AE10" s="157"/>
      <c r="AF10" s="195">
        <f>Y10+Hoja1!G11</f>
        <v>900000</v>
      </c>
      <c r="AG10" s="162"/>
      <c r="AH10" s="100"/>
      <c r="AI10" s="112"/>
    </row>
    <row r="11" spans="2:35" ht="17" thickBot="1" x14ac:dyDescent="0.25">
      <c r="B11" s="92" t="s">
        <v>41</v>
      </c>
      <c r="C11" s="94"/>
      <c r="D11" s="165">
        <f>Hoja1!G24</f>
        <v>150300</v>
      </c>
      <c r="E11" s="166"/>
      <c r="F11" s="167"/>
      <c r="G11" s="168"/>
      <c r="H11" s="3"/>
      <c r="I11" s="92" t="s">
        <v>41</v>
      </c>
      <c r="J11" s="94"/>
      <c r="K11" s="155">
        <f>Hoja1!I24</f>
        <v>162324</v>
      </c>
      <c r="L11" s="115"/>
      <c r="M11" s="116"/>
      <c r="N11" s="117"/>
      <c r="O11" s="3"/>
      <c r="P11" s="92" t="s">
        <v>41</v>
      </c>
      <c r="Q11" s="94"/>
      <c r="R11" s="155">
        <f>Hoja1!K24</f>
        <v>175309.92</v>
      </c>
      <c r="S11" s="115"/>
      <c r="T11" s="116"/>
      <c r="U11" s="117"/>
      <c r="V11" s="3"/>
      <c r="W11" s="92" t="s">
        <v>41</v>
      </c>
      <c r="X11" s="94"/>
      <c r="Y11" s="155">
        <f>Hoja1!M24</f>
        <v>189334.71359999999</v>
      </c>
      <c r="Z11" s="115"/>
      <c r="AA11" s="116"/>
      <c r="AB11" s="117"/>
      <c r="AC11" s="3"/>
      <c r="AD11" s="92" t="s">
        <v>41</v>
      </c>
      <c r="AE11" s="94"/>
      <c r="AF11" s="155">
        <f>Hoja1!O24</f>
        <v>204481.49068799999</v>
      </c>
      <c r="AG11" s="115"/>
      <c r="AH11" s="116"/>
      <c r="AI11" s="117"/>
    </row>
    <row r="12" spans="2:35" x14ac:dyDescent="0.2">
      <c r="B12" s="106" t="s">
        <v>15</v>
      </c>
      <c r="C12" s="107"/>
      <c r="D12" s="109">
        <f>Hoja1!G25</f>
        <v>100</v>
      </c>
      <c r="E12" s="109"/>
      <c r="F12" s="108"/>
      <c r="G12" s="118"/>
      <c r="H12" s="3"/>
      <c r="I12" s="106" t="s">
        <v>15</v>
      </c>
      <c r="J12" s="107"/>
      <c r="K12" s="153">
        <f>Hoja1!I25</f>
        <v>105</v>
      </c>
      <c r="L12" s="154"/>
      <c r="M12" s="108"/>
      <c r="N12" s="118"/>
      <c r="O12" s="3"/>
      <c r="P12" s="106" t="s">
        <v>15</v>
      </c>
      <c r="Q12" s="107"/>
      <c r="R12" s="109">
        <f>Hoja1!K25</f>
        <v>110.25</v>
      </c>
      <c r="S12" s="109"/>
      <c r="T12" s="108"/>
      <c r="U12" s="118"/>
      <c r="V12" s="3"/>
      <c r="W12" s="106" t="s">
        <v>15</v>
      </c>
      <c r="X12" s="107"/>
      <c r="Y12" s="109">
        <f>Hoja1!M25</f>
        <v>115.7625</v>
      </c>
      <c r="Z12" s="109"/>
      <c r="AA12" s="108"/>
      <c r="AB12" s="118"/>
      <c r="AC12" s="3"/>
      <c r="AD12" s="106" t="s">
        <v>15</v>
      </c>
      <c r="AE12" s="107"/>
      <c r="AF12" s="109">
        <f>Hoja1!O25</f>
        <v>121.550625</v>
      </c>
      <c r="AG12" s="109"/>
      <c r="AH12" s="108"/>
      <c r="AI12" s="118"/>
    </row>
    <row r="13" spans="2:35" ht="17" thickBot="1" x14ac:dyDescent="0.25">
      <c r="B13" s="156" t="s">
        <v>16</v>
      </c>
      <c r="C13" s="157"/>
      <c r="D13" s="163">
        <f>Hoja1!G26</f>
        <v>200</v>
      </c>
      <c r="E13" s="164"/>
      <c r="F13" s="158"/>
      <c r="G13" s="161"/>
      <c r="H13" s="3"/>
      <c r="I13" s="113" t="s">
        <v>16</v>
      </c>
      <c r="J13" s="101"/>
      <c r="K13" s="109">
        <f>Hoja1!I26</f>
        <v>210</v>
      </c>
      <c r="L13" s="109"/>
      <c r="M13" s="99"/>
      <c r="N13" s="114"/>
      <c r="O13" s="3"/>
      <c r="P13" s="113" t="s">
        <v>16</v>
      </c>
      <c r="Q13" s="101"/>
      <c r="R13" s="109">
        <f>Hoja1!K26</f>
        <v>220.5</v>
      </c>
      <c r="S13" s="109"/>
      <c r="T13" s="99"/>
      <c r="U13" s="114"/>
      <c r="V13" s="3"/>
      <c r="W13" s="113" t="s">
        <v>16</v>
      </c>
      <c r="X13" s="101"/>
      <c r="Y13" s="109">
        <f>Hoja1!M26</f>
        <v>231.52500000000001</v>
      </c>
      <c r="Z13" s="109"/>
      <c r="AA13" s="99"/>
      <c r="AB13" s="114"/>
      <c r="AC13" s="3"/>
      <c r="AD13" s="113" t="s">
        <v>16</v>
      </c>
      <c r="AE13" s="101"/>
      <c r="AF13" s="109">
        <f>Hoja1!O26</f>
        <v>243.10124999999999</v>
      </c>
      <c r="AG13" s="109"/>
      <c r="AH13" s="99"/>
      <c r="AI13" s="114"/>
    </row>
    <row r="14" spans="2:35" ht="17" thickBot="1" x14ac:dyDescent="0.25">
      <c r="B14" s="119" t="s">
        <v>44</v>
      </c>
      <c r="C14" s="120"/>
      <c r="D14" s="121">
        <f>F8-SUM(D7:E13)</f>
        <v>17292733.333333332</v>
      </c>
      <c r="E14" s="122"/>
      <c r="F14" s="122"/>
      <c r="G14" s="123"/>
      <c r="H14" s="3"/>
      <c r="I14" s="119" t="s">
        <v>44</v>
      </c>
      <c r="J14" s="120"/>
      <c r="K14" s="121">
        <f>M8-SUM(K7:L13)</f>
        <v>18892127.666666668</v>
      </c>
      <c r="L14" s="122"/>
      <c r="M14" s="122"/>
      <c r="N14" s="123"/>
      <c r="O14" s="3"/>
      <c r="P14" s="119" t="s">
        <v>44</v>
      </c>
      <c r="Q14" s="120"/>
      <c r="R14" s="121">
        <f>T8-SUM(R7:S13)</f>
        <v>20675889.579999998</v>
      </c>
      <c r="S14" s="122"/>
      <c r="T14" s="122"/>
      <c r="U14" s="123"/>
      <c r="V14" s="3"/>
      <c r="W14" s="119" t="s">
        <v>44</v>
      </c>
      <c r="X14" s="120"/>
      <c r="Y14" s="121">
        <f>AA8-SUM(Y7:Z13)</f>
        <v>22662938.432858333</v>
      </c>
      <c r="Z14" s="122"/>
      <c r="AA14" s="122"/>
      <c r="AB14" s="123"/>
      <c r="AC14" s="3"/>
      <c r="AD14" s="119" t="s">
        <v>44</v>
      </c>
      <c r="AE14" s="120"/>
      <c r="AF14" s="121">
        <f>AH8-SUM(AF7:AG13)</f>
        <v>24874134.552542727</v>
      </c>
      <c r="AG14" s="122"/>
      <c r="AH14" s="122"/>
      <c r="AI14" s="123"/>
    </row>
    <row r="15" spans="2:35" ht="17" thickBo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17" thickBot="1" x14ac:dyDescent="0.25">
      <c r="B16" s="14" t="s">
        <v>22</v>
      </c>
      <c r="C16" s="31"/>
      <c r="D16" s="31"/>
      <c r="E16" s="31"/>
      <c r="F16" s="31"/>
      <c r="G16" s="15"/>
      <c r="H16" s="3"/>
      <c r="I16" s="14" t="s">
        <v>23</v>
      </c>
      <c r="J16" s="31"/>
      <c r="K16" s="31"/>
      <c r="L16" s="31"/>
      <c r="M16" s="31"/>
      <c r="N16" s="15"/>
      <c r="O16" s="3"/>
      <c r="P16" s="14" t="s">
        <v>24</v>
      </c>
      <c r="Q16" s="31"/>
      <c r="R16" s="31"/>
      <c r="S16" s="31"/>
      <c r="T16" s="31"/>
      <c r="U16" s="15"/>
      <c r="V16" s="3"/>
      <c r="W16" s="14" t="s">
        <v>25</v>
      </c>
      <c r="X16" s="31"/>
      <c r="Y16" s="31"/>
      <c r="Z16" s="31"/>
      <c r="AA16" s="31"/>
      <c r="AB16" s="15"/>
      <c r="AC16" s="3"/>
      <c r="AD16" s="14" t="s">
        <v>26</v>
      </c>
      <c r="AE16" s="31"/>
      <c r="AF16" s="31"/>
      <c r="AG16" s="31"/>
      <c r="AH16" s="31"/>
      <c r="AI16" s="15"/>
    </row>
    <row r="17" spans="2:35" ht="17" thickBot="1" x14ac:dyDescent="0.25">
      <c r="B17" s="92" t="s">
        <v>9</v>
      </c>
      <c r="C17" s="93"/>
      <c r="D17" s="93"/>
      <c r="E17" s="93"/>
      <c r="F17" s="93"/>
      <c r="G17" s="94"/>
      <c r="H17" s="3"/>
      <c r="I17" s="92" t="s">
        <v>9</v>
      </c>
      <c r="J17" s="93"/>
      <c r="K17" s="93"/>
      <c r="L17" s="93"/>
      <c r="M17" s="93"/>
      <c r="N17" s="94"/>
      <c r="O17" s="3"/>
      <c r="P17" s="92" t="s">
        <v>9</v>
      </c>
      <c r="Q17" s="93"/>
      <c r="R17" s="93"/>
      <c r="S17" s="93"/>
      <c r="T17" s="93"/>
      <c r="U17" s="94"/>
      <c r="V17" s="3"/>
      <c r="W17" s="92" t="s">
        <v>9</v>
      </c>
      <c r="X17" s="93"/>
      <c r="Y17" s="93"/>
      <c r="Z17" s="93"/>
      <c r="AA17" s="93"/>
      <c r="AB17" s="94"/>
      <c r="AC17" s="3"/>
      <c r="AD17" s="92" t="s">
        <v>9</v>
      </c>
      <c r="AE17" s="93"/>
      <c r="AF17" s="93"/>
      <c r="AG17" s="93"/>
      <c r="AH17" s="93"/>
      <c r="AI17" s="94"/>
    </row>
    <row r="18" spans="2:35" ht="17" thickBot="1" x14ac:dyDescent="0.25">
      <c r="B18" s="92" t="s">
        <v>17</v>
      </c>
      <c r="C18" s="93"/>
      <c r="D18" s="93"/>
      <c r="E18" s="93"/>
      <c r="F18" s="93"/>
      <c r="G18" s="94"/>
      <c r="H18" s="3"/>
      <c r="I18" s="92" t="s">
        <v>17</v>
      </c>
      <c r="J18" s="93"/>
      <c r="K18" s="93"/>
      <c r="L18" s="93"/>
      <c r="M18" s="93"/>
      <c r="N18" s="94"/>
      <c r="O18" s="3"/>
      <c r="P18" s="92" t="s">
        <v>17</v>
      </c>
      <c r="Q18" s="93"/>
      <c r="R18" s="93"/>
      <c r="S18" s="93"/>
      <c r="T18" s="93"/>
      <c r="U18" s="94"/>
      <c r="V18" s="3"/>
      <c r="W18" s="92" t="s">
        <v>17</v>
      </c>
      <c r="X18" s="93"/>
      <c r="Y18" s="93"/>
      <c r="Z18" s="93"/>
      <c r="AA18" s="93"/>
      <c r="AB18" s="94"/>
      <c r="AC18" s="3"/>
      <c r="AD18" s="92" t="s">
        <v>17</v>
      </c>
      <c r="AE18" s="93"/>
      <c r="AF18" s="93"/>
      <c r="AG18" s="93"/>
      <c r="AH18" s="93"/>
      <c r="AI18" s="94"/>
    </row>
    <row r="19" spans="2:35" x14ac:dyDescent="0.2">
      <c r="B19" s="95" t="s">
        <v>10</v>
      </c>
      <c r="C19" s="96"/>
      <c r="D19" s="96"/>
      <c r="E19" s="96"/>
      <c r="F19" s="96"/>
      <c r="G19" s="97"/>
      <c r="H19" s="3"/>
      <c r="I19" s="95" t="s">
        <v>10</v>
      </c>
      <c r="J19" s="96"/>
      <c r="K19" s="96"/>
      <c r="L19" s="96"/>
      <c r="M19" s="96"/>
      <c r="N19" s="97"/>
      <c r="O19" s="3"/>
      <c r="P19" s="95" t="s">
        <v>10</v>
      </c>
      <c r="Q19" s="96"/>
      <c r="R19" s="96"/>
      <c r="S19" s="96"/>
      <c r="T19" s="96"/>
      <c r="U19" s="97"/>
      <c r="V19" s="3"/>
      <c r="W19" s="95" t="s">
        <v>10</v>
      </c>
      <c r="X19" s="96"/>
      <c r="Y19" s="96"/>
      <c r="Z19" s="96"/>
      <c r="AA19" s="96"/>
      <c r="AB19" s="97"/>
      <c r="AC19" s="3"/>
      <c r="AD19" s="95" t="s">
        <v>10</v>
      </c>
      <c r="AE19" s="96"/>
      <c r="AF19" s="96"/>
      <c r="AG19" s="96"/>
      <c r="AH19" s="96"/>
      <c r="AI19" s="97"/>
    </row>
    <row r="20" spans="2:35" x14ac:dyDescent="0.2">
      <c r="B20" s="111"/>
      <c r="C20" s="98"/>
      <c r="D20" s="98" t="s">
        <v>11</v>
      </c>
      <c r="E20" s="98"/>
      <c r="F20" s="98" t="s">
        <v>12</v>
      </c>
      <c r="G20" s="169"/>
      <c r="H20" s="3"/>
      <c r="I20" s="111"/>
      <c r="J20" s="98"/>
      <c r="K20" s="98" t="s">
        <v>11</v>
      </c>
      <c r="L20" s="98"/>
      <c r="M20" s="98" t="s">
        <v>12</v>
      </c>
      <c r="N20" s="169"/>
      <c r="O20" s="3"/>
      <c r="P20" s="111"/>
      <c r="Q20" s="98"/>
      <c r="R20" s="98" t="s">
        <v>11</v>
      </c>
      <c r="S20" s="98"/>
      <c r="T20" s="98" t="s">
        <v>12</v>
      </c>
      <c r="U20" s="169"/>
      <c r="V20" s="3"/>
      <c r="W20" s="111"/>
      <c r="X20" s="98"/>
      <c r="Y20" s="98" t="s">
        <v>11</v>
      </c>
      <c r="Z20" s="98"/>
      <c r="AA20" s="98" t="s">
        <v>12</v>
      </c>
      <c r="AB20" s="169"/>
      <c r="AC20" s="3"/>
      <c r="AD20" s="111"/>
      <c r="AE20" s="98"/>
      <c r="AF20" s="98" t="s">
        <v>11</v>
      </c>
      <c r="AG20" s="98"/>
      <c r="AH20" s="98" t="s">
        <v>12</v>
      </c>
      <c r="AI20" s="169"/>
    </row>
    <row r="21" spans="2:35" ht="17" thickBot="1" x14ac:dyDescent="0.25">
      <c r="B21" s="111" t="s">
        <v>13</v>
      </c>
      <c r="C21" s="98"/>
      <c r="D21" s="99"/>
      <c r="E21" s="99"/>
      <c r="F21" s="100">
        <f>Hoja1!R8</f>
        <v>28733701.216354061</v>
      </c>
      <c r="G21" s="112"/>
      <c r="H21" s="3"/>
      <c r="I21" s="111" t="s">
        <v>13</v>
      </c>
      <c r="J21" s="98"/>
      <c r="K21" s="99"/>
      <c r="L21" s="99"/>
      <c r="M21" s="100">
        <f>Hoja1!R9</f>
        <v>31678905.591030348</v>
      </c>
      <c r="N21" s="112"/>
      <c r="O21" s="3"/>
      <c r="P21" s="111" t="s">
        <v>13</v>
      </c>
      <c r="Q21" s="98"/>
      <c r="R21" s="99"/>
      <c r="S21" s="99"/>
      <c r="T21" s="100">
        <f>Hoja1!R10</f>
        <v>34925993.414110959</v>
      </c>
      <c r="U21" s="112"/>
      <c r="V21" s="3"/>
      <c r="W21" s="111" t="s">
        <v>13</v>
      </c>
      <c r="X21" s="98"/>
      <c r="Y21" s="99"/>
      <c r="Z21" s="99"/>
      <c r="AA21" s="100">
        <f>Hoja1!R11</f>
        <v>38505907.739057332</v>
      </c>
      <c r="AB21" s="112"/>
      <c r="AC21" s="3"/>
      <c r="AD21" s="111" t="s">
        <v>13</v>
      </c>
      <c r="AE21" s="98"/>
      <c r="AF21" s="99"/>
      <c r="AG21" s="99"/>
      <c r="AH21" s="100">
        <f>Hoja1!R12</f>
        <v>42452763.282310709</v>
      </c>
      <c r="AI21" s="112"/>
    </row>
    <row r="22" spans="2:35" ht="17" thickBot="1" x14ac:dyDescent="0.25">
      <c r="B22" s="92" t="s">
        <v>14</v>
      </c>
      <c r="C22" s="94"/>
      <c r="D22" s="102"/>
      <c r="E22" s="103"/>
      <c r="F22" s="104">
        <f>F21</f>
        <v>28733701.216354061</v>
      </c>
      <c r="G22" s="105"/>
      <c r="H22" s="3"/>
      <c r="I22" s="92" t="s">
        <v>14</v>
      </c>
      <c r="J22" s="94"/>
      <c r="K22" s="102"/>
      <c r="L22" s="103"/>
      <c r="M22" s="104">
        <f>M21</f>
        <v>31678905.591030348</v>
      </c>
      <c r="N22" s="105"/>
      <c r="O22" s="3"/>
      <c r="P22" s="92" t="s">
        <v>14</v>
      </c>
      <c r="Q22" s="94"/>
      <c r="R22" s="102"/>
      <c r="S22" s="103"/>
      <c r="T22" s="104">
        <f>T21</f>
        <v>34925993.414110959</v>
      </c>
      <c r="U22" s="105"/>
      <c r="V22" s="3"/>
      <c r="W22" s="92" t="s">
        <v>14</v>
      </c>
      <c r="X22" s="94"/>
      <c r="Y22" s="102"/>
      <c r="Z22" s="103"/>
      <c r="AA22" s="104">
        <f>AA21</f>
        <v>38505907.739057332</v>
      </c>
      <c r="AB22" s="105"/>
      <c r="AC22" s="3"/>
      <c r="AD22" s="92" t="s">
        <v>14</v>
      </c>
      <c r="AE22" s="94"/>
      <c r="AF22" s="102"/>
      <c r="AG22" s="103"/>
      <c r="AH22" s="104">
        <f>AH21</f>
        <v>42452763.282310709</v>
      </c>
      <c r="AI22" s="105"/>
    </row>
    <row r="23" spans="2:35" x14ac:dyDescent="0.2">
      <c r="B23" s="106" t="s">
        <v>42</v>
      </c>
      <c r="C23" s="107"/>
      <c r="D23" s="186">
        <f>AF9+Hoja1!G9</f>
        <v>100000.00000000001</v>
      </c>
      <c r="E23" s="185"/>
      <c r="F23" s="109"/>
      <c r="G23" s="110"/>
      <c r="H23" s="3"/>
      <c r="I23" s="106" t="s">
        <v>42</v>
      </c>
      <c r="J23" s="107"/>
      <c r="K23" s="186">
        <f>D23+Hoja1!G9</f>
        <v>116666.66666666669</v>
      </c>
      <c r="L23" s="185"/>
      <c r="M23" s="109"/>
      <c r="N23" s="110"/>
      <c r="O23" s="3"/>
      <c r="P23" s="106" t="s">
        <v>42</v>
      </c>
      <c r="Q23" s="107"/>
      <c r="R23" s="186">
        <f>K23+Hoja1!G9</f>
        <v>133333.33333333334</v>
      </c>
      <c r="S23" s="185"/>
      <c r="T23" s="109"/>
      <c r="U23" s="110"/>
      <c r="V23" s="3"/>
      <c r="W23" s="106" t="s">
        <v>42</v>
      </c>
      <c r="X23" s="107"/>
      <c r="Y23" s="186">
        <f>R23+Hoja1!G9</f>
        <v>150000</v>
      </c>
      <c r="Z23" s="185"/>
      <c r="AA23" s="109"/>
      <c r="AB23" s="110"/>
      <c r="AC23" s="3"/>
      <c r="AD23" s="106" t="s">
        <v>42</v>
      </c>
      <c r="AE23" s="107"/>
      <c r="AF23" s="186">
        <f>Y23+Hoja1!G9</f>
        <v>166666.66666666666</v>
      </c>
      <c r="AG23" s="185"/>
      <c r="AH23" s="109"/>
      <c r="AI23" s="110"/>
    </row>
    <row r="24" spans="2:35" ht="17" thickBot="1" x14ac:dyDescent="0.25">
      <c r="B24" s="156" t="s">
        <v>43</v>
      </c>
      <c r="C24" s="157"/>
      <c r="D24" s="187">
        <f>AF10+Hoja1!G11</f>
        <v>1080000</v>
      </c>
      <c r="E24" s="99"/>
      <c r="F24" s="100"/>
      <c r="G24" s="112"/>
      <c r="H24" s="3"/>
      <c r="I24" s="156" t="s">
        <v>43</v>
      </c>
      <c r="J24" s="157"/>
      <c r="K24" s="187">
        <f>D24+Hoja1!G11</f>
        <v>1260000</v>
      </c>
      <c r="L24" s="99"/>
      <c r="M24" s="100"/>
      <c r="N24" s="112"/>
      <c r="O24" s="3"/>
      <c r="P24" s="156" t="s">
        <v>43</v>
      </c>
      <c r="Q24" s="157"/>
      <c r="R24" s="187">
        <f>K24+Hoja1!G11</f>
        <v>1440000</v>
      </c>
      <c r="S24" s="99"/>
      <c r="T24" s="100"/>
      <c r="U24" s="112"/>
      <c r="V24" s="3"/>
      <c r="W24" s="156" t="s">
        <v>43</v>
      </c>
      <c r="X24" s="157"/>
      <c r="Y24" s="187">
        <f>R24+Hoja1!G11</f>
        <v>1620000</v>
      </c>
      <c r="Z24" s="99"/>
      <c r="AA24" s="100"/>
      <c r="AB24" s="112"/>
      <c r="AC24" s="3"/>
      <c r="AD24" s="156" t="s">
        <v>43</v>
      </c>
      <c r="AE24" s="157"/>
      <c r="AF24" s="187">
        <f>Y24+Hoja1!G11</f>
        <v>1800000</v>
      </c>
      <c r="AG24" s="99"/>
      <c r="AH24" s="100"/>
      <c r="AI24" s="112"/>
    </row>
    <row r="25" spans="2:35" ht="17" thickBot="1" x14ac:dyDescent="0.25">
      <c r="B25" s="92" t="s">
        <v>41</v>
      </c>
      <c r="C25" s="94"/>
      <c r="D25" s="155">
        <f>Hoja1!G35</f>
        <v>220840.00994303997</v>
      </c>
      <c r="E25" s="115"/>
      <c r="F25" s="116"/>
      <c r="G25" s="117"/>
      <c r="H25" s="3"/>
      <c r="I25" s="92" t="s">
        <v>41</v>
      </c>
      <c r="J25" s="94"/>
      <c r="K25" s="155">
        <f>Hoja1!I35</f>
        <v>238507.21073848318</v>
      </c>
      <c r="L25" s="115"/>
      <c r="M25" s="116"/>
      <c r="N25" s="117"/>
      <c r="O25" s="3"/>
      <c r="P25" s="92" t="s">
        <v>41</v>
      </c>
      <c r="Q25" s="94"/>
      <c r="R25" s="155">
        <f>Hoja1!K35</f>
        <v>257587.78759756184</v>
      </c>
      <c r="S25" s="115"/>
      <c r="T25" s="116"/>
      <c r="U25" s="117"/>
      <c r="V25" s="3"/>
      <c r="W25" s="92" t="s">
        <v>41</v>
      </c>
      <c r="X25" s="94"/>
      <c r="Y25" s="155">
        <f>Hoja1!M35</f>
        <v>278194.81060536677</v>
      </c>
      <c r="Z25" s="115"/>
      <c r="AA25" s="116"/>
      <c r="AB25" s="117"/>
      <c r="AC25" s="3"/>
      <c r="AD25" s="92" t="s">
        <v>41</v>
      </c>
      <c r="AE25" s="94"/>
      <c r="AF25" s="155">
        <f>Hoja1!O35</f>
        <v>300450.39545379608</v>
      </c>
      <c r="AG25" s="115"/>
      <c r="AH25" s="116"/>
      <c r="AI25" s="117"/>
    </row>
    <row r="26" spans="2:35" ht="17" thickBot="1" x14ac:dyDescent="0.25">
      <c r="B26" s="144" t="s">
        <v>53</v>
      </c>
      <c r="C26" s="146"/>
      <c r="D26" s="191">
        <f>(Hoja1!J8-Hoja1!D14)*Hoja1!G13</f>
        <v>210252.49999999942</v>
      </c>
      <c r="E26" s="189"/>
      <c r="F26" s="188"/>
      <c r="G26" s="190"/>
      <c r="H26" s="3"/>
      <c r="I26" s="144" t="s">
        <v>53</v>
      </c>
      <c r="J26" s="146"/>
      <c r="K26" s="191">
        <f>(Hoja1!J9-Hoja1!D14)*Hoja1!G13</f>
        <v>720765.12499999953</v>
      </c>
      <c r="L26" s="189"/>
      <c r="M26" s="188"/>
      <c r="N26" s="190"/>
      <c r="O26" s="3"/>
      <c r="P26" s="144" t="s">
        <v>53</v>
      </c>
      <c r="Q26" s="146"/>
      <c r="R26" s="191">
        <f>(Hoja1!J10-Hoja1!D14)*Hoja1!G13</f>
        <v>1256803.3812499999</v>
      </c>
      <c r="S26" s="189"/>
      <c r="T26" s="188"/>
      <c r="U26" s="190"/>
      <c r="V26" s="3"/>
      <c r="W26" s="144" t="s">
        <v>53</v>
      </c>
      <c r="X26" s="146"/>
      <c r="Y26" s="191">
        <f>(Hoja1!J11-Hoja1!D14)*Hoja1!G13</f>
        <v>1819643.5503125002</v>
      </c>
      <c r="Z26" s="189"/>
      <c r="AA26" s="188"/>
      <c r="AB26" s="190"/>
      <c r="AC26" s="3"/>
      <c r="AD26" s="144" t="s">
        <v>53</v>
      </c>
      <c r="AE26" s="146"/>
      <c r="AF26" s="191">
        <f>(Hoja1!J12-Hoja1!D14)*Hoja1!G13</f>
        <v>2410625.727828125</v>
      </c>
      <c r="AG26" s="189"/>
      <c r="AH26" s="188"/>
      <c r="AI26" s="190"/>
    </row>
    <row r="27" spans="2:35" x14ac:dyDescent="0.2">
      <c r="B27" s="106" t="s">
        <v>15</v>
      </c>
      <c r="C27" s="107"/>
      <c r="D27" s="109">
        <f>Hoja1!G36</f>
        <v>127.62815624999999</v>
      </c>
      <c r="E27" s="109"/>
      <c r="F27" s="108"/>
      <c r="G27" s="118"/>
      <c r="H27" s="3"/>
      <c r="I27" s="106" t="s">
        <v>15</v>
      </c>
      <c r="J27" s="107"/>
      <c r="K27" s="109">
        <f>Hoja1!I36</f>
        <v>134.00956406249998</v>
      </c>
      <c r="L27" s="109"/>
      <c r="M27" s="108"/>
      <c r="N27" s="118"/>
      <c r="O27" s="3"/>
      <c r="P27" s="106" t="s">
        <v>15</v>
      </c>
      <c r="Q27" s="107"/>
      <c r="R27" s="109">
        <f>Hoja1!K36</f>
        <v>140.71004226562496</v>
      </c>
      <c r="S27" s="109"/>
      <c r="T27" s="108"/>
      <c r="U27" s="118"/>
      <c r="V27" s="3"/>
      <c r="W27" s="106" t="s">
        <v>15</v>
      </c>
      <c r="X27" s="107"/>
      <c r="Y27" s="109">
        <f>Hoja1!M36</f>
        <v>147.7455443789062</v>
      </c>
      <c r="Z27" s="109"/>
      <c r="AA27" s="108"/>
      <c r="AB27" s="118"/>
      <c r="AC27" s="3"/>
      <c r="AD27" s="106" t="s">
        <v>15</v>
      </c>
      <c r="AE27" s="107"/>
      <c r="AF27" s="109">
        <f>Hoja1!O36</f>
        <v>155.13282159785152</v>
      </c>
      <c r="AG27" s="109"/>
      <c r="AH27" s="108"/>
      <c r="AI27" s="118"/>
    </row>
    <row r="28" spans="2:35" ht="17" thickBot="1" x14ac:dyDescent="0.25">
      <c r="B28" s="113" t="s">
        <v>16</v>
      </c>
      <c r="C28" s="101"/>
      <c r="D28" s="109">
        <f>Hoja1!G37</f>
        <v>255.25631249999998</v>
      </c>
      <c r="E28" s="109"/>
      <c r="F28" s="99"/>
      <c r="G28" s="114"/>
      <c r="H28" s="3"/>
      <c r="I28" s="113" t="s">
        <v>16</v>
      </c>
      <c r="J28" s="101"/>
      <c r="K28" s="109">
        <f>Hoja1!I37</f>
        <v>268.01912812499995</v>
      </c>
      <c r="L28" s="109"/>
      <c r="M28" s="99"/>
      <c r="N28" s="114"/>
      <c r="O28" s="3"/>
      <c r="P28" s="113" t="s">
        <v>16</v>
      </c>
      <c r="Q28" s="101"/>
      <c r="R28" s="109">
        <f>Hoja1!K37</f>
        <v>281.42008453124993</v>
      </c>
      <c r="S28" s="109"/>
      <c r="T28" s="99"/>
      <c r="U28" s="114"/>
      <c r="V28" s="3"/>
      <c r="W28" s="113" t="s">
        <v>16</v>
      </c>
      <c r="X28" s="101"/>
      <c r="Y28" s="109">
        <f>Hoja1!M37</f>
        <v>295.49108875781241</v>
      </c>
      <c r="Z28" s="109"/>
      <c r="AA28" s="99"/>
      <c r="AB28" s="114"/>
      <c r="AC28" s="3"/>
      <c r="AD28" s="113" t="s">
        <v>16</v>
      </c>
      <c r="AE28" s="101"/>
      <c r="AF28" s="109">
        <f>Hoja1!O37</f>
        <v>310.26564319570303</v>
      </c>
      <c r="AG28" s="109"/>
      <c r="AH28" s="99"/>
      <c r="AI28" s="114"/>
    </row>
    <row r="29" spans="2:35" ht="17" thickBot="1" x14ac:dyDescent="0.25">
      <c r="B29" s="119" t="s">
        <v>44</v>
      </c>
      <c r="C29" s="120"/>
      <c r="D29" s="121">
        <f>F22-SUM(D21:E28)</f>
        <v>27122225.82194227</v>
      </c>
      <c r="E29" s="122"/>
      <c r="F29" s="122"/>
      <c r="G29" s="123"/>
      <c r="H29" s="3"/>
      <c r="I29" s="119" t="s">
        <v>44</v>
      </c>
      <c r="J29" s="120"/>
      <c r="K29" s="121">
        <f>M22-SUM(K21:L28)</f>
        <v>29342564.55993301</v>
      </c>
      <c r="L29" s="122"/>
      <c r="M29" s="122"/>
      <c r="N29" s="123"/>
      <c r="O29" s="3"/>
      <c r="P29" s="119" t="s">
        <v>44</v>
      </c>
      <c r="Q29" s="120"/>
      <c r="R29" s="121">
        <f>T22-SUM(R21:S28)</f>
        <v>31837846.781803265</v>
      </c>
      <c r="S29" s="122"/>
      <c r="T29" s="122"/>
      <c r="U29" s="123"/>
      <c r="V29" s="3"/>
      <c r="W29" s="119" t="s">
        <v>44</v>
      </c>
      <c r="X29" s="120"/>
      <c r="Y29" s="121">
        <f>AA22-SUM(Y21:Z28)</f>
        <v>34637626.141506329</v>
      </c>
      <c r="Z29" s="122"/>
      <c r="AA29" s="122"/>
      <c r="AB29" s="123"/>
      <c r="AC29" s="3"/>
      <c r="AD29" s="119" t="s">
        <v>44</v>
      </c>
      <c r="AE29" s="120"/>
      <c r="AF29" s="121">
        <f>AH22-SUM(AF21:AG28)</f>
        <v>37774555.093897328</v>
      </c>
      <c r="AG29" s="122"/>
      <c r="AH29" s="122"/>
      <c r="AI29" s="123"/>
    </row>
  </sheetData>
  <mergeCells count="315">
    <mergeCell ref="Y26:Z26"/>
    <mergeCell ref="AA26:AB26"/>
    <mergeCell ref="AD26:AE26"/>
    <mergeCell ref="AF26:AG26"/>
    <mergeCell ref="AH26:AI26"/>
    <mergeCell ref="T8:U8"/>
    <mergeCell ref="B26:C26"/>
    <mergeCell ref="D26:E26"/>
    <mergeCell ref="F26:G26"/>
    <mergeCell ref="I26:J26"/>
    <mergeCell ref="K26:L26"/>
    <mergeCell ref="M26:N26"/>
    <mergeCell ref="P26:Q26"/>
    <mergeCell ref="AD29:AE29"/>
    <mergeCell ref="AF29:AI29"/>
    <mergeCell ref="AD27:AE27"/>
    <mergeCell ref="AF27:AG27"/>
    <mergeCell ref="AH27:AI27"/>
    <mergeCell ref="AD28:AE28"/>
    <mergeCell ref="AF28:AG28"/>
    <mergeCell ref="AD23:AE23"/>
    <mergeCell ref="AF23:AG23"/>
    <mergeCell ref="AH23:AI23"/>
    <mergeCell ref="AD24:AE24"/>
    <mergeCell ref="AF24:AG24"/>
    <mergeCell ref="AH24:AI24"/>
    <mergeCell ref="W28:X28"/>
    <mergeCell ref="Y28:Z28"/>
    <mergeCell ref="AD25:AE25"/>
    <mergeCell ref="AF25:AG25"/>
    <mergeCell ref="AH25:AI25"/>
    <mergeCell ref="AH28:AI28"/>
    <mergeCell ref="W26:X26"/>
    <mergeCell ref="AD21:AE21"/>
    <mergeCell ref="AF21:AG21"/>
    <mergeCell ref="AH21:AI21"/>
    <mergeCell ref="W29:X29"/>
    <mergeCell ref="Y29:AB29"/>
    <mergeCell ref="AD16:AI16"/>
    <mergeCell ref="AD17:AI17"/>
    <mergeCell ref="AD18:AI18"/>
    <mergeCell ref="AD19:AI19"/>
    <mergeCell ref="AD20:AE20"/>
    <mergeCell ref="AF20:AG20"/>
    <mergeCell ref="AH20:AI20"/>
    <mergeCell ref="AD22:AE22"/>
    <mergeCell ref="AF22:AG22"/>
    <mergeCell ref="AH22:AI22"/>
    <mergeCell ref="AA28:AB28"/>
    <mergeCell ref="W25:X25"/>
    <mergeCell ref="Y25:Z25"/>
    <mergeCell ref="AA25:AB25"/>
    <mergeCell ref="W27:X27"/>
    <mergeCell ref="Y27:Z27"/>
    <mergeCell ref="AA27:AB27"/>
    <mergeCell ref="W22:X22"/>
    <mergeCell ref="Y22:Z22"/>
    <mergeCell ref="AA22:AB22"/>
    <mergeCell ref="W23:X23"/>
    <mergeCell ref="Y23:Z23"/>
    <mergeCell ref="AA23:AB23"/>
    <mergeCell ref="W24:X24"/>
    <mergeCell ref="Y24:Z24"/>
    <mergeCell ref="AA24:AB24"/>
    <mergeCell ref="W20:X20"/>
    <mergeCell ref="Y20:Z20"/>
    <mergeCell ref="AA20:AB20"/>
    <mergeCell ref="W21:X21"/>
    <mergeCell ref="Y21:Z21"/>
    <mergeCell ref="AA21:AB21"/>
    <mergeCell ref="P29:Q29"/>
    <mergeCell ref="R29:U29"/>
    <mergeCell ref="P27:Q27"/>
    <mergeCell ref="R27:S27"/>
    <mergeCell ref="T27:U27"/>
    <mergeCell ref="P28:Q28"/>
    <mergeCell ref="R28:S28"/>
    <mergeCell ref="T28:U28"/>
    <mergeCell ref="W18:AB18"/>
    <mergeCell ref="W19:AB19"/>
    <mergeCell ref="P25:Q25"/>
    <mergeCell ref="P22:Q22"/>
    <mergeCell ref="R22:S22"/>
    <mergeCell ref="T22:U22"/>
    <mergeCell ref="R26:S26"/>
    <mergeCell ref="T26:U26"/>
    <mergeCell ref="I25:J25"/>
    <mergeCell ref="K25:L25"/>
    <mergeCell ref="T23:U23"/>
    <mergeCell ref="P24:Q24"/>
    <mergeCell ref="R24:S24"/>
    <mergeCell ref="T24:U24"/>
    <mergeCell ref="R25:S25"/>
    <mergeCell ref="T25:U25"/>
    <mergeCell ref="P23:Q23"/>
    <mergeCell ref="R23:S23"/>
    <mergeCell ref="I28:J28"/>
    <mergeCell ref="K28:L28"/>
    <mergeCell ref="M28:N28"/>
    <mergeCell ref="P21:Q21"/>
    <mergeCell ref="R21:S21"/>
    <mergeCell ref="T21:U21"/>
    <mergeCell ref="I29:J29"/>
    <mergeCell ref="K29:N29"/>
    <mergeCell ref="P16:U16"/>
    <mergeCell ref="P17:U17"/>
    <mergeCell ref="P18:U18"/>
    <mergeCell ref="P19:U19"/>
    <mergeCell ref="P20:Q20"/>
    <mergeCell ref="R20:S20"/>
    <mergeCell ref="T20:U20"/>
    <mergeCell ref="M25:N25"/>
    <mergeCell ref="I27:J27"/>
    <mergeCell ref="K27:L27"/>
    <mergeCell ref="M27:N27"/>
    <mergeCell ref="I24:J24"/>
    <mergeCell ref="K24:L24"/>
    <mergeCell ref="M24:N24"/>
    <mergeCell ref="I19:N19"/>
    <mergeCell ref="I22:J22"/>
    <mergeCell ref="K22:L22"/>
    <mergeCell ref="M22:N22"/>
    <mergeCell ref="I23:J23"/>
    <mergeCell ref="K23:L23"/>
    <mergeCell ref="M23:N23"/>
    <mergeCell ref="F28:G28"/>
    <mergeCell ref="I20:J20"/>
    <mergeCell ref="K20:L20"/>
    <mergeCell ref="M20:N20"/>
    <mergeCell ref="I21:J21"/>
    <mergeCell ref="K21:L21"/>
    <mergeCell ref="M21:N21"/>
    <mergeCell ref="B29:C29"/>
    <mergeCell ref="D29:G29"/>
    <mergeCell ref="B27:C27"/>
    <mergeCell ref="D27:E27"/>
    <mergeCell ref="F27:G27"/>
    <mergeCell ref="B28:C28"/>
    <mergeCell ref="D28:E28"/>
    <mergeCell ref="B25:C25"/>
    <mergeCell ref="D25:E25"/>
    <mergeCell ref="F25:G25"/>
    <mergeCell ref="B23:C23"/>
    <mergeCell ref="D23:E23"/>
    <mergeCell ref="F23:G23"/>
    <mergeCell ref="B24:C24"/>
    <mergeCell ref="D24:E24"/>
    <mergeCell ref="F24:G24"/>
    <mergeCell ref="F22:G22"/>
    <mergeCell ref="P14:Q14"/>
    <mergeCell ref="R14:U14"/>
    <mergeCell ref="I16:N16"/>
    <mergeCell ref="I17:N17"/>
    <mergeCell ref="B19:G19"/>
    <mergeCell ref="B20:C20"/>
    <mergeCell ref="D20:E20"/>
    <mergeCell ref="F20:G20"/>
    <mergeCell ref="B21:C21"/>
    <mergeCell ref="D21:E21"/>
    <mergeCell ref="F21:G21"/>
    <mergeCell ref="AD14:AE14"/>
    <mergeCell ref="AF14:AI14"/>
    <mergeCell ref="B16:G16"/>
    <mergeCell ref="B17:G17"/>
    <mergeCell ref="B18:G18"/>
    <mergeCell ref="I18:N18"/>
    <mergeCell ref="W16:AB16"/>
    <mergeCell ref="W17:AB17"/>
    <mergeCell ref="B22:C22"/>
    <mergeCell ref="D22:E22"/>
    <mergeCell ref="AD11:AE11"/>
    <mergeCell ref="AF11:AG11"/>
    <mergeCell ref="AH11:AI11"/>
    <mergeCell ref="AD12:AE12"/>
    <mergeCell ref="AF12:AG12"/>
    <mergeCell ref="AH12:AI12"/>
    <mergeCell ref="AD13:AE13"/>
    <mergeCell ref="AF13:AG13"/>
    <mergeCell ref="AH13:AI13"/>
    <mergeCell ref="AD8:AE8"/>
    <mergeCell ref="AF8:AG8"/>
    <mergeCell ref="AH8:AI8"/>
    <mergeCell ref="AD9:AE9"/>
    <mergeCell ref="AF9:AG9"/>
    <mergeCell ref="AH9:AI9"/>
    <mergeCell ref="AD10:AE10"/>
    <mergeCell ref="AF10:AG10"/>
    <mergeCell ref="AH10:AI10"/>
    <mergeCell ref="AD6:AE6"/>
    <mergeCell ref="AF6:AG6"/>
    <mergeCell ref="AH6:AI6"/>
    <mergeCell ref="AD7:AE7"/>
    <mergeCell ref="AF7:AG7"/>
    <mergeCell ref="AH7:AI7"/>
    <mergeCell ref="W11:X11"/>
    <mergeCell ref="Y11:Z11"/>
    <mergeCell ref="AA11:AB11"/>
    <mergeCell ref="W9:X9"/>
    <mergeCell ref="Y9:Z9"/>
    <mergeCell ref="W14:X14"/>
    <mergeCell ref="Y14:AB14"/>
    <mergeCell ref="W12:X12"/>
    <mergeCell ref="Y12:Z12"/>
    <mergeCell ref="AA12:AB12"/>
    <mergeCell ref="W13:X13"/>
    <mergeCell ref="Y13:Z13"/>
    <mergeCell ref="AA13:AB13"/>
    <mergeCell ref="AD2:AI2"/>
    <mergeCell ref="AD3:AI3"/>
    <mergeCell ref="AD4:AI4"/>
    <mergeCell ref="AD5:AI5"/>
    <mergeCell ref="AA9:AB9"/>
    <mergeCell ref="W10:X10"/>
    <mergeCell ref="Y10:Z10"/>
    <mergeCell ref="AA10:AB10"/>
    <mergeCell ref="W8:X8"/>
    <mergeCell ref="Y8:Z8"/>
    <mergeCell ref="AA8:AB8"/>
    <mergeCell ref="W6:X6"/>
    <mergeCell ref="Y6:Z6"/>
    <mergeCell ref="AA6:AB6"/>
    <mergeCell ref="W7:X7"/>
    <mergeCell ref="Y7:Z7"/>
    <mergeCell ref="AA7:AB7"/>
    <mergeCell ref="P8:Q8"/>
    <mergeCell ref="R8:S8"/>
    <mergeCell ref="W2:AB2"/>
    <mergeCell ref="W3:AB3"/>
    <mergeCell ref="W4:AB4"/>
    <mergeCell ref="W5:AB5"/>
    <mergeCell ref="P11:Q11"/>
    <mergeCell ref="R11:S11"/>
    <mergeCell ref="T11:U11"/>
    <mergeCell ref="P12:Q12"/>
    <mergeCell ref="R12:S12"/>
    <mergeCell ref="T12:U12"/>
    <mergeCell ref="P13:Q13"/>
    <mergeCell ref="R13:S13"/>
    <mergeCell ref="T13:U13"/>
    <mergeCell ref="P10:Q10"/>
    <mergeCell ref="R10:S10"/>
    <mergeCell ref="T10:U10"/>
    <mergeCell ref="P9:Q9"/>
    <mergeCell ref="R9:S9"/>
    <mergeCell ref="T9:U9"/>
    <mergeCell ref="T6:U6"/>
    <mergeCell ref="P7:Q7"/>
    <mergeCell ref="R7:S7"/>
    <mergeCell ref="T7:U7"/>
    <mergeCell ref="P2:U2"/>
    <mergeCell ref="P3:U3"/>
    <mergeCell ref="P4:U4"/>
    <mergeCell ref="P5:U5"/>
    <mergeCell ref="M6:N6"/>
    <mergeCell ref="I7:J7"/>
    <mergeCell ref="K7:L7"/>
    <mergeCell ref="M7:N7"/>
    <mergeCell ref="P6:Q6"/>
    <mergeCell ref="R6:S6"/>
    <mergeCell ref="I8:J8"/>
    <mergeCell ref="K8:L8"/>
    <mergeCell ref="M8:N8"/>
    <mergeCell ref="I2:N2"/>
    <mergeCell ref="I3:N3"/>
    <mergeCell ref="I4:N4"/>
    <mergeCell ref="I5:N5"/>
    <mergeCell ref="I6:J6"/>
    <mergeCell ref="K6:L6"/>
    <mergeCell ref="I9:J9"/>
    <mergeCell ref="K9:L9"/>
    <mergeCell ref="M9:N9"/>
    <mergeCell ref="M12:N12"/>
    <mergeCell ref="I10:J10"/>
    <mergeCell ref="K10:L10"/>
    <mergeCell ref="M10:N10"/>
    <mergeCell ref="K11:L11"/>
    <mergeCell ref="M11:N11"/>
    <mergeCell ref="I12:J12"/>
    <mergeCell ref="K12:L12"/>
    <mergeCell ref="B8:C8"/>
    <mergeCell ref="D8:E8"/>
    <mergeCell ref="F8:G8"/>
    <mergeCell ref="K14:N14"/>
    <mergeCell ref="I13:J13"/>
    <mergeCell ref="K13:L13"/>
    <mergeCell ref="M13:N13"/>
    <mergeCell ref="I14:J14"/>
    <mergeCell ref="B6:C6"/>
    <mergeCell ref="D6:E6"/>
    <mergeCell ref="F6:G6"/>
    <mergeCell ref="I11:J11"/>
    <mergeCell ref="B9:C9"/>
    <mergeCell ref="D9:E9"/>
    <mergeCell ref="F11:G11"/>
    <mergeCell ref="B2:G2"/>
    <mergeCell ref="B3:G3"/>
    <mergeCell ref="B4:G4"/>
    <mergeCell ref="B5:G5"/>
    <mergeCell ref="B7:C7"/>
    <mergeCell ref="D7:E7"/>
    <mergeCell ref="F7:G7"/>
    <mergeCell ref="F9:G9"/>
    <mergeCell ref="B10:C10"/>
    <mergeCell ref="D10:E10"/>
    <mergeCell ref="F10:G10"/>
    <mergeCell ref="B11:C11"/>
    <mergeCell ref="D11:E11"/>
    <mergeCell ref="B14:C14"/>
    <mergeCell ref="D14:G14"/>
    <mergeCell ref="B12:C12"/>
    <mergeCell ref="D12:E12"/>
    <mergeCell ref="F12:G12"/>
    <mergeCell ref="B13:C13"/>
    <mergeCell ref="D13:E13"/>
    <mergeCell ref="F13:G1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opLeftCell="A19" workbookViewId="0">
      <selection activeCell="G8" sqref="G8"/>
    </sheetView>
  </sheetViews>
  <sheetFormatPr baseColWidth="10" defaultRowHeight="16" x14ac:dyDescent="0.2"/>
  <cols>
    <col min="2" max="2" width="4.33203125" bestFit="1" customWidth="1"/>
    <col min="3" max="3" width="15" bestFit="1" customWidth="1"/>
    <col min="5" max="5" width="13.5" bestFit="1" customWidth="1"/>
    <col min="6" max="6" width="17.5" bestFit="1" customWidth="1"/>
    <col min="7" max="10" width="15" bestFit="1" customWidth="1"/>
    <col min="11" max="16" width="16" bestFit="1" customWidth="1"/>
  </cols>
  <sheetData>
    <row r="1" spans="2:16" ht="17" thickBot="1" x14ac:dyDescent="0.25"/>
    <row r="2" spans="2:16" ht="17" thickBot="1" x14ac:dyDescent="0.25">
      <c r="B2" s="196" t="s">
        <v>56</v>
      </c>
      <c r="C2" s="197"/>
      <c r="D2" s="197"/>
      <c r="E2" s="197"/>
      <c r="F2" s="198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2:16" ht="17" thickBot="1" x14ac:dyDescent="0.25">
      <c r="B3" s="20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02"/>
    </row>
    <row r="4" spans="2:16" ht="17" thickBot="1" x14ac:dyDescent="0.25">
      <c r="B4" s="203" t="s">
        <v>57</v>
      </c>
      <c r="C4" s="203" t="s">
        <v>58</v>
      </c>
      <c r="D4" s="2"/>
      <c r="E4" s="203" t="s">
        <v>57</v>
      </c>
      <c r="F4" s="204">
        <v>0</v>
      </c>
      <c r="G4" s="205">
        <v>1</v>
      </c>
      <c r="H4" s="205">
        <v>2</v>
      </c>
      <c r="I4" s="205">
        <v>3</v>
      </c>
      <c r="J4" s="205">
        <v>4</v>
      </c>
      <c r="K4" s="206">
        <v>5</v>
      </c>
      <c r="L4" s="206">
        <v>6</v>
      </c>
      <c r="M4" s="206">
        <v>7</v>
      </c>
      <c r="N4" s="206">
        <v>8</v>
      </c>
      <c r="O4" s="206">
        <v>9</v>
      </c>
      <c r="P4" s="206">
        <v>10</v>
      </c>
    </row>
    <row r="5" spans="2:16" ht="17" thickBot="1" x14ac:dyDescent="0.25">
      <c r="B5" s="208">
        <v>0</v>
      </c>
      <c r="C5" s="209">
        <f>-Hoja1!G4</f>
        <v>-1800000</v>
      </c>
      <c r="D5" s="2"/>
      <c r="E5" s="203" t="s">
        <v>58</v>
      </c>
      <c r="F5" s="210">
        <f>C5</f>
        <v>-1800000</v>
      </c>
      <c r="G5" s="211">
        <f>C6</f>
        <v>17292733.333333332</v>
      </c>
      <c r="H5" s="211">
        <f>C7</f>
        <v>18892127.666666668</v>
      </c>
      <c r="I5" s="211">
        <f>C8</f>
        <v>20675889.579999998</v>
      </c>
      <c r="J5" s="211">
        <f>C9</f>
        <v>22662938.432858333</v>
      </c>
      <c r="K5" s="1">
        <f>C10</f>
        <v>24874134.552542727</v>
      </c>
      <c r="L5" s="1">
        <f>C11</f>
        <v>27122225.82194227</v>
      </c>
      <c r="M5" s="1">
        <f>C12</f>
        <v>29342564.55993301</v>
      </c>
      <c r="N5" s="1">
        <f>C13</f>
        <v>31837846.781803265</v>
      </c>
      <c r="O5" s="1">
        <f>C14</f>
        <v>34637626.141506329</v>
      </c>
      <c r="P5" s="1">
        <f>C15</f>
        <v>37774555.093897328</v>
      </c>
    </row>
    <row r="6" spans="2:16" ht="17" thickBot="1" x14ac:dyDescent="0.25">
      <c r="B6" s="212">
        <v>1</v>
      </c>
      <c r="C6" s="213">
        <f>Hoja2!D14</f>
        <v>17292733.333333332</v>
      </c>
      <c r="D6" s="2"/>
      <c r="E6" s="214" t="s">
        <v>60</v>
      </c>
      <c r="F6" s="215">
        <v>0</v>
      </c>
      <c r="G6" s="216">
        <f>F6+G5</f>
        <v>17292733.333333332</v>
      </c>
      <c r="H6" s="216">
        <f t="shared" ref="H6:K6" si="0">G6+H5</f>
        <v>36184861</v>
      </c>
      <c r="I6" s="216">
        <f t="shared" si="0"/>
        <v>56860750.579999998</v>
      </c>
      <c r="J6" s="216">
        <f t="shared" si="0"/>
        <v>79523689.012858331</v>
      </c>
      <c r="K6" s="217">
        <f t="shared" si="0"/>
        <v>104397823.56540106</v>
      </c>
      <c r="L6" s="217">
        <f t="shared" ref="L6" si="1">K6+L5</f>
        <v>131520049.38734333</v>
      </c>
      <c r="M6" s="217">
        <f t="shared" ref="M6" si="2">L6+M5</f>
        <v>160862613.94727635</v>
      </c>
      <c r="N6" s="217">
        <f t="shared" ref="N6" si="3">M6+N5</f>
        <v>192700460.7290796</v>
      </c>
      <c r="O6" s="217">
        <f t="shared" ref="O6" si="4">N6+O5</f>
        <v>227338086.87058592</v>
      </c>
      <c r="P6" s="217">
        <f t="shared" ref="P6" si="5">O6+P5</f>
        <v>265112641.96448326</v>
      </c>
    </row>
    <row r="7" spans="2:16" ht="17" thickBot="1" x14ac:dyDescent="0.25">
      <c r="B7" s="212">
        <v>2</v>
      </c>
      <c r="C7" s="213">
        <f>Hoja2!K14</f>
        <v>18892127.666666668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02"/>
    </row>
    <row r="8" spans="2:16" ht="17" thickBot="1" x14ac:dyDescent="0.25">
      <c r="B8" s="212">
        <v>3</v>
      </c>
      <c r="C8" s="213">
        <f>Hoja2!R14</f>
        <v>20675889.579999998</v>
      </c>
      <c r="D8" s="2"/>
      <c r="E8" s="218" t="s">
        <v>61</v>
      </c>
      <c r="F8" s="219"/>
      <c r="G8" s="220">
        <f>I4+((-C5-I6))/K5</f>
        <v>0.78642547487661307</v>
      </c>
      <c r="H8" s="205" t="s">
        <v>62</v>
      </c>
      <c r="I8" s="205">
        <f>(G8-G9)*12</f>
        <v>9.4371056985193569</v>
      </c>
      <c r="J8" s="205" t="s">
        <v>63</v>
      </c>
      <c r="K8" s="205">
        <f>(I8-I9)*30</f>
        <v>13.113170955580706</v>
      </c>
      <c r="L8" s="206" t="s">
        <v>64</v>
      </c>
      <c r="M8" s="2"/>
      <c r="N8" s="2"/>
      <c r="O8" s="2"/>
      <c r="P8" s="202"/>
    </row>
    <row r="9" spans="2:16" ht="17" thickBot="1" x14ac:dyDescent="0.25">
      <c r="B9" s="212">
        <v>4</v>
      </c>
      <c r="C9" s="213">
        <f>Hoja2!Y14</f>
        <v>22662938.432858333</v>
      </c>
      <c r="D9" s="2"/>
      <c r="E9" s="2"/>
      <c r="F9" s="2"/>
      <c r="G9" s="221">
        <f>ROUNDDOWN(G8,0)</f>
        <v>0</v>
      </c>
      <c r="H9" s="222" t="s">
        <v>62</v>
      </c>
      <c r="I9" s="222">
        <f>ROUNDDOWN(I8,0)</f>
        <v>9</v>
      </c>
      <c r="J9" s="222" t="s">
        <v>63</v>
      </c>
      <c r="K9" s="222">
        <f>ROUNDDOWN(K8,0)</f>
        <v>13</v>
      </c>
      <c r="L9" s="223" t="s">
        <v>64</v>
      </c>
      <c r="M9" s="2"/>
      <c r="N9" s="2"/>
      <c r="O9" s="2"/>
      <c r="P9" s="202"/>
    </row>
    <row r="10" spans="2:16" x14ac:dyDescent="0.2">
      <c r="B10" s="232">
        <v>5</v>
      </c>
      <c r="C10" s="233">
        <f>Hoja2!AF14</f>
        <v>24874134.552542727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02"/>
    </row>
    <row r="11" spans="2:16" x14ac:dyDescent="0.2">
      <c r="B11" s="232">
        <v>6</v>
      </c>
      <c r="C11" s="233">
        <f>Hoja2!D29</f>
        <v>27122225.82194227</v>
      </c>
      <c r="D11" s="2"/>
      <c r="E11" s="2"/>
      <c r="G11" s="2"/>
      <c r="H11" s="2"/>
      <c r="I11" s="2"/>
      <c r="J11" s="2"/>
      <c r="K11" s="2"/>
      <c r="L11" s="2"/>
      <c r="M11" s="2"/>
      <c r="N11" s="2"/>
      <c r="O11" s="2"/>
      <c r="P11" s="202"/>
    </row>
    <row r="12" spans="2:16" x14ac:dyDescent="0.2">
      <c r="B12" s="232">
        <v>7</v>
      </c>
      <c r="C12" s="233">
        <f>Hoja2!K29</f>
        <v>29342564.55993301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02"/>
    </row>
    <row r="13" spans="2:16" x14ac:dyDescent="0.2">
      <c r="B13" s="232">
        <v>8</v>
      </c>
      <c r="C13" s="233">
        <f>Hoja2!R29</f>
        <v>31837846.781803265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02"/>
    </row>
    <row r="14" spans="2:16" x14ac:dyDescent="0.2">
      <c r="B14" s="232">
        <v>9</v>
      </c>
      <c r="C14" s="233">
        <f>Hoja2!Y29</f>
        <v>34637626.141506329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02"/>
    </row>
    <row r="15" spans="2:16" ht="17" thickBot="1" x14ac:dyDescent="0.25">
      <c r="B15" s="224">
        <v>10</v>
      </c>
      <c r="C15" s="225">
        <f>Hoja2!AF29</f>
        <v>37774555.093897328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02"/>
    </row>
    <row r="16" spans="2:16" ht="17" thickBot="1" x14ac:dyDescent="0.25">
      <c r="B16" s="226"/>
      <c r="C16" s="227"/>
      <c r="D16" s="227"/>
      <c r="E16" s="196" t="s">
        <v>65</v>
      </c>
      <c r="F16" s="197"/>
      <c r="G16" s="197"/>
      <c r="H16" s="197"/>
      <c r="I16" s="197"/>
      <c r="J16" s="197"/>
      <c r="K16" s="198"/>
      <c r="L16" s="227"/>
      <c r="M16" s="227"/>
      <c r="N16" s="227"/>
      <c r="O16" s="227"/>
      <c r="P16" s="228"/>
    </row>
    <row r="17" spans="2:16" ht="17" thickBot="1" x14ac:dyDescent="0.25"/>
    <row r="18" spans="2:16" ht="17" thickBot="1" x14ac:dyDescent="0.25">
      <c r="B18" s="196" t="s">
        <v>66</v>
      </c>
      <c r="C18" s="197"/>
      <c r="D18" s="197"/>
      <c r="E18" s="197"/>
      <c r="F18" s="197"/>
      <c r="G18" s="197"/>
      <c r="H18" s="197"/>
      <c r="I18" s="198"/>
      <c r="J18" s="199"/>
      <c r="K18" s="199"/>
      <c r="L18" s="199"/>
      <c r="M18" s="199"/>
      <c r="N18" s="199"/>
      <c r="O18" s="199"/>
      <c r="P18" s="200"/>
    </row>
    <row r="19" spans="2:16" ht="17" thickBot="1" x14ac:dyDescent="0.25">
      <c r="B19" s="20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2"/>
    </row>
    <row r="20" spans="2:16" ht="17" thickBot="1" x14ac:dyDescent="0.25">
      <c r="B20" s="203" t="s">
        <v>57</v>
      </c>
      <c r="C20" s="203" t="s">
        <v>58</v>
      </c>
      <c r="D20" s="2"/>
      <c r="E20" s="203" t="s">
        <v>57</v>
      </c>
      <c r="F20" s="204">
        <v>0</v>
      </c>
      <c r="G20" s="205">
        <v>1</v>
      </c>
      <c r="H20" s="205">
        <v>2</v>
      </c>
      <c r="I20" s="205">
        <v>3</v>
      </c>
      <c r="J20" s="205">
        <v>4</v>
      </c>
      <c r="K20" s="206">
        <v>5</v>
      </c>
      <c r="L20" s="206">
        <v>6</v>
      </c>
      <c r="M20" s="206">
        <v>7</v>
      </c>
      <c r="N20" s="206">
        <v>8</v>
      </c>
      <c r="O20" s="206">
        <v>9</v>
      </c>
      <c r="P20" s="206">
        <v>10</v>
      </c>
    </row>
    <row r="21" spans="2:16" ht="17" thickBot="1" x14ac:dyDescent="0.25">
      <c r="B21" s="208">
        <v>0</v>
      </c>
      <c r="C21" s="209">
        <f>C5</f>
        <v>-1800000</v>
      </c>
      <c r="D21" s="2"/>
      <c r="E21" s="203" t="s">
        <v>58</v>
      </c>
      <c r="F21" s="234">
        <f>C21</f>
        <v>-1800000</v>
      </c>
      <c r="G21" s="235">
        <f>C22</f>
        <v>17292733.333333332</v>
      </c>
      <c r="H21" s="235">
        <f>C23</f>
        <v>18892127.666666668</v>
      </c>
      <c r="I21" s="235">
        <f>C24</f>
        <v>20675889.579999998</v>
      </c>
      <c r="J21" s="235">
        <f>C25</f>
        <v>22662938.432858333</v>
      </c>
      <c r="K21" s="236">
        <f>C26</f>
        <v>24874134.552542727</v>
      </c>
      <c r="L21" s="236">
        <f>C27</f>
        <v>27122225.82194227</v>
      </c>
      <c r="M21" s="236">
        <f>C28</f>
        <v>29342564.55993301</v>
      </c>
      <c r="N21" s="236">
        <f>C29</f>
        <v>31837846.781803265</v>
      </c>
      <c r="O21" s="236">
        <f>C30</f>
        <v>34637626.141506329</v>
      </c>
      <c r="P21" s="236">
        <f>C31</f>
        <v>37774555.093897328</v>
      </c>
    </row>
    <row r="22" spans="2:16" ht="17" thickBot="1" x14ac:dyDescent="0.25">
      <c r="B22" s="212">
        <v>1</v>
      </c>
      <c r="C22" s="209">
        <f t="shared" ref="C22:C31" si="6">C6</f>
        <v>17292733.333333332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2"/>
    </row>
    <row r="23" spans="2:16" ht="17" thickBot="1" x14ac:dyDescent="0.25">
      <c r="B23" s="212">
        <v>2</v>
      </c>
      <c r="C23" s="209">
        <f t="shared" si="6"/>
        <v>18892127.666666668</v>
      </c>
      <c r="D23" s="2"/>
      <c r="E23" s="204" t="s">
        <v>67</v>
      </c>
      <c r="F23" s="230">
        <f>(SUM(G21:P21)/B31)/-F21</f>
        <v>14.728480109137958</v>
      </c>
      <c r="G23" s="2"/>
      <c r="H23" s="204" t="s">
        <v>68</v>
      </c>
      <c r="I23" s="206" t="s">
        <v>69</v>
      </c>
      <c r="J23" s="2"/>
      <c r="K23" s="2"/>
      <c r="L23" s="2"/>
      <c r="M23" s="2"/>
      <c r="N23" s="2"/>
      <c r="O23" s="2"/>
      <c r="P23" s="202"/>
    </row>
    <row r="24" spans="2:16" ht="17" thickBot="1" x14ac:dyDescent="0.25">
      <c r="B24" s="212">
        <v>3</v>
      </c>
      <c r="C24" s="209">
        <f t="shared" si="6"/>
        <v>20675889.579999998</v>
      </c>
      <c r="D24" s="2"/>
      <c r="E24" s="2"/>
      <c r="F24" s="2"/>
      <c r="G24" s="2"/>
      <c r="H24" s="229" t="s">
        <v>70</v>
      </c>
      <c r="I24" s="223" t="s">
        <v>71</v>
      </c>
      <c r="J24" s="2"/>
      <c r="K24" s="2"/>
      <c r="L24" s="2"/>
      <c r="M24" s="2"/>
      <c r="N24" s="2"/>
      <c r="O24" s="2"/>
      <c r="P24" s="202"/>
    </row>
    <row r="25" spans="2:16" x14ac:dyDescent="0.2">
      <c r="B25" s="212">
        <v>4</v>
      </c>
      <c r="C25" s="209">
        <f t="shared" si="6"/>
        <v>22662938.432858333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2"/>
    </row>
    <row r="26" spans="2:16" x14ac:dyDescent="0.2">
      <c r="B26" s="232">
        <v>5</v>
      </c>
      <c r="C26" s="209">
        <f t="shared" si="6"/>
        <v>24874134.552542727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2"/>
    </row>
    <row r="27" spans="2:16" x14ac:dyDescent="0.2">
      <c r="B27" s="232">
        <v>6</v>
      </c>
      <c r="C27" s="209">
        <f t="shared" si="6"/>
        <v>27122225.82194227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2"/>
    </row>
    <row r="28" spans="2:16" x14ac:dyDescent="0.2">
      <c r="B28" s="232">
        <v>7</v>
      </c>
      <c r="C28" s="209">
        <f t="shared" si="6"/>
        <v>29342564.55993301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2"/>
    </row>
    <row r="29" spans="2:16" x14ac:dyDescent="0.2">
      <c r="B29" s="232">
        <v>8</v>
      </c>
      <c r="C29" s="209">
        <f t="shared" si="6"/>
        <v>31837846.781803265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2"/>
    </row>
    <row r="30" spans="2:16" x14ac:dyDescent="0.2">
      <c r="B30" s="232">
        <v>9</v>
      </c>
      <c r="C30" s="209">
        <f t="shared" si="6"/>
        <v>34637626.141506329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2"/>
    </row>
    <row r="31" spans="2:16" ht="17" thickBot="1" x14ac:dyDescent="0.25">
      <c r="B31" s="224">
        <v>10</v>
      </c>
      <c r="C31" s="237">
        <f t="shared" si="6"/>
        <v>37774555.093897328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8"/>
    </row>
    <row r="32" spans="2:16" ht="17" thickBot="1" x14ac:dyDescent="0.25"/>
    <row r="33" spans="2:16" ht="17" thickBot="1" x14ac:dyDescent="0.25">
      <c r="B33" s="196" t="s">
        <v>72</v>
      </c>
      <c r="C33" s="197"/>
      <c r="D33" s="197"/>
      <c r="E33" s="197"/>
      <c r="F33" s="198"/>
      <c r="G33" s="199"/>
      <c r="H33" s="199"/>
      <c r="I33" s="199"/>
      <c r="J33" s="199"/>
      <c r="K33" s="199"/>
      <c r="L33" s="199"/>
      <c r="M33" s="199"/>
      <c r="N33" s="199"/>
      <c r="O33" s="199"/>
      <c r="P33" s="200"/>
    </row>
    <row r="34" spans="2:16" ht="17" thickBot="1" x14ac:dyDescent="0.25">
      <c r="B34" s="20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2"/>
    </row>
    <row r="35" spans="2:16" ht="17" thickBot="1" x14ac:dyDescent="0.25">
      <c r="B35" s="203" t="s">
        <v>57</v>
      </c>
      <c r="C35" s="203" t="s">
        <v>58</v>
      </c>
      <c r="D35" s="2"/>
      <c r="E35" s="204" t="s">
        <v>59</v>
      </c>
      <c r="F35" s="207">
        <v>0.45</v>
      </c>
      <c r="G35" s="2"/>
      <c r="H35" s="2"/>
      <c r="I35" s="2"/>
      <c r="J35" s="2"/>
      <c r="K35" s="2"/>
      <c r="L35" s="2"/>
      <c r="M35" s="2"/>
      <c r="N35" s="2"/>
      <c r="O35" s="2"/>
      <c r="P35" s="202"/>
    </row>
    <row r="36" spans="2:16" ht="17" thickBot="1" x14ac:dyDescent="0.25">
      <c r="B36" s="208">
        <v>0</v>
      </c>
      <c r="C36" s="209">
        <f>C5</f>
        <v>-1800000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2"/>
    </row>
    <row r="37" spans="2:16" ht="17" thickBot="1" x14ac:dyDescent="0.25">
      <c r="B37" s="212">
        <v>1</v>
      </c>
      <c r="C37" s="209">
        <f t="shared" ref="C37:C46" si="7">C6</f>
        <v>17292733.333333332</v>
      </c>
      <c r="D37" s="2"/>
      <c r="E37" s="203" t="s">
        <v>57</v>
      </c>
      <c r="F37" s="204">
        <v>0</v>
      </c>
      <c r="G37" s="205">
        <v>1</v>
      </c>
      <c r="H37" s="205">
        <v>2</v>
      </c>
      <c r="I37" s="205">
        <v>3</v>
      </c>
      <c r="J37" s="205">
        <v>4</v>
      </c>
      <c r="K37" s="206">
        <v>5</v>
      </c>
      <c r="L37" s="206">
        <v>6</v>
      </c>
      <c r="M37" s="206">
        <v>7</v>
      </c>
      <c r="N37" s="206">
        <v>8</v>
      </c>
      <c r="O37" s="206">
        <v>9</v>
      </c>
      <c r="P37" s="206">
        <v>10</v>
      </c>
    </row>
    <row r="38" spans="2:16" ht="17" thickBot="1" x14ac:dyDescent="0.25">
      <c r="B38" s="212">
        <v>2</v>
      </c>
      <c r="C38" s="209">
        <f t="shared" si="7"/>
        <v>18892127.666666668</v>
      </c>
      <c r="D38" s="2"/>
      <c r="E38" s="203" t="s">
        <v>58</v>
      </c>
      <c r="F38" s="210">
        <f>C36</f>
        <v>-1800000</v>
      </c>
      <c r="G38" s="211">
        <f>C37</f>
        <v>17292733.333333332</v>
      </c>
      <c r="H38" s="211">
        <f>C38</f>
        <v>18892127.666666668</v>
      </c>
      <c r="I38" s="211">
        <f>C39</f>
        <v>20675889.579999998</v>
      </c>
      <c r="J38" s="211">
        <f>C40</f>
        <v>22662938.432858333</v>
      </c>
      <c r="K38" s="1">
        <f>C41</f>
        <v>24874134.552542727</v>
      </c>
      <c r="L38" s="1">
        <f>C42</f>
        <v>27122225.82194227</v>
      </c>
      <c r="M38" s="1">
        <f>C43</f>
        <v>29342564.55993301</v>
      </c>
      <c r="N38" s="1">
        <f>C44</f>
        <v>31837846.781803265</v>
      </c>
      <c r="O38" s="1">
        <f>C45</f>
        <v>34637626.141506329</v>
      </c>
      <c r="P38" s="1">
        <f>C46</f>
        <v>37774555.093897328</v>
      </c>
    </row>
    <row r="39" spans="2:16" ht="17" thickBot="1" x14ac:dyDescent="0.25">
      <c r="B39" s="212">
        <v>3</v>
      </c>
      <c r="C39" s="209">
        <f t="shared" si="7"/>
        <v>20675889.579999998</v>
      </c>
      <c r="D39" s="2"/>
      <c r="E39" s="214" t="s">
        <v>73</v>
      </c>
      <c r="F39" s="215">
        <v>0</v>
      </c>
      <c r="G39" s="216">
        <f>G38/(1+F35)^G37</f>
        <v>11926022.988505747</v>
      </c>
      <c r="H39" s="216">
        <f>H38/(1+F35)^H37</f>
        <v>8985554.1815299243</v>
      </c>
      <c r="I39" s="216">
        <f>I38/(1+F35)^I37</f>
        <v>6782037.6661609737</v>
      </c>
      <c r="J39" s="216">
        <f>J38/(1+F35)^J37</f>
        <v>5126774.4351358702</v>
      </c>
      <c r="K39" s="216">
        <f>K38/(1+F35)^K37</f>
        <v>3880681.2123561064</v>
      </c>
      <c r="L39" s="216">
        <f>L38/(1+F35)^L37</f>
        <v>2918215.1931872647</v>
      </c>
      <c r="M39" s="216">
        <f>M38/(1+F35)^M37</f>
        <v>2177318.9537085774</v>
      </c>
      <c r="N39" s="216">
        <f>N38/(1+F35)^N37</f>
        <v>1629294.7965180234</v>
      </c>
      <c r="O39" s="216">
        <f>O38/(1+F35)^O37</f>
        <v>1222464.0610875855</v>
      </c>
      <c r="P39" s="217">
        <f>P38/(1+F35)^P37</f>
        <v>919431.40869530628</v>
      </c>
    </row>
    <row r="40" spans="2:16" ht="17" thickBot="1" x14ac:dyDescent="0.25">
      <c r="B40" s="212">
        <v>4</v>
      </c>
      <c r="C40" s="209">
        <f t="shared" si="7"/>
        <v>22662938.432858333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2"/>
    </row>
    <row r="41" spans="2:16" ht="17" thickBot="1" x14ac:dyDescent="0.25">
      <c r="B41" s="232">
        <v>5</v>
      </c>
      <c r="C41" s="209">
        <f t="shared" si="7"/>
        <v>24874134.552542727</v>
      </c>
      <c r="D41" s="2"/>
      <c r="E41" s="204" t="s">
        <v>73</v>
      </c>
      <c r="F41" s="231">
        <f>F38+SUM(G39:P39)</f>
        <v>43767794.896885373</v>
      </c>
      <c r="G41" s="2"/>
      <c r="H41" s="204" t="s">
        <v>74</v>
      </c>
      <c r="I41" s="206" t="s">
        <v>69</v>
      </c>
      <c r="J41" s="2"/>
      <c r="K41" s="2"/>
      <c r="L41" s="2"/>
      <c r="M41" s="2"/>
      <c r="N41" s="2"/>
      <c r="O41" s="2"/>
      <c r="P41" s="202"/>
    </row>
    <row r="42" spans="2:16" ht="17" thickBot="1" x14ac:dyDescent="0.25">
      <c r="B42" s="232">
        <v>6</v>
      </c>
      <c r="C42" s="209">
        <f t="shared" si="7"/>
        <v>27122225.82194227</v>
      </c>
      <c r="D42" s="2"/>
      <c r="E42" s="2"/>
      <c r="F42" s="2"/>
      <c r="G42" s="2"/>
      <c r="H42" s="229" t="s">
        <v>75</v>
      </c>
      <c r="I42" s="223" t="s">
        <v>71</v>
      </c>
      <c r="J42" s="2"/>
      <c r="K42" s="2"/>
      <c r="L42" s="2"/>
      <c r="M42" s="2"/>
      <c r="N42" s="2"/>
      <c r="O42" s="2"/>
      <c r="P42" s="202"/>
    </row>
    <row r="43" spans="2:16" x14ac:dyDescent="0.2">
      <c r="B43" s="232">
        <v>7</v>
      </c>
      <c r="C43" s="209">
        <f t="shared" si="7"/>
        <v>29342564.55993301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2"/>
    </row>
    <row r="44" spans="2:16" x14ac:dyDescent="0.2">
      <c r="B44" s="232">
        <v>8</v>
      </c>
      <c r="C44" s="209">
        <f t="shared" si="7"/>
        <v>31837846.781803265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2"/>
    </row>
    <row r="45" spans="2:16" x14ac:dyDescent="0.2">
      <c r="B45" s="232">
        <v>9</v>
      </c>
      <c r="C45" s="209">
        <f t="shared" si="7"/>
        <v>34637626.141506329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2"/>
    </row>
    <row r="46" spans="2:16" ht="17" thickBot="1" x14ac:dyDescent="0.25">
      <c r="B46" s="224">
        <v>10</v>
      </c>
      <c r="C46" s="209">
        <f t="shared" si="7"/>
        <v>37774555.093897328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2"/>
    </row>
    <row r="47" spans="2:16" ht="17" thickBot="1" x14ac:dyDescent="0.25">
      <c r="B47" s="226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8"/>
    </row>
  </sheetData>
  <mergeCells count="5">
    <mergeCell ref="B18:I18"/>
    <mergeCell ref="B33:F33"/>
    <mergeCell ref="B2:F2"/>
    <mergeCell ref="E8:F8"/>
    <mergeCell ref="E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2017-05-24T16:48:16Z</dcterms:created>
  <dcterms:modified xsi:type="dcterms:W3CDTF">2017-05-30T11:39:28Z</dcterms:modified>
</cp:coreProperties>
</file>