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esktop/"/>
    </mc:Choice>
  </mc:AlternateContent>
  <bookViews>
    <workbookView xWindow="0" yWindow="0" windowWidth="25600" windowHeight="16000" tabRatio="50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1">Hoja2!$A$1:$V$29</definedName>
    <definedName name="_xlnm.Print_Area" localSheetId="2">Hoja3!$A$1:$K$44</definedName>
    <definedName name="_xlnm.Print_Area" localSheetId="3">Hoja4!$A$1:$G$23</definedName>
    <definedName name="_xlnm.Print_Area" localSheetId="4">Hoja5!$A$1:$K$23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O7" i="2"/>
  <c r="E22" i="2"/>
  <c r="O6" i="2"/>
  <c r="E13" i="2"/>
  <c r="O5" i="2"/>
  <c r="E4" i="2"/>
  <c r="O4" i="2"/>
  <c r="K3" i="2"/>
  <c r="N7" i="2"/>
  <c r="E21" i="2"/>
  <c r="N6" i="2"/>
  <c r="E12" i="2"/>
  <c r="N5" i="2"/>
  <c r="E3" i="2"/>
  <c r="N4" i="2"/>
  <c r="M7" i="2"/>
  <c r="M6" i="2"/>
  <c r="K16" i="2"/>
  <c r="K15" i="2"/>
  <c r="K13" i="2"/>
  <c r="K12" i="2"/>
  <c r="K7" i="2"/>
  <c r="K6" i="2"/>
  <c r="E25" i="2"/>
  <c r="E24" i="2"/>
  <c r="E16" i="2"/>
  <c r="E15" i="2"/>
  <c r="B9" i="5"/>
  <c r="C9" i="5"/>
  <c r="D9" i="5"/>
  <c r="E9" i="5"/>
  <c r="F9" i="5"/>
  <c r="G9" i="5"/>
  <c r="H9" i="5"/>
  <c r="I9" i="5"/>
  <c r="J9" i="5"/>
  <c r="K9" i="5"/>
  <c r="B12" i="5"/>
  <c r="C12" i="5"/>
  <c r="D12" i="5"/>
  <c r="E12" i="5"/>
  <c r="J12" i="5"/>
  <c r="C20" i="5"/>
  <c r="C21" i="5"/>
  <c r="C23" i="5"/>
  <c r="B20" i="5"/>
  <c r="B13" i="5"/>
  <c r="C13" i="5"/>
  <c r="D13" i="5"/>
  <c r="E13" i="5"/>
  <c r="J13" i="5"/>
  <c r="B22" i="5"/>
  <c r="B23" i="5"/>
  <c r="F20" i="5"/>
  <c r="I13" i="5"/>
  <c r="G13" i="5"/>
  <c r="H13" i="5"/>
  <c r="I17" i="5"/>
  <c r="H17" i="5"/>
  <c r="G17" i="5"/>
  <c r="I16" i="5"/>
  <c r="H16" i="5"/>
  <c r="G16" i="5"/>
  <c r="I15" i="5"/>
  <c r="H15" i="5"/>
  <c r="G15" i="5"/>
  <c r="F15" i="5"/>
  <c r="I14" i="5"/>
  <c r="H14" i="5"/>
  <c r="G14" i="5"/>
  <c r="F13" i="5"/>
  <c r="B14" i="5"/>
  <c r="C14" i="5"/>
  <c r="D14" i="5"/>
  <c r="E14" i="5"/>
  <c r="F14" i="5"/>
  <c r="B15" i="5"/>
  <c r="C15" i="5"/>
  <c r="D15" i="5"/>
  <c r="E15" i="5"/>
  <c r="B16" i="5"/>
  <c r="C16" i="5"/>
  <c r="D16" i="5"/>
  <c r="E16" i="5"/>
  <c r="F16" i="5"/>
  <c r="B17" i="5"/>
  <c r="C17" i="5"/>
  <c r="D17" i="5"/>
  <c r="E17" i="5"/>
  <c r="F17" i="5"/>
  <c r="I12" i="5"/>
  <c r="H12" i="5"/>
  <c r="G12" i="5"/>
  <c r="J17" i="5"/>
  <c r="J16" i="5"/>
  <c r="J15" i="5"/>
  <c r="J14" i="5"/>
  <c r="F12" i="5"/>
  <c r="D4" i="5"/>
  <c r="B12" i="4"/>
  <c r="C12" i="4"/>
  <c r="D12" i="4"/>
  <c r="E12" i="4"/>
  <c r="F12" i="4"/>
  <c r="C20" i="4"/>
  <c r="C21" i="4"/>
  <c r="C23" i="4"/>
  <c r="B20" i="4"/>
  <c r="B13" i="4"/>
  <c r="C13" i="4"/>
  <c r="D13" i="4"/>
  <c r="E13" i="4"/>
  <c r="F13" i="4"/>
  <c r="B22" i="4"/>
  <c r="B23" i="4"/>
  <c r="F20" i="4"/>
  <c r="B17" i="4"/>
  <c r="C17" i="4"/>
  <c r="D17" i="4"/>
  <c r="E17" i="4"/>
  <c r="F17" i="4"/>
  <c r="B16" i="4"/>
  <c r="C16" i="4"/>
  <c r="D16" i="4"/>
  <c r="E16" i="4"/>
  <c r="F16" i="4"/>
  <c r="B15" i="4"/>
  <c r="C15" i="4"/>
  <c r="D15" i="4"/>
  <c r="E15" i="4"/>
  <c r="F15" i="4"/>
  <c r="B14" i="4"/>
  <c r="C14" i="4"/>
  <c r="D14" i="4"/>
  <c r="E14" i="4"/>
  <c r="F14" i="4"/>
  <c r="B9" i="4"/>
  <c r="C9" i="4"/>
  <c r="D9" i="4"/>
  <c r="E9" i="4"/>
  <c r="F9" i="4"/>
  <c r="G9" i="4"/>
  <c r="D4" i="4"/>
  <c r="B33" i="3"/>
  <c r="C33" i="3"/>
  <c r="D33" i="3"/>
  <c r="E33" i="3"/>
  <c r="F33" i="3"/>
  <c r="G33" i="3"/>
  <c r="H33" i="3"/>
  <c r="I33" i="3"/>
  <c r="J33" i="3"/>
  <c r="K33" i="3"/>
  <c r="B7" i="3"/>
  <c r="B10" i="3"/>
  <c r="C10" i="3"/>
  <c r="D10" i="3"/>
  <c r="E10" i="3"/>
  <c r="F10" i="3"/>
  <c r="G10" i="3"/>
  <c r="H10" i="3"/>
  <c r="I10" i="3"/>
  <c r="J10" i="3"/>
  <c r="K10" i="3"/>
  <c r="B44" i="3"/>
  <c r="C44" i="3"/>
  <c r="D44" i="3"/>
  <c r="E44" i="3"/>
  <c r="F44" i="3"/>
  <c r="G44" i="3"/>
  <c r="H44" i="3"/>
  <c r="I44" i="3"/>
  <c r="J44" i="3"/>
  <c r="B43" i="3"/>
  <c r="C43" i="3"/>
  <c r="D43" i="3"/>
  <c r="E43" i="3"/>
  <c r="F43" i="3"/>
  <c r="G43" i="3"/>
  <c r="H43" i="3"/>
  <c r="I43" i="3"/>
  <c r="J43" i="3"/>
  <c r="B42" i="3"/>
  <c r="C42" i="3"/>
  <c r="D42" i="3"/>
  <c r="E42" i="3"/>
  <c r="F42" i="3"/>
  <c r="G42" i="3"/>
  <c r="H42" i="3"/>
  <c r="I42" i="3"/>
  <c r="J42" i="3"/>
  <c r="B41" i="3"/>
  <c r="C41" i="3"/>
  <c r="D41" i="3"/>
  <c r="E41" i="3"/>
  <c r="F41" i="3"/>
  <c r="G41" i="3"/>
  <c r="H41" i="3"/>
  <c r="I41" i="3"/>
  <c r="J41" i="3"/>
  <c r="B40" i="3"/>
  <c r="C40" i="3"/>
  <c r="D40" i="3"/>
  <c r="E40" i="3"/>
  <c r="F40" i="3"/>
  <c r="G40" i="3"/>
  <c r="H40" i="3"/>
  <c r="I40" i="3"/>
  <c r="J40" i="3"/>
  <c r="B39" i="3"/>
  <c r="C39" i="3"/>
  <c r="D39" i="3"/>
  <c r="E39" i="3"/>
  <c r="F39" i="3"/>
  <c r="G39" i="3"/>
  <c r="H39" i="3"/>
  <c r="I39" i="3"/>
  <c r="J39" i="3"/>
  <c r="B38" i="3"/>
  <c r="C38" i="3"/>
  <c r="D38" i="3"/>
  <c r="E38" i="3"/>
  <c r="F38" i="3"/>
  <c r="G38" i="3"/>
  <c r="H38" i="3"/>
  <c r="I38" i="3"/>
  <c r="J38" i="3"/>
  <c r="B37" i="3"/>
  <c r="C37" i="3"/>
  <c r="D37" i="3"/>
  <c r="E37" i="3"/>
  <c r="F37" i="3"/>
  <c r="G37" i="3"/>
  <c r="H37" i="3"/>
  <c r="I37" i="3"/>
  <c r="J37" i="3"/>
  <c r="B36" i="3"/>
  <c r="C36" i="3"/>
  <c r="D36" i="3"/>
  <c r="E36" i="3"/>
  <c r="F36" i="3"/>
  <c r="G36" i="3"/>
  <c r="H36" i="3"/>
  <c r="I36" i="3"/>
  <c r="J36" i="3"/>
  <c r="B15" i="3"/>
  <c r="C15" i="3"/>
  <c r="D15" i="3"/>
  <c r="E15" i="3"/>
  <c r="F15" i="3"/>
  <c r="G15" i="3"/>
  <c r="H15" i="3"/>
  <c r="I15" i="3"/>
  <c r="J15" i="3"/>
  <c r="C24" i="3"/>
  <c r="C25" i="3"/>
  <c r="C27" i="3"/>
  <c r="B24" i="3"/>
  <c r="B17" i="3"/>
  <c r="C17" i="3"/>
  <c r="D17" i="3"/>
  <c r="E17" i="3"/>
  <c r="F17" i="3"/>
  <c r="G17" i="3"/>
  <c r="H17" i="3"/>
  <c r="I17" i="3"/>
  <c r="J17" i="3"/>
  <c r="B26" i="3"/>
  <c r="B27" i="3"/>
  <c r="F24" i="3"/>
  <c r="B21" i="3"/>
  <c r="C21" i="3"/>
  <c r="D21" i="3"/>
  <c r="E21" i="3"/>
  <c r="F21" i="3"/>
  <c r="G21" i="3"/>
  <c r="H21" i="3"/>
  <c r="I21" i="3"/>
  <c r="J21" i="3"/>
  <c r="B20" i="3"/>
  <c r="C20" i="3"/>
  <c r="D20" i="3"/>
  <c r="E20" i="3"/>
  <c r="F20" i="3"/>
  <c r="G20" i="3"/>
  <c r="H20" i="3"/>
  <c r="I20" i="3"/>
  <c r="J20" i="3"/>
  <c r="B19" i="3"/>
  <c r="C19" i="3"/>
  <c r="D19" i="3"/>
  <c r="E19" i="3"/>
  <c r="F19" i="3"/>
  <c r="G19" i="3"/>
  <c r="H19" i="3"/>
  <c r="I19" i="3"/>
  <c r="J19" i="3"/>
  <c r="B18" i="3"/>
  <c r="C18" i="3"/>
  <c r="D18" i="3"/>
  <c r="E18" i="3"/>
  <c r="F18" i="3"/>
  <c r="G18" i="3"/>
  <c r="H18" i="3"/>
  <c r="I18" i="3"/>
  <c r="J18" i="3"/>
  <c r="B16" i="3"/>
  <c r="C16" i="3"/>
  <c r="D16" i="3"/>
  <c r="E16" i="3"/>
  <c r="F16" i="3"/>
  <c r="G16" i="3"/>
  <c r="H16" i="3"/>
  <c r="I16" i="3"/>
  <c r="J16" i="3"/>
  <c r="B14" i="3"/>
  <c r="C14" i="3"/>
  <c r="D14" i="3"/>
  <c r="E14" i="3"/>
  <c r="F14" i="3"/>
  <c r="G14" i="3"/>
  <c r="H14" i="3"/>
  <c r="I14" i="3"/>
  <c r="J14" i="3"/>
  <c r="B13" i="3"/>
  <c r="C13" i="3"/>
  <c r="D13" i="3"/>
  <c r="E13" i="3"/>
  <c r="F13" i="3"/>
  <c r="G13" i="3"/>
  <c r="H13" i="3"/>
  <c r="I13" i="3"/>
  <c r="J13" i="3"/>
  <c r="F4" i="3"/>
  <c r="E6" i="2"/>
  <c r="E7" i="2"/>
  <c r="D20" i="1"/>
  <c r="M5" i="2"/>
  <c r="M4" i="2"/>
  <c r="F12" i="1"/>
  <c r="F11" i="1"/>
</calcChain>
</file>

<file path=xl/sharedStrings.xml><?xml version="1.0" encoding="utf-8"?>
<sst xmlns="http://schemas.openxmlformats.org/spreadsheetml/2006/main" count="141" uniqueCount="47">
  <si>
    <t>VPN</t>
  </si>
  <si>
    <t>Valor Presente Neto</t>
  </si>
  <si>
    <t>Io</t>
  </si>
  <si>
    <t>Inversion Inicial</t>
  </si>
  <si>
    <t>FNE</t>
  </si>
  <si>
    <t>Flujos Netos de Efectivo</t>
  </si>
  <si>
    <t>n</t>
  </si>
  <si>
    <t>Vida Util del Proyecto</t>
  </si>
  <si>
    <t xml:space="preserve">i </t>
  </si>
  <si>
    <t>Taza Minima de Aceptacion del Proyecto</t>
  </si>
  <si>
    <t>Periodo</t>
  </si>
  <si>
    <t>Proyecto A</t>
  </si>
  <si>
    <t>Proyecto B</t>
  </si>
  <si>
    <t xml:space="preserve">Interes </t>
  </si>
  <si>
    <t>VPNa</t>
  </si>
  <si>
    <t>VPNb</t>
  </si>
  <si>
    <t>TIRa</t>
  </si>
  <si>
    <t>TIRb</t>
  </si>
  <si>
    <t>Interes</t>
  </si>
  <si>
    <t>Flujo entrada</t>
  </si>
  <si>
    <t>Flujo salida</t>
  </si>
  <si>
    <t>Inversión inicial</t>
  </si>
  <si>
    <t>Tiempo de Vida</t>
  </si>
  <si>
    <t>Depreciacion</t>
  </si>
  <si>
    <t>FNE-1</t>
  </si>
  <si>
    <t>TOTAL SUMATORIA</t>
  </si>
  <si>
    <t>Total - Io</t>
  </si>
  <si>
    <t>Aproximación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</si>
  <si>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</si>
  <si>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</si>
  <si>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</si>
  <si>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</si>
  <si>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</si>
  <si>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</si>
  <si>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</si>
  <si>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</si>
  <si>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 xml:space="preserve">TOTAL </t>
  </si>
  <si>
    <t>Interpolacion</t>
  </si>
  <si>
    <t>TIR</t>
  </si>
  <si>
    <t>FNE-2</t>
  </si>
  <si>
    <t>VPN 2</t>
  </si>
  <si>
    <t>DEPRECIACION</t>
  </si>
  <si>
    <t>TIEMPO DE VIDA</t>
  </si>
  <si>
    <t>Total Sumatoria</t>
  </si>
  <si>
    <t>Actividad 23 Parte 2</t>
  </si>
  <si>
    <t>Actividad 23 Parte 1</t>
  </si>
  <si>
    <t>Actividad 23 Parte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</si>
</sst>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B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84">
    <xf numFmtId="0" fontId="0" fillId="0" borderId="0" xfId="0"/>
    <xf numFmtId="44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4" xfId="0" applyBorder="1"/>
    <xf numFmtId="44" fontId="0" fillId="0" borderId="0" xfId="0" applyNumberFormat="1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44" fontId="0" fillId="0" borderId="9" xfId="0" applyNumberFormat="1" applyBorder="1"/>
    <xf numFmtId="10" fontId="0" fillId="0" borderId="9" xfId="0" applyNumberFormat="1" applyBorder="1"/>
    <xf numFmtId="0" fontId="0" fillId="0" borderId="9" xfId="0" applyNumberFormat="1" applyBorder="1"/>
    <xf numFmtId="44" fontId="0" fillId="0" borderId="9" xfId="0" applyNumberFormat="1" applyBorder="1" applyAlignment="1">
      <alignment horizontal="center" vertical="center"/>
    </xf>
    <xf numFmtId="44" fontId="2" fillId="4" borderId="9" xfId="4" applyNumberFormat="1" applyBorder="1" applyAlignment="1"/>
    <xf numFmtId="0" fontId="0" fillId="0" borderId="9" xfId="0" applyBorder="1"/>
    <xf numFmtId="2" fontId="0" fillId="0" borderId="0" xfId="0" applyNumberFormat="1"/>
    <xf numFmtId="44" fontId="2" fillId="6" borderId="9" xfId="6" applyNumberFormat="1" applyBorder="1"/>
    <xf numFmtId="0" fontId="2" fillId="3" borderId="9" xfId="3" applyBorder="1"/>
    <xf numFmtId="10" fontId="2" fillId="3" borderId="9" xfId="3" applyNumberFormat="1" applyBorder="1"/>
    <xf numFmtId="44" fontId="1" fillId="5" borderId="9" xfId="5" applyNumberFormat="1" applyBorder="1"/>
    <xf numFmtId="0" fontId="0" fillId="0" borderId="9" xfId="0" applyNumberFormat="1" applyBorder="1" applyAlignment="1">
      <alignment horizontal="center"/>
    </xf>
    <xf numFmtId="44" fontId="2" fillId="4" borderId="9" xfId="4" applyNumberFormat="1" applyBorder="1" applyAlignment="1">
      <alignment vertical="center"/>
    </xf>
    <xf numFmtId="165" fontId="0" fillId="0" borderId="9" xfId="0" applyNumberFormat="1" applyBorder="1"/>
    <xf numFmtId="44" fontId="1" fillId="0" borderId="9" xfId="6" applyNumberFormat="1" applyFont="1" applyFill="1" applyBorder="1"/>
    <xf numFmtId="0" fontId="0" fillId="0" borderId="11" xfId="0" applyBorder="1"/>
    <xf numFmtId="0" fontId="0" fillId="0" borderId="12" xfId="0" applyBorder="1"/>
    <xf numFmtId="0" fontId="0" fillId="11" borderId="19" xfId="0" applyFill="1" applyBorder="1"/>
    <xf numFmtId="10" fontId="0" fillId="11" borderId="20" xfId="0" applyNumberFormat="1" applyFill="1" applyBorder="1"/>
    <xf numFmtId="0" fontId="0" fillId="10" borderId="19" xfId="0" applyFill="1" applyBorder="1"/>
    <xf numFmtId="10" fontId="0" fillId="10" borderId="20" xfId="0" applyNumberFormat="1" applyFill="1" applyBorder="1"/>
    <xf numFmtId="0" fontId="0" fillId="9" borderId="10" xfId="0" applyFill="1" applyBorder="1"/>
    <xf numFmtId="0" fontId="0" fillId="8" borderId="10" xfId="0" applyFill="1" applyBorder="1"/>
    <xf numFmtId="44" fontId="0" fillId="8" borderId="17" xfId="0" applyNumberFormat="1" applyFill="1" applyBorder="1"/>
    <xf numFmtId="0" fontId="0" fillId="0" borderId="10" xfId="0" applyBorder="1"/>
    <xf numFmtId="44" fontId="0" fillId="8" borderId="16" xfId="0" applyNumberFormat="1" applyFill="1" applyBorder="1"/>
    <xf numFmtId="0" fontId="0" fillId="7" borderId="6" xfId="0" applyFill="1" applyBorder="1"/>
    <xf numFmtId="10" fontId="0" fillId="7" borderId="8" xfId="0" applyNumberFormat="1" applyFill="1" applyBorder="1"/>
    <xf numFmtId="44" fontId="0" fillId="9" borderId="21" xfId="0" applyNumberFormat="1" applyFill="1" applyBorder="1"/>
    <xf numFmtId="44" fontId="0" fillId="9" borderId="12" xfId="0" applyNumberFormat="1" applyFill="1" applyBorder="1"/>
    <xf numFmtId="44" fontId="0" fillId="8" borderId="18" xfId="0" applyNumberFormat="1" applyFill="1" applyBorder="1"/>
    <xf numFmtId="44" fontId="0" fillId="9" borderId="15" xfId="0" applyNumberFormat="1" applyFill="1" applyBorder="1"/>
    <xf numFmtId="44" fontId="0" fillId="11" borderId="20" xfId="0" applyNumberFormat="1" applyFill="1" applyBorder="1"/>
    <xf numFmtId="44" fontId="0" fillId="10" borderId="20" xfId="0" applyNumberFormat="1" applyFill="1" applyBorder="1"/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/>
    <xf numFmtId="0" fontId="2" fillId="4" borderId="11" xfId="4" applyBorder="1" applyAlignment="1">
      <alignment vertical="center"/>
    </xf>
    <xf numFmtId="0" fontId="2" fillId="2" borderId="11" xfId="2" applyBorder="1"/>
    <xf numFmtId="165" fontId="2" fillId="2" borderId="12" xfId="2" applyNumberFormat="1" applyBorder="1"/>
    <xf numFmtId="10" fontId="2" fillId="6" borderId="11" xfId="6" applyNumberFormat="1" applyBorder="1"/>
    <xf numFmtId="2" fontId="0" fillId="0" borderId="5" xfId="0" applyNumberFormat="1" applyBorder="1"/>
    <xf numFmtId="10" fontId="0" fillId="0" borderId="11" xfId="1" applyNumberFormat="1" applyFont="1" applyBorder="1"/>
    <xf numFmtId="2" fontId="0" fillId="0" borderId="0" xfId="0" applyNumberFormat="1" applyBorder="1"/>
    <xf numFmtId="0" fontId="0" fillId="0" borderId="11" xfId="0" applyBorder="1" applyAlignment="1"/>
    <xf numFmtId="9" fontId="0" fillId="0" borderId="11" xfId="0" applyNumberFormat="1" applyBorder="1"/>
    <xf numFmtId="0" fontId="0" fillId="0" borderId="13" xfId="0" applyBorder="1"/>
    <xf numFmtId="44" fontId="1" fillId="5" borderId="14" xfId="5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Border="1" applyAlignment="1">
      <alignment horizontal="center" vertical="center"/>
    </xf>
    <xf numFmtId="44" fontId="0" fillId="0" borderId="11" xfId="0" applyNumberFormat="1" applyBorder="1"/>
    <xf numFmtId="44" fontId="2" fillId="2" borderId="12" xfId="2" applyNumberFormat="1" applyBorder="1"/>
    <xf numFmtId="10" fontId="0" fillId="0" borderId="13" xfId="0" applyNumberFormat="1" applyBorder="1"/>
    <xf numFmtId="44" fontId="0" fillId="0" borderId="14" xfId="0" applyNumberFormat="1" applyBorder="1"/>
  </cellXfs>
  <cellStyles count="7">
    <cellStyle name="20% - Énfasis4" xfId="5" builtinId="42"/>
    <cellStyle name="60% - Énfasis2" xfId="4" builtinId="36"/>
    <cellStyle name="60% - Énfasis6" xfId="6" builtinId="52"/>
    <cellStyle name="Énfasis1" xfId="2" builtinId="29"/>
    <cellStyle name="Énfasis2" xfId="3" builtinId="33"/>
    <cellStyle name="Normal" xfId="0" builtinId="0"/>
    <cellStyle name="Porcentaje" xfId="1" builtinId="5"/>
  </cellStyles>
  <dxfs count="0"/>
  <tableStyles count="0" defaultTableStyle="TableStyleMedium9" defaultPivotStyle="PivotStyleMedium7"/>
  <colors>
    <mruColors>
      <color rgb="FFFF5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Hoja2!$N$3</c:f>
              <c:strCache>
                <c:ptCount val="1"/>
                <c:pt idx="0">
                  <c:v>Proyecto 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Hoja2!$M$4:$M$7</c:f>
              <c:numCache>
                <c:formatCode>0.00%</c:formatCode>
                <c:ptCount val="4"/>
                <c:pt idx="0">
                  <c:v>0.0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Hoja2!$N$4:$N$7</c:f>
              <c:numCache>
                <c:formatCode>_-"$"* #,##0.00_-;\-"$"* #,##0.00_-;_-"$"* "-"??_-;_-@_-</c:formatCode>
                <c:ptCount val="4"/>
                <c:pt idx="0">
                  <c:v>40000.0</c:v>
                </c:pt>
                <c:pt idx="1">
                  <c:v>22219.690301636</c:v>
                </c:pt>
                <c:pt idx="2">
                  <c:v>12273.00668732263</c:v>
                </c:pt>
                <c:pt idx="3">
                  <c:v>-7686.471193415636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Hoja2!$O$3</c:f>
              <c:strCache>
                <c:ptCount val="1"/>
                <c:pt idx="0">
                  <c:v>Proyecto B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Hoja2!$M$4:$M$7</c:f>
              <c:numCache>
                <c:formatCode>0.00%</c:formatCode>
                <c:ptCount val="4"/>
                <c:pt idx="0">
                  <c:v>0.0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Hoja2!$O$4:$O$7</c:f>
              <c:numCache>
                <c:formatCode>_-"$"* #,##0.00_-;\-"$"* #,##0.00_-;_-"$"* "-"??_-;_-@_-</c:formatCode>
                <c:ptCount val="4"/>
                <c:pt idx="0">
                  <c:v>70000.0</c:v>
                </c:pt>
                <c:pt idx="1">
                  <c:v>31807.80654659035</c:v>
                </c:pt>
                <c:pt idx="2">
                  <c:v>11983.65735077704</c:v>
                </c:pt>
                <c:pt idx="3">
                  <c:v>-24153.80658436214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82144288"/>
        <c:axId val="-2082469072"/>
      </c:lineChart>
      <c:catAx>
        <c:axId val="-20821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Tipo de Interes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469072"/>
        <c:crosses val="autoZero"/>
        <c:auto val="1"/>
        <c:lblAlgn val="ctr"/>
        <c:lblOffset val="100"/>
        <c:noMultiLvlLbl val="0"/>
      </c:catAx>
      <c:valAx>
        <c:axId val="-2082469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144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</xdr:row>
      <xdr:rowOff>101600</xdr:rowOff>
    </xdr:from>
    <xdr:ext cx="4635500" cy="433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3500" y="317500"/>
              <a:ext cx="4635500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charset="0"/>
                      </a:rPr>
                      <m:t>𝑉𝑃𝑁</m:t>
                    </m:r>
                    <m:r>
                      <a:rPr lang="es-ES" sz="1400" b="0" i="1">
                        <a:latin typeface="Cambria Math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ES" sz="1400" b="0" i="1">
                            <a:latin typeface="Cambria Math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400" b="0" i="1">
                                <a:latin typeface="Cambria Math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𝐹𝑁𝐸</m:t>
                                </m:r>
                              </m:e>
                              <m:sub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1+</m:t>
                                    </m:r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1</m:t>
                                </m:r>
                              </m:sup>
                            </m:sSup>
                          </m:den>
                        </m:f>
                        <m:r>
                          <a:rPr lang="es-ES" sz="1400" b="0" i="1">
                            <a:latin typeface="Cambria Math" charset="0"/>
                          </a:rPr>
                          <m:t>+</m:t>
                        </m:r>
                        <m:f>
                          <m:fPr>
                            <m:ctrlPr>
                              <a:rPr lang="es-ES" sz="1400" b="0" i="1">
                                <a:latin typeface="Cambria Math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𝐹𝑁𝐸</m:t>
                                </m:r>
                              </m:e>
                              <m:sub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1+</m:t>
                                    </m:r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ES" sz="1400" b="0" i="1">
                            <a:latin typeface="Cambria Math" charset="0"/>
                          </a:rPr>
                          <m:t>+</m:t>
                        </m:r>
                        <m:f>
                          <m:fPr>
                            <m:ctrlPr>
                              <a:rPr lang="es-ES" sz="1400" b="0" i="1">
                                <a:latin typeface="Cambria Math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𝐹𝑁𝐸</m:t>
                                </m:r>
                              </m:e>
                              <m:sub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1+</m:t>
                                    </m:r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es-ES" sz="1400" b="0" i="1">
                            <a:latin typeface="Cambria Math" charset="0"/>
                          </a:rPr>
                          <m:t>+…+</m:t>
                        </m:r>
                        <m:f>
                          <m:fPr>
                            <m:ctrlPr>
                              <a:rPr lang="es-ES" sz="1400" b="0" i="1">
                                <a:latin typeface="Cambria Math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𝐹𝑁𝐸</m:t>
                                </m:r>
                              </m:e>
                              <m:sub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400" b="0" i="1">
                                    <a:latin typeface="Cambria Math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1400" b="0" i="1">
                                        <a:latin typeface="Cambria Math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1+</m:t>
                                    </m:r>
                                    <m:r>
                                      <a:rPr lang="es-ES" sz="1400" b="0" i="1">
                                        <a:latin typeface="Cambria Math" charset="0"/>
                                      </a:rPr>
                                      <m:t>𝑖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0" i="1">
                                    <a:latin typeface="Cambria Math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ES" sz="1400" b="0" i="1">
                        <a:latin typeface="Cambria Math" charset="0"/>
                      </a:rPr>
                      <m:t>−</m:t>
                    </m:r>
                    <m:r>
                      <a:rPr lang="es-ES" sz="1400" b="0" i="1">
                        <a:latin typeface="Cambria Math" charset="0"/>
                      </a:rPr>
                      <m:t>𝐼𝑜</m:t>
                    </m:r>
                  </m:oMath>
                </m:oMathPara>
              </a14:m>
              <a:endParaRPr lang="es-ES" sz="1400" b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3500" y="317500"/>
              <a:ext cx="4635500" cy="433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charset="0"/>
                </a:rPr>
                <a:t>𝑉𝑃𝑁=[〖𝐹𝑁𝐸〗_1/(1+𝑖)^1 +</a:t>
              </a:r>
              <a:r>
                <a:rPr lang="es-ES" sz="1400" b="0" i="0">
                  <a:latin typeface="Cambria Math" charset="0"/>
                </a:rPr>
                <a:t>〖𝐹𝑁𝐸〗_2/(1+𝑖)^2 +〖𝐹𝑁𝐸〗_3/(1+𝑖)^3 +…+〖𝐹𝑁𝐸〗_𝑛/(1+𝑖)^𝑛 ]</a:t>
              </a:r>
              <a:r>
                <a:rPr lang="es-ES" sz="1400" b="0" i="0">
                  <a:latin typeface="Cambria Math" charset="0"/>
                </a:rPr>
                <a:t>−𝐼𝑜</a:t>
              </a:r>
              <a:endParaRPr lang="es-ES" sz="14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192766</xdr:colOff>
      <xdr:row>1</xdr:row>
      <xdr:rowOff>113394</xdr:rowOff>
    </xdr:from>
    <xdr:to>
      <xdr:col>21</xdr:col>
      <xdr:colOff>578304</xdr:colOff>
      <xdr:row>28</xdr:row>
      <xdr:rowOff>56696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1" sqref="E20:E21"/>
    </sheetView>
  </sheetViews>
  <sheetFormatPr baseColWidth="10" defaultRowHeight="16" x14ac:dyDescent="0.2"/>
  <sheetData>
    <row r="1" spans="1:6" ht="17" thickBot="1" x14ac:dyDescent="0.25"/>
    <row r="2" spans="1:6" x14ac:dyDescent="0.2">
      <c r="A2" s="14"/>
      <c r="B2" s="15"/>
      <c r="C2" s="15"/>
      <c r="D2" s="15"/>
      <c r="E2" s="15"/>
      <c r="F2" s="16"/>
    </row>
    <row r="3" spans="1:6" x14ac:dyDescent="0.2">
      <c r="A3" s="17"/>
      <c r="B3" s="18"/>
      <c r="C3" s="18"/>
      <c r="D3" s="18"/>
      <c r="E3" s="18"/>
      <c r="F3" s="19"/>
    </row>
    <row r="4" spans="1:6" ht="17" thickBot="1" x14ac:dyDescent="0.25">
      <c r="A4" s="20"/>
      <c r="B4" s="21"/>
      <c r="C4" s="21"/>
      <c r="D4" s="21"/>
      <c r="E4" s="21"/>
      <c r="F4" s="22"/>
    </row>
    <row r="5" spans="1:6" x14ac:dyDescent="0.2">
      <c r="A5" t="s">
        <v>0</v>
      </c>
      <c r="B5" s="23" t="s">
        <v>1</v>
      </c>
      <c r="C5" s="23"/>
      <c r="D5" s="23"/>
      <c r="E5" s="23"/>
    </row>
    <row r="6" spans="1:6" x14ac:dyDescent="0.2">
      <c r="A6" t="s">
        <v>2</v>
      </c>
      <c r="B6" s="23" t="s">
        <v>3</v>
      </c>
      <c r="C6" s="23"/>
      <c r="D6" s="23"/>
      <c r="E6" s="23"/>
    </row>
    <row r="7" spans="1:6" x14ac:dyDescent="0.2">
      <c r="A7" t="s">
        <v>4</v>
      </c>
      <c r="B7" s="23" t="s">
        <v>5</v>
      </c>
      <c r="C7" s="23"/>
      <c r="D7" s="23"/>
      <c r="E7" s="23"/>
    </row>
    <row r="8" spans="1:6" x14ac:dyDescent="0.2">
      <c r="A8" t="s">
        <v>8</v>
      </c>
      <c r="B8" s="13" t="s">
        <v>9</v>
      </c>
      <c r="C8" s="13"/>
      <c r="D8" s="13"/>
      <c r="E8" s="13"/>
    </row>
    <row r="9" spans="1:6" x14ac:dyDescent="0.2">
      <c r="A9" t="s">
        <v>6</v>
      </c>
      <c r="B9" s="13" t="s">
        <v>7</v>
      </c>
      <c r="C9" s="13"/>
      <c r="D9" s="13"/>
      <c r="E9" s="13"/>
    </row>
    <row r="11" spans="1:6" x14ac:dyDescent="0.2">
      <c r="A11" t="s">
        <v>10</v>
      </c>
      <c r="B11" t="s">
        <v>11</v>
      </c>
      <c r="C11" t="s">
        <v>12</v>
      </c>
      <c r="E11" t="s">
        <v>14</v>
      </c>
      <c r="F11" s="1">
        <f>((B13/(1+B18)^A13)+(B14/(1+B18)^A14)+(B15/(1+B18)^A15)+(B16/(1+B18)^A16)+(B17/(1+B18)^A17))-(-B12)</f>
        <v>1695.7764931605507</v>
      </c>
    </row>
    <row r="12" spans="1:6" x14ac:dyDescent="0.2">
      <c r="A12">
        <v>0</v>
      </c>
      <c r="B12" s="1">
        <v>-1500</v>
      </c>
      <c r="C12" s="1">
        <v>-1500</v>
      </c>
      <c r="E12" t="s">
        <v>15</v>
      </c>
      <c r="F12" s="1">
        <f>((C13/(1+B18)^A13)+(C14/(1+B18)^A14)+(C15/(1+B18)^A15)+(C16/(1+B18)^A16)+(C17/(1+B18)^A17))-(-C12)</f>
        <v>2079.8908420314056</v>
      </c>
    </row>
    <row r="13" spans="1:6" x14ac:dyDescent="0.2">
      <c r="A13">
        <v>1</v>
      </c>
      <c r="B13" s="1">
        <v>300</v>
      </c>
      <c r="C13" s="1">
        <v>1500</v>
      </c>
    </row>
    <row r="14" spans="1:6" x14ac:dyDescent="0.2">
      <c r="A14">
        <v>2</v>
      </c>
      <c r="B14" s="1">
        <v>600</v>
      </c>
      <c r="C14" s="1">
        <v>1300</v>
      </c>
    </row>
    <row r="15" spans="1:6" x14ac:dyDescent="0.2">
      <c r="A15">
        <v>3</v>
      </c>
      <c r="B15" s="1">
        <v>900</v>
      </c>
      <c r="C15" s="1">
        <v>900</v>
      </c>
    </row>
    <row r="16" spans="1:6" x14ac:dyDescent="0.2">
      <c r="A16">
        <v>4</v>
      </c>
      <c r="B16" s="1">
        <v>1200</v>
      </c>
      <c r="C16" s="1">
        <v>500</v>
      </c>
    </row>
    <row r="17" spans="1:5" x14ac:dyDescent="0.2">
      <c r="A17">
        <v>5</v>
      </c>
      <c r="B17" s="1">
        <v>1500</v>
      </c>
      <c r="C17" s="1">
        <v>200</v>
      </c>
    </row>
    <row r="18" spans="1:5" x14ac:dyDescent="0.2">
      <c r="A18" t="s">
        <v>13</v>
      </c>
      <c r="B18" s="2">
        <v>0.1</v>
      </c>
    </row>
    <row r="20" spans="1:5" x14ac:dyDescent="0.2">
      <c r="A20" t="s">
        <v>17</v>
      </c>
      <c r="B20" s="2">
        <v>0.2</v>
      </c>
      <c r="C20" s="2">
        <v>0.8</v>
      </c>
      <c r="D20" s="1">
        <f>((C13/(1+B20)^A13)+(C14/(1+B20)^A14)+(C15/(1+B20)^A15)+(C16/(1+B20)^A16)+(C17/(1+B20)^A17))*(B20)</f>
        <v>599.02263374485608</v>
      </c>
      <c r="E20" s="12"/>
    </row>
    <row r="21" spans="1:5" x14ac:dyDescent="0.2">
      <c r="A21" t="s">
        <v>16</v>
      </c>
      <c r="B21" s="2"/>
      <c r="C21" s="1"/>
      <c r="E21" s="12"/>
    </row>
  </sheetData>
  <mergeCells count="6">
    <mergeCell ref="B9:E9"/>
    <mergeCell ref="A2:F4"/>
    <mergeCell ref="B5:E5"/>
    <mergeCell ref="B6:E6"/>
    <mergeCell ref="B7:E7"/>
    <mergeCell ref="B8:E8"/>
  </mergeCells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A2" zoomScale="112" zoomScaleNormal="112" zoomScalePageLayoutView="112" workbookViewId="0">
      <selection activeCell="H21" sqref="H21"/>
    </sheetView>
  </sheetViews>
  <sheetFormatPr baseColWidth="10" defaultRowHeight="16" x14ac:dyDescent="0.2"/>
  <cols>
    <col min="2" max="3" width="12.5" bestFit="1" customWidth="1"/>
    <col min="4" max="4" width="11.5" bestFit="1" customWidth="1"/>
    <col min="6" max="10" width="12.5" bestFit="1" customWidth="1"/>
    <col min="11" max="11" width="11.5" bestFit="1" customWidth="1"/>
    <col min="13" max="13" width="11.5" bestFit="1" customWidth="1"/>
    <col min="16" max="17" width="12.5" bestFit="1" customWidth="1"/>
    <col min="19" max="20" width="11.5" bestFit="1" customWidth="1"/>
    <col min="24" max="25" width="11.5" bestFit="1" customWidth="1"/>
  </cols>
  <sheetData>
    <row r="1" spans="1:21" ht="17" thickBot="1" x14ac:dyDescent="0.25">
      <c r="A1" s="61" t="s">
        <v>45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21" ht="17" thickBot="1" x14ac:dyDescent="0.25">
      <c r="A2" s="5"/>
      <c r="B2" s="3"/>
      <c r="C2" s="3"/>
      <c r="D2" s="3"/>
      <c r="E2" s="3"/>
      <c r="F2" s="3"/>
      <c r="G2" s="3"/>
      <c r="H2" s="3"/>
      <c r="I2" s="3"/>
      <c r="J2" s="3"/>
      <c r="K2" s="7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7" thickBot="1" x14ac:dyDescent="0.25">
      <c r="A3" s="4" t="s">
        <v>10</v>
      </c>
      <c r="B3" s="49" t="s">
        <v>11</v>
      </c>
      <c r="C3" s="48" t="s">
        <v>12</v>
      </c>
      <c r="D3" s="46" t="s">
        <v>14</v>
      </c>
      <c r="E3" s="60">
        <f>((B5/(1+B10)^A5)+(B6/(1+B10)^A6)+(B7/(1+B10)^A7)+(B8/(1+B10)^A8)+(B9/(1+B10)^A9))-(-B4)</f>
        <v>40000</v>
      </c>
      <c r="F3" s="3"/>
      <c r="G3" s="4" t="s">
        <v>10</v>
      </c>
      <c r="H3" s="49" t="s">
        <v>11</v>
      </c>
      <c r="I3" s="48" t="s">
        <v>12</v>
      </c>
      <c r="J3" s="46" t="s">
        <v>14</v>
      </c>
      <c r="K3" s="60">
        <f>((H5/(1+H10)^G5)+(H6/(1+H10)^G6)+(H7/(1+H10)^G7)+(H8/(1+H10)^G8)+(H9/(1+H10)^G9))-(-H4)</f>
        <v>-7686.4711934156367</v>
      </c>
      <c r="L3" s="3"/>
      <c r="M3" s="3" t="s">
        <v>18</v>
      </c>
      <c r="N3" s="3" t="s">
        <v>11</v>
      </c>
      <c r="O3" s="3" t="s">
        <v>12</v>
      </c>
      <c r="P3" s="3"/>
      <c r="Q3" s="3"/>
      <c r="R3" s="3"/>
      <c r="S3" s="3"/>
      <c r="T3" s="3"/>
      <c r="U3" s="3"/>
    </row>
    <row r="4" spans="1:21" ht="17" thickBot="1" x14ac:dyDescent="0.25">
      <c r="A4" s="51">
        <v>0</v>
      </c>
      <c r="B4" s="50">
        <v>-120000</v>
      </c>
      <c r="C4" s="55">
        <v>-120000</v>
      </c>
      <c r="D4" s="44" t="s">
        <v>15</v>
      </c>
      <c r="E4" s="59">
        <f>((C5/(1+B10)^A5)+(C6/(1+B10)^A6)+(C7/(1+B10)^A7)+(C8/(1+B10)^A8)+(C9/(1+B10)^A9))-(-C4)</f>
        <v>70000</v>
      </c>
      <c r="F4" s="3"/>
      <c r="G4" s="51">
        <v>0</v>
      </c>
      <c r="H4" s="50">
        <v>-120000</v>
      </c>
      <c r="I4" s="55">
        <v>-120000</v>
      </c>
      <c r="J4" s="44" t="s">
        <v>15</v>
      </c>
      <c r="K4" s="59">
        <f>((I5/(1+H10)^G5)+(I6/(1+H10)^G6)+(I7/(1+H10)^G7)+(I8/(1+H10)^G8)+(I9/(1+H10)^G9))-(-I4)</f>
        <v>-24153.806584362144</v>
      </c>
      <c r="L4" s="3"/>
      <c r="M4" s="8">
        <f>B10</f>
        <v>0</v>
      </c>
      <c r="N4" s="6">
        <f>E3</f>
        <v>40000</v>
      </c>
      <c r="O4" s="6">
        <f>E4</f>
        <v>70000</v>
      </c>
      <c r="P4" s="3"/>
      <c r="Q4" s="3"/>
      <c r="R4" s="3"/>
      <c r="S4" s="3"/>
      <c r="T4" s="3"/>
      <c r="U4" s="3"/>
    </row>
    <row r="5" spans="1:21" ht="17" thickBot="1" x14ac:dyDescent="0.25">
      <c r="A5" s="51">
        <v>1</v>
      </c>
      <c r="B5" s="52">
        <v>70000</v>
      </c>
      <c r="C5" s="56">
        <v>10000</v>
      </c>
      <c r="D5" s="3"/>
      <c r="E5" s="7"/>
      <c r="F5" s="3"/>
      <c r="G5" s="51">
        <v>1</v>
      </c>
      <c r="H5" s="52">
        <v>70000</v>
      </c>
      <c r="I5" s="56">
        <v>10000</v>
      </c>
      <c r="J5" s="3"/>
      <c r="K5" s="7"/>
      <c r="L5" s="3"/>
      <c r="M5" s="8">
        <f>B19</f>
        <v>0.06</v>
      </c>
      <c r="N5" s="6">
        <f>E12</f>
        <v>22219.690301636001</v>
      </c>
      <c r="O5" s="6">
        <f>E13</f>
        <v>31807.806546590349</v>
      </c>
      <c r="P5" s="3"/>
      <c r="Q5" s="3"/>
      <c r="R5" s="3"/>
      <c r="S5" s="3"/>
      <c r="T5" s="3"/>
      <c r="U5" s="3"/>
    </row>
    <row r="6" spans="1:21" ht="17" thickBot="1" x14ac:dyDescent="0.25">
      <c r="A6" s="51">
        <v>2</v>
      </c>
      <c r="B6" s="52">
        <v>40000</v>
      </c>
      <c r="C6" s="56">
        <v>20000</v>
      </c>
      <c r="D6" s="46" t="s">
        <v>16</v>
      </c>
      <c r="E6" s="47">
        <f>IRR(B4:B10)</f>
        <v>0.15780067394528596</v>
      </c>
      <c r="F6" s="3"/>
      <c r="G6" s="51">
        <v>2</v>
      </c>
      <c r="H6" s="52">
        <v>40000</v>
      </c>
      <c r="I6" s="56">
        <v>20000</v>
      </c>
      <c r="J6" s="46" t="s">
        <v>16</v>
      </c>
      <c r="K6" s="47">
        <f>IRR(H4:H10)</f>
        <v>0.15780110229610367</v>
      </c>
      <c r="L6" s="3"/>
      <c r="M6" s="8">
        <f>B28</f>
        <v>0.1</v>
      </c>
      <c r="N6" s="6">
        <f>E21</f>
        <v>12273.006687322631</v>
      </c>
      <c r="O6" s="6">
        <f>E22</f>
        <v>11983.657350777037</v>
      </c>
      <c r="P6" s="3"/>
      <c r="Q6" s="3"/>
      <c r="R6" s="3"/>
      <c r="S6" s="3"/>
      <c r="T6" s="3"/>
      <c r="U6" s="3"/>
    </row>
    <row r="7" spans="1:21" ht="17" thickBot="1" x14ac:dyDescent="0.25">
      <c r="A7" s="51">
        <v>3</v>
      </c>
      <c r="B7" s="52">
        <v>30000</v>
      </c>
      <c r="C7" s="56">
        <v>30000</v>
      </c>
      <c r="D7" s="44" t="s">
        <v>17</v>
      </c>
      <c r="E7" s="45">
        <f>IRR(C4:C9)</f>
        <v>0.12844897183091453</v>
      </c>
      <c r="F7" s="3"/>
      <c r="G7" s="51">
        <v>3</v>
      </c>
      <c r="H7" s="52">
        <v>30000</v>
      </c>
      <c r="I7" s="56">
        <v>30000</v>
      </c>
      <c r="J7" s="44" t="s">
        <v>17</v>
      </c>
      <c r="K7" s="45">
        <f>IRR(I4:I9)</f>
        <v>0.12844897183091453</v>
      </c>
      <c r="L7" s="3"/>
      <c r="M7" s="8">
        <f>H10</f>
        <v>0.2</v>
      </c>
      <c r="N7" s="6">
        <f>K3</f>
        <v>-7686.4711934156367</v>
      </c>
      <c r="O7" s="6">
        <f>K4</f>
        <v>-24153.806584362144</v>
      </c>
      <c r="P7" s="3"/>
      <c r="Q7" s="3"/>
      <c r="R7" s="3"/>
      <c r="S7" s="3"/>
      <c r="T7" s="3"/>
      <c r="U7" s="3"/>
    </row>
    <row r="8" spans="1:21" ht="17" thickBot="1" x14ac:dyDescent="0.25">
      <c r="A8" s="51">
        <v>4</v>
      </c>
      <c r="B8" s="52">
        <v>10000</v>
      </c>
      <c r="C8" s="56">
        <v>50000</v>
      </c>
      <c r="D8" s="3"/>
      <c r="E8" s="7"/>
      <c r="F8" s="3"/>
      <c r="G8" s="51">
        <v>4</v>
      </c>
      <c r="H8" s="52">
        <v>10000</v>
      </c>
      <c r="I8" s="56">
        <v>50000</v>
      </c>
      <c r="J8" s="3"/>
      <c r="K8" s="7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7" thickBot="1" x14ac:dyDescent="0.25">
      <c r="A9" s="51">
        <v>5</v>
      </c>
      <c r="B9" s="57">
        <v>10000</v>
      </c>
      <c r="C9" s="58">
        <v>80000</v>
      </c>
      <c r="D9" s="3"/>
      <c r="E9" s="7"/>
      <c r="F9" s="3"/>
      <c r="G9" s="51">
        <v>5</v>
      </c>
      <c r="H9" s="57">
        <v>10000</v>
      </c>
      <c r="I9" s="58">
        <v>80000</v>
      </c>
      <c r="J9" s="3"/>
      <c r="K9" s="7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7" thickBot="1" x14ac:dyDescent="0.25">
      <c r="A10" s="53" t="s">
        <v>13</v>
      </c>
      <c r="B10" s="54">
        <v>0</v>
      </c>
      <c r="C10" s="10"/>
      <c r="D10" s="10"/>
      <c r="E10" s="11"/>
      <c r="F10" s="3"/>
      <c r="G10" s="53" t="s">
        <v>13</v>
      </c>
      <c r="H10" s="54">
        <v>0.2</v>
      </c>
      <c r="I10" s="10"/>
      <c r="J10" s="10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7" thickBot="1" x14ac:dyDescent="0.25">
      <c r="A11" s="5"/>
      <c r="B11" s="3"/>
      <c r="C11" s="3"/>
      <c r="D11" s="3"/>
      <c r="E11" s="3"/>
      <c r="F11" s="3"/>
      <c r="G11" s="3"/>
      <c r="H11" s="3"/>
      <c r="I11" s="3"/>
      <c r="J11" s="3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7" thickBot="1" x14ac:dyDescent="0.25">
      <c r="A12" s="4" t="s">
        <v>10</v>
      </c>
      <c r="B12" s="49" t="s">
        <v>11</v>
      </c>
      <c r="C12" s="48" t="s">
        <v>12</v>
      </c>
      <c r="D12" s="46" t="s">
        <v>14</v>
      </c>
      <c r="E12" s="60">
        <f>((B14/(1+B19)^A14)+(B15/(1+B19)^A15)+(B16/(1+B19)^A16)+(B17/(1+B19)^A17)+(B18/(1+B19)^A18))-(-B13)</f>
        <v>22219.690301636001</v>
      </c>
      <c r="F12" s="3"/>
      <c r="G12" s="4" t="s">
        <v>10</v>
      </c>
      <c r="H12" s="49" t="s">
        <v>11</v>
      </c>
      <c r="I12" s="48" t="s">
        <v>12</v>
      </c>
      <c r="J12" s="46" t="s">
        <v>14</v>
      </c>
      <c r="K12" s="60">
        <f>((H14/(1+H19)^G14)+(H15/(1+H19)^G15)+(H16/(1+H19)^G16)+(H17/(1+H19)^G17)+(H18/(1+H19)^G18))-(-H13)</f>
        <v>17079.465355793305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7" thickBot="1" x14ac:dyDescent="0.25">
      <c r="A13" s="51">
        <v>0</v>
      </c>
      <c r="B13" s="50">
        <v>-120000</v>
      </c>
      <c r="C13" s="55">
        <v>-120000</v>
      </c>
      <c r="D13" s="44" t="s">
        <v>15</v>
      </c>
      <c r="E13" s="59">
        <f>((C14/(1+B19)^A14)+(C15/(1+B19)^A15)+(C16/(1+B19)^A16)+(C17/(1+B19)^A17)+(C18/(1+B19)^A18))-(-C13)</f>
        <v>31807.806546590349</v>
      </c>
      <c r="F13" s="3"/>
      <c r="G13" s="51">
        <v>0</v>
      </c>
      <c r="H13" s="50">
        <v>-120000</v>
      </c>
      <c r="I13" s="55">
        <v>-120000</v>
      </c>
      <c r="J13" s="44" t="s">
        <v>15</v>
      </c>
      <c r="K13" s="59">
        <f>((I14/(1+H19)^G14)+(I15/(1+H19)^G15)+(I16/(1+H19)^G16)+(I17/(1+H19)^G17)+(I18/(1+H19)^G18))-(-I13)</f>
        <v>21419.151298422919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7" thickBot="1" x14ac:dyDescent="0.25">
      <c r="A14" s="51">
        <v>1</v>
      </c>
      <c r="B14" s="52">
        <v>70000</v>
      </c>
      <c r="C14" s="56">
        <v>10000</v>
      </c>
      <c r="D14" s="3"/>
      <c r="E14" s="7"/>
      <c r="F14" s="3"/>
      <c r="G14" s="51">
        <v>1</v>
      </c>
      <c r="H14" s="52">
        <v>70000</v>
      </c>
      <c r="I14" s="56">
        <v>10000</v>
      </c>
      <c r="J14" s="3"/>
      <c r="K14" s="7"/>
      <c r="L14" s="3"/>
      <c r="M14" s="3"/>
      <c r="N14" s="3"/>
      <c r="O14" s="3"/>
      <c r="P14" s="6"/>
      <c r="Q14" s="6"/>
      <c r="R14" s="3"/>
      <c r="S14" s="3"/>
      <c r="T14" s="3"/>
      <c r="U14" s="3"/>
    </row>
    <row r="15" spans="1:21" ht="17" thickBot="1" x14ac:dyDescent="0.25">
      <c r="A15" s="51">
        <v>2</v>
      </c>
      <c r="B15" s="52">
        <v>40000</v>
      </c>
      <c r="C15" s="56">
        <v>20000</v>
      </c>
      <c r="D15" s="46" t="s">
        <v>16</v>
      </c>
      <c r="E15" s="47">
        <f>IRR(B13:B19)</f>
        <v>0.15780080245067274</v>
      </c>
      <c r="F15" s="3"/>
      <c r="G15" s="51">
        <v>2</v>
      </c>
      <c r="H15" s="52">
        <v>40000</v>
      </c>
      <c r="I15" s="56">
        <v>20000</v>
      </c>
      <c r="J15" s="46" t="s">
        <v>16</v>
      </c>
      <c r="K15" s="47">
        <f>IRR(H13:H19)</f>
        <v>0.15780084528577443</v>
      </c>
      <c r="L15" s="3"/>
      <c r="M15" s="3"/>
      <c r="N15" s="3"/>
      <c r="O15" s="3"/>
      <c r="P15" s="6"/>
      <c r="Q15" s="6"/>
      <c r="R15" s="3"/>
      <c r="S15" s="3"/>
      <c r="T15" s="3"/>
      <c r="U15" s="3"/>
    </row>
    <row r="16" spans="1:21" ht="17" thickBot="1" x14ac:dyDescent="0.25">
      <c r="A16" s="51">
        <v>3</v>
      </c>
      <c r="B16" s="52">
        <v>30000</v>
      </c>
      <c r="C16" s="56">
        <v>30000</v>
      </c>
      <c r="D16" s="44" t="s">
        <v>17</v>
      </c>
      <c r="E16" s="45">
        <f>IRR(C13:C18)</f>
        <v>0.12844897183091453</v>
      </c>
      <c r="F16" s="3"/>
      <c r="G16" s="51">
        <v>3</v>
      </c>
      <c r="H16" s="52">
        <v>30000</v>
      </c>
      <c r="I16" s="56">
        <v>30000</v>
      </c>
      <c r="J16" s="44" t="s">
        <v>17</v>
      </c>
      <c r="K16" s="45">
        <f>IRR(I13:I18)</f>
        <v>0.12844897183091453</v>
      </c>
      <c r="L16" s="3"/>
      <c r="M16" s="3"/>
      <c r="N16" s="3"/>
      <c r="O16" s="3"/>
      <c r="P16" s="6"/>
      <c r="Q16" s="6"/>
      <c r="R16" s="3"/>
      <c r="S16" s="3"/>
      <c r="T16" s="3"/>
      <c r="U16" s="3"/>
    </row>
    <row r="17" spans="1:21" ht="17" thickBot="1" x14ac:dyDescent="0.25">
      <c r="A17" s="51">
        <v>4</v>
      </c>
      <c r="B17" s="52">
        <v>10000</v>
      </c>
      <c r="C17" s="56">
        <v>50000</v>
      </c>
      <c r="D17" s="3"/>
      <c r="E17" s="7"/>
      <c r="F17" s="3"/>
      <c r="G17" s="51">
        <v>4</v>
      </c>
      <c r="H17" s="52">
        <v>10000</v>
      </c>
      <c r="I17" s="56">
        <v>50000</v>
      </c>
      <c r="J17" s="3"/>
      <c r="K17" s="7"/>
      <c r="L17" s="3"/>
      <c r="M17" s="3"/>
      <c r="N17" s="3"/>
      <c r="O17" s="3"/>
      <c r="P17" s="6"/>
      <c r="Q17" s="6"/>
      <c r="R17" s="3"/>
      <c r="S17" s="3"/>
      <c r="T17" s="3"/>
      <c r="U17" s="3"/>
    </row>
    <row r="18" spans="1:21" ht="17" thickBot="1" x14ac:dyDescent="0.25">
      <c r="A18" s="51">
        <v>5</v>
      </c>
      <c r="B18" s="57">
        <v>10000</v>
      </c>
      <c r="C18" s="58">
        <v>80000</v>
      </c>
      <c r="D18" s="3"/>
      <c r="E18" s="7"/>
      <c r="F18" s="3"/>
      <c r="G18" s="51">
        <v>5</v>
      </c>
      <c r="H18" s="57">
        <v>10000</v>
      </c>
      <c r="I18" s="58">
        <v>80000</v>
      </c>
      <c r="J18" s="3"/>
      <c r="K18" s="7"/>
      <c r="L18" s="3"/>
      <c r="M18" s="3"/>
      <c r="N18" s="3"/>
      <c r="O18" s="3"/>
      <c r="P18" s="6"/>
      <c r="Q18" s="6"/>
      <c r="R18" s="3"/>
      <c r="S18" s="3"/>
      <c r="T18" s="3"/>
      <c r="U18" s="3"/>
    </row>
    <row r="19" spans="1:21" ht="17" thickBot="1" x14ac:dyDescent="0.25">
      <c r="A19" s="53" t="s">
        <v>13</v>
      </c>
      <c r="B19" s="54">
        <v>0.06</v>
      </c>
      <c r="C19" s="10"/>
      <c r="D19" s="10"/>
      <c r="E19" s="11"/>
      <c r="F19" s="3"/>
      <c r="G19" s="53" t="s">
        <v>13</v>
      </c>
      <c r="H19" s="54">
        <v>0.08</v>
      </c>
      <c r="I19" s="10"/>
      <c r="J19" s="10"/>
      <c r="K19" s="11"/>
      <c r="L19" s="3"/>
      <c r="M19" s="3"/>
      <c r="N19" s="3"/>
      <c r="O19" s="3"/>
      <c r="P19" s="8"/>
      <c r="Q19" s="3"/>
      <c r="R19" s="3"/>
      <c r="S19" s="3"/>
      <c r="T19" s="3"/>
      <c r="U19" s="3"/>
    </row>
    <row r="20" spans="1:21" ht="17" thickBot="1" x14ac:dyDescent="0.25">
      <c r="A20" s="5"/>
      <c r="B20" s="3"/>
      <c r="C20" s="3"/>
      <c r="D20" s="3"/>
      <c r="E20" s="3"/>
      <c r="F20" s="3"/>
      <c r="G20" s="3"/>
      <c r="H20" s="3"/>
      <c r="I20" s="3"/>
      <c r="J20" s="3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7" thickBot="1" x14ac:dyDescent="0.25">
      <c r="A21" s="4" t="s">
        <v>10</v>
      </c>
      <c r="B21" s="49" t="s">
        <v>11</v>
      </c>
      <c r="C21" s="48" t="s">
        <v>12</v>
      </c>
      <c r="D21" s="46" t="s">
        <v>14</v>
      </c>
      <c r="E21" s="60">
        <f>((B23/(1+B28)^A23)+(B24/(1+B28)^A24)+(B25/(1+B28)^A25)+(B26/(1+B28)^A26)+(B27/(1+B28)^A27))-(-B22)</f>
        <v>12273.006687322631</v>
      </c>
      <c r="F21" s="3"/>
      <c r="G21" s="3"/>
      <c r="H21" s="3"/>
      <c r="I21" s="3"/>
      <c r="J21" s="3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7" thickBot="1" x14ac:dyDescent="0.25">
      <c r="A22" s="51">
        <v>0</v>
      </c>
      <c r="B22" s="50">
        <v>-120000</v>
      </c>
      <c r="C22" s="55">
        <v>-120000</v>
      </c>
      <c r="D22" s="44" t="s">
        <v>15</v>
      </c>
      <c r="E22" s="59">
        <f>((C23/(1+B28)^A23)+(C24/(1+B28)^A24)+(C25/(1+B28)^A25)+(C26/(1+B28)^A26)+(C27/(1+B28)^A27))-(-C22)</f>
        <v>11983.657350777037</v>
      </c>
      <c r="F22" s="3"/>
      <c r="G22" s="3"/>
      <c r="H22" s="3"/>
      <c r="I22" s="3"/>
      <c r="J22" s="3"/>
      <c r="K22" s="7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7" thickBot="1" x14ac:dyDescent="0.25">
      <c r="A23" s="51">
        <v>1</v>
      </c>
      <c r="B23" s="52">
        <v>70000</v>
      </c>
      <c r="C23" s="56">
        <v>10000</v>
      </c>
      <c r="D23" s="3"/>
      <c r="E23" s="7"/>
      <c r="F23" s="3"/>
      <c r="G23" s="3"/>
      <c r="H23" s="3"/>
      <c r="I23" s="3"/>
      <c r="J23" s="3"/>
      <c r="K23" s="7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7" thickBot="1" x14ac:dyDescent="0.25">
      <c r="A24" s="51">
        <v>2</v>
      </c>
      <c r="B24" s="52">
        <v>40000</v>
      </c>
      <c r="C24" s="56">
        <v>20000</v>
      </c>
      <c r="D24" s="46" t="s">
        <v>16</v>
      </c>
      <c r="E24" s="47">
        <f>IRR(B22:B28)</f>
        <v>0.15780088812086301</v>
      </c>
      <c r="F24" s="3"/>
      <c r="G24" s="3"/>
      <c r="H24" s="3"/>
      <c r="I24" s="3"/>
      <c r="J24" s="3"/>
      <c r="K24" s="7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7" thickBot="1" x14ac:dyDescent="0.25">
      <c r="A25" s="51">
        <v>3</v>
      </c>
      <c r="B25" s="52">
        <v>30000</v>
      </c>
      <c r="C25" s="56">
        <v>30000</v>
      </c>
      <c r="D25" s="44" t="s">
        <v>17</v>
      </c>
      <c r="E25" s="45">
        <f>IRR(C22:C27)</f>
        <v>0.12844897183091453</v>
      </c>
      <c r="F25" s="3"/>
      <c r="G25" s="3"/>
      <c r="H25" s="3"/>
      <c r="I25" s="3"/>
      <c r="J25" s="3"/>
      <c r="K25" s="7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7" thickBot="1" x14ac:dyDescent="0.25">
      <c r="A26" s="51">
        <v>4</v>
      </c>
      <c r="B26" s="52">
        <v>10000</v>
      </c>
      <c r="C26" s="56">
        <v>50000</v>
      </c>
      <c r="D26" s="3"/>
      <c r="E26" s="7"/>
      <c r="F26" s="3"/>
      <c r="G26" s="3"/>
      <c r="H26" s="3"/>
      <c r="I26" s="3"/>
      <c r="J26" s="3"/>
      <c r="K26" s="7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7" thickBot="1" x14ac:dyDescent="0.25">
      <c r="A27" s="51">
        <v>5</v>
      </c>
      <c r="B27" s="57">
        <v>10000</v>
      </c>
      <c r="C27" s="58">
        <v>80000</v>
      </c>
      <c r="D27" s="3"/>
      <c r="E27" s="7"/>
      <c r="F27" s="3"/>
      <c r="G27" s="3"/>
      <c r="H27" s="3"/>
      <c r="I27" s="3"/>
      <c r="J27" s="3"/>
      <c r="K27" s="7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7" thickBot="1" x14ac:dyDescent="0.25">
      <c r="A28" s="53" t="s">
        <v>13</v>
      </c>
      <c r="B28" s="54">
        <v>0.1</v>
      </c>
      <c r="C28" s="10"/>
      <c r="D28" s="10"/>
      <c r="E28" s="11"/>
      <c r="F28" s="3"/>
      <c r="G28" s="3"/>
      <c r="H28" s="3"/>
      <c r="I28" s="3"/>
      <c r="J28" s="3"/>
      <c r="K28" s="7"/>
    </row>
    <row r="29" spans="1:21" ht="17" thickBo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1"/>
    </row>
  </sheetData>
  <mergeCells count="1">
    <mergeCell ref="A1:K1"/>
  </mergeCells>
  <phoneticPr fontId="3" type="noConversion"/>
  <pageMargins left="0.25" right="0.25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8" sqref="L18"/>
    </sheetView>
  </sheetViews>
  <sheetFormatPr baseColWidth="10" defaultRowHeight="16" x14ac:dyDescent="0.2"/>
  <cols>
    <col min="1" max="4" width="12.5" bestFit="1" customWidth="1"/>
    <col min="5" max="5" width="11.5" bestFit="1" customWidth="1"/>
    <col min="6" max="6" width="11.6640625" bestFit="1" customWidth="1"/>
    <col min="7" max="9" width="11.5" bestFit="1" customWidth="1"/>
    <col min="10" max="10" width="17" bestFit="1" customWidth="1"/>
    <col min="11" max="12" width="12.5" bestFit="1" customWidth="1"/>
  </cols>
  <sheetData>
    <row r="1" spans="1:11" ht="17" thickBot="1" x14ac:dyDescent="0.25">
      <c r="A1" s="61" t="s">
        <v>44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x14ac:dyDescent="0.2">
      <c r="A2" s="5"/>
      <c r="B2" s="3"/>
      <c r="C2" s="3"/>
      <c r="D2" s="3"/>
      <c r="E2" s="3"/>
      <c r="F2" s="3"/>
      <c r="G2" s="3"/>
      <c r="H2" s="3"/>
      <c r="I2" s="3"/>
      <c r="J2" s="3"/>
      <c r="K2" s="7"/>
    </row>
    <row r="3" spans="1:11" ht="32" x14ac:dyDescent="0.2">
      <c r="A3" s="64" t="s">
        <v>19</v>
      </c>
      <c r="B3" s="24" t="s">
        <v>20</v>
      </c>
      <c r="C3" s="25" t="s">
        <v>18</v>
      </c>
      <c r="D3" s="26" t="s">
        <v>21</v>
      </c>
      <c r="E3" s="26" t="s">
        <v>22</v>
      </c>
      <c r="F3" s="24" t="s">
        <v>23</v>
      </c>
      <c r="G3" s="3"/>
      <c r="H3" s="3"/>
      <c r="I3" s="79"/>
      <c r="J3" s="3"/>
      <c r="K3" s="7"/>
    </row>
    <row r="4" spans="1:11" x14ac:dyDescent="0.2">
      <c r="A4" s="80">
        <v>275000</v>
      </c>
      <c r="B4" s="27">
        <v>210000</v>
      </c>
      <c r="C4" s="28">
        <v>0.14000000000000001</v>
      </c>
      <c r="D4" s="27">
        <v>144000</v>
      </c>
      <c r="E4" s="29">
        <v>8</v>
      </c>
      <c r="F4" s="30">
        <f>D4/E4</f>
        <v>18000</v>
      </c>
      <c r="G4" s="3"/>
      <c r="H4" s="3"/>
      <c r="I4" s="6"/>
      <c r="J4" s="3"/>
      <c r="K4" s="7"/>
    </row>
    <row r="5" spans="1:11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7"/>
    </row>
    <row r="6" spans="1:11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7"/>
    </row>
    <row r="7" spans="1:11" x14ac:dyDescent="0.2">
      <c r="A7" s="66" t="s">
        <v>24</v>
      </c>
      <c r="B7" s="31">
        <f>A4-B4</f>
        <v>65000</v>
      </c>
      <c r="C7" s="3"/>
      <c r="D7" s="3"/>
      <c r="E7" s="3"/>
      <c r="F7" s="3"/>
      <c r="G7" s="3"/>
      <c r="H7" s="3"/>
      <c r="I7" s="3"/>
      <c r="J7" s="3"/>
      <c r="K7" s="7"/>
    </row>
    <row r="8" spans="1:11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7"/>
    </row>
    <row r="9" spans="1:11" x14ac:dyDescent="0.2">
      <c r="A9" s="42" t="s">
        <v>10</v>
      </c>
      <c r="B9" s="32">
        <v>1</v>
      </c>
      <c r="C9" s="32">
        <v>2</v>
      </c>
      <c r="D9" s="32">
        <v>3</v>
      </c>
      <c r="E9" s="32">
        <v>4</v>
      </c>
      <c r="F9" s="32">
        <v>5</v>
      </c>
      <c r="G9" s="32">
        <v>6</v>
      </c>
      <c r="H9" s="32">
        <v>7</v>
      </c>
      <c r="I9" s="32">
        <v>8</v>
      </c>
      <c r="J9" s="32" t="s">
        <v>25</v>
      </c>
      <c r="K9" s="43" t="s">
        <v>26</v>
      </c>
    </row>
    <row r="10" spans="1:11" x14ac:dyDescent="0.2">
      <c r="A10" s="67" t="s">
        <v>0</v>
      </c>
      <c r="B10" s="27">
        <f>(B7)/(1+C4)^B9</f>
        <v>57017.543859649115</v>
      </c>
      <c r="C10" s="27">
        <f>(B7)/(1+C4)^C9</f>
        <v>50015.389350569392</v>
      </c>
      <c r="D10" s="27">
        <f>(B7)/(1+C4)^D9</f>
        <v>43873.148553131046</v>
      </c>
      <c r="E10" s="27">
        <f>(B7)/(1+C4)^E9</f>
        <v>38485.218029062315</v>
      </c>
      <c r="F10" s="27">
        <f>(B7)/(1+C4)^F9</f>
        <v>33758.96318338799</v>
      </c>
      <c r="G10" s="27">
        <f>(B7)/(1+C4)^G9</f>
        <v>29613.125599463147</v>
      </c>
      <c r="H10" s="27">
        <f>(B7)/(1+C4)^H9</f>
        <v>25976.425964441354</v>
      </c>
      <c r="I10" s="27">
        <f>(B7)/(1+C4)^I9</f>
        <v>22786.338565299429</v>
      </c>
      <c r="J10" s="27">
        <f>SUM(B10:I10)</f>
        <v>301526.15310500376</v>
      </c>
      <c r="K10" s="81">
        <f>J10-D4</f>
        <v>157526.15310500376</v>
      </c>
    </row>
    <row r="11" spans="1:11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7"/>
    </row>
    <row r="12" spans="1:11" x14ac:dyDescent="0.2">
      <c r="A12" s="42" t="s">
        <v>27</v>
      </c>
      <c r="B12" s="32" t="s">
        <v>28</v>
      </c>
      <c r="C12" s="32" t="s">
        <v>29</v>
      </c>
      <c r="D12" s="32" t="s">
        <v>30</v>
      </c>
      <c r="E12" s="32" t="s">
        <v>31</v>
      </c>
      <c r="F12" s="32" t="s">
        <v>32</v>
      </c>
      <c r="G12" s="32" t="s">
        <v>33</v>
      </c>
      <c r="H12" s="32" t="s">
        <v>34</v>
      </c>
      <c r="I12" s="32" t="s">
        <v>35</v>
      </c>
      <c r="J12" s="24" t="s">
        <v>36</v>
      </c>
      <c r="K12" s="7"/>
    </row>
    <row r="13" spans="1:11" x14ac:dyDescent="0.2">
      <c r="A13" s="65">
        <v>0.2</v>
      </c>
      <c r="B13" s="27">
        <f>(B7)/(1+A13)^1</f>
        <v>54166.666666666672</v>
      </c>
      <c r="C13" s="27">
        <f>(B7)/(1+A13)^2</f>
        <v>45138.888888888891</v>
      </c>
      <c r="D13" s="27">
        <f>(B7)/(1+A13)^3</f>
        <v>37615.740740740745</v>
      </c>
      <c r="E13" s="27">
        <f>(B7)/(1+A13)^4</f>
        <v>31346.450617283954</v>
      </c>
      <c r="F13" s="27">
        <f>(B7)/(1+A13)^5</f>
        <v>26122.042181069959</v>
      </c>
      <c r="G13" s="27">
        <f>(B7)/(1+A13)^6</f>
        <v>21768.368484224968</v>
      </c>
      <c r="H13" s="27">
        <f>(65000)/(1+A13)^7</f>
        <v>18140.307070187475</v>
      </c>
      <c r="I13" s="27">
        <f>(B7)/(1+A13)^8</f>
        <v>15116.922558489561</v>
      </c>
      <c r="J13" s="27">
        <f>SUM(B13:I13)</f>
        <v>249415.38720755221</v>
      </c>
      <c r="K13" s="7"/>
    </row>
    <row r="14" spans="1:11" x14ac:dyDescent="0.2">
      <c r="A14" s="65">
        <v>0.3</v>
      </c>
      <c r="B14" s="27">
        <f>(B7)/(1+A14)^1</f>
        <v>50000</v>
      </c>
      <c r="C14" s="27">
        <f>(65000)/(1+A14)^2</f>
        <v>38461.538461538461</v>
      </c>
      <c r="D14" s="27">
        <f>(65000)/(1+A14)^3</f>
        <v>29585.79881656804</v>
      </c>
      <c r="E14" s="27">
        <f>(65000)/(1+A14)^4</f>
        <v>22758.306781975418</v>
      </c>
      <c r="F14" s="27">
        <f>(65000)/(1+A14)^5</f>
        <v>17506.38983228878</v>
      </c>
      <c r="G14" s="27">
        <f>(65000)/(1+A14)^6</f>
        <v>13466.453717145216</v>
      </c>
      <c r="H14" s="27">
        <f>(65000)/(1+A14)^7</f>
        <v>10358.810551650164</v>
      </c>
      <c r="I14" s="27">
        <f t="shared" ref="I14:I21" si="0">(65000)/(1+A14)^8</f>
        <v>7968.3158089616654</v>
      </c>
      <c r="J14" s="27">
        <f t="shared" ref="J14:J20" si="1">SUM(B14:I14)</f>
        <v>190105.61397012774</v>
      </c>
      <c r="K14" s="70"/>
    </row>
    <row r="15" spans="1:11" x14ac:dyDescent="0.2">
      <c r="A15" s="69">
        <v>0.4</v>
      </c>
      <c r="B15" s="34">
        <f>(B7)/(1+A15)^1</f>
        <v>46428.571428571435</v>
      </c>
      <c r="C15" s="34">
        <f t="shared" ref="C15:C21" si="2">(65000)/(1+A15)^2</f>
        <v>33163.265306122456</v>
      </c>
      <c r="D15" s="34">
        <f t="shared" ref="D15:D21" si="3">(65000)/(1+A15)^3</f>
        <v>23688.046647230327</v>
      </c>
      <c r="E15" s="34">
        <f t="shared" ref="E15:E21" si="4">(65000)/(1+A15)^4</f>
        <v>16920.033319450235</v>
      </c>
      <c r="F15" s="34">
        <f t="shared" ref="F15:F21" si="5">(65000)/(1+A15)^5</f>
        <v>12085.738085321596</v>
      </c>
      <c r="G15" s="34">
        <f t="shared" ref="G15:G21" si="6">(65000)/(1+A15)^6</f>
        <v>8632.6700609439977</v>
      </c>
      <c r="H15" s="34">
        <f t="shared" ref="H15:H21" si="7">(65000)/(1+A15)^7</f>
        <v>6166.1929006742857</v>
      </c>
      <c r="I15" s="34">
        <f t="shared" si="0"/>
        <v>4404.4235004816328</v>
      </c>
      <c r="J15" s="34">
        <f>SUM(B15:I15)</f>
        <v>151488.94124879595</v>
      </c>
      <c r="K15" s="7"/>
    </row>
    <row r="16" spans="1:11" x14ac:dyDescent="0.2">
      <c r="A16" s="69">
        <v>0.5</v>
      </c>
      <c r="B16" s="34">
        <f>(B7)/(1+A16)^1</f>
        <v>43333.333333333336</v>
      </c>
      <c r="C16" s="34">
        <f t="shared" si="2"/>
        <v>28888.888888888891</v>
      </c>
      <c r="D16" s="34">
        <f t="shared" si="3"/>
        <v>19259.259259259259</v>
      </c>
      <c r="E16" s="34">
        <f t="shared" si="4"/>
        <v>12839.506172839507</v>
      </c>
      <c r="F16" s="34">
        <f t="shared" si="5"/>
        <v>8559.6707818930045</v>
      </c>
      <c r="G16" s="34">
        <f t="shared" si="6"/>
        <v>5706.4471879286693</v>
      </c>
      <c r="H16" s="34">
        <f t="shared" si="7"/>
        <v>3804.2981252857794</v>
      </c>
      <c r="I16" s="34">
        <f t="shared" si="0"/>
        <v>2536.1987501905196</v>
      </c>
      <c r="J16" s="34">
        <f t="shared" si="1"/>
        <v>124927.60249961897</v>
      </c>
      <c r="K16" s="7"/>
    </row>
    <row r="17" spans="1:11" x14ac:dyDescent="0.2">
      <c r="A17" s="65">
        <v>0.6</v>
      </c>
      <c r="B17" s="27">
        <f>(B7)/(1+A17)^1</f>
        <v>40625</v>
      </c>
      <c r="C17" s="27">
        <f t="shared" si="2"/>
        <v>25390.624999999996</v>
      </c>
      <c r="D17" s="27">
        <f t="shared" si="3"/>
        <v>15869.140624999996</v>
      </c>
      <c r="E17" s="27">
        <f t="shared" si="4"/>
        <v>9918.2128906249964</v>
      </c>
      <c r="F17" s="27">
        <f t="shared" si="5"/>
        <v>6198.8830566406214</v>
      </c>
      <c r="G17" s="27">
        <f t="shared" si="6"/>
        <v>3874.3019104003884</v>
      </c>
      <c r="H17" s="27">
        <f t="shared" si="7"/>
        <v>2421.4386940002423</v>
      </c>
      <c r="I17" s="27">
        <f t="shared" si="0"/>
        <v>1513.3991837501512</v>
      </c>
      <c r="J17" s="27">
        <f t="shared" si="1"/>
        <v>105811.00136041641</v>
      </c>
      <c r="K17" s="7"/>
    </row>
    <row r="18" spans="1:11" x14ac:dyDescent="0.2">
      <c r="A18" s="65">
        <v>0.7</v>
      </c>
      <c r="B18" s="27">
        <f>(B7)/(1+A18)^1</f>
        <v>38235.294117647063</v>
      </c>
      <c r="C18" s="27">
        <f t="shared" si="2"/>
        <v>22491.34948096886</v>
      </c>
      <c r="D18" s="27">
        <f t="shared" si="3"/>
        <v>13230.205577040506</v>
      </c>
      <c r="E18" s="27">
        <f t="shared" si="4"/>
        <v>7782.4738688473572</v>
      </c>
      <c r="F18" s="27">
        <f t="shared" si="5"/>
        <v>4577.9258052043278</v>
      </c>
      <c r="G18" s="27">
        <f t="shared" si="6"/>
        <v>2692.8975324731346</v>
      </c>
      <c r="H18" s="27">
        <f t="shared" si="7"/>
        <v>1584.0573720430205</v>
      </c>
      <c r="I18" s="27">
        <f t="shared" si="0"/>
        <v>931.79845414295312</v>
      </c>
      <c r="J18" s="27">
        <f t="shared" si="1"/>
        <v>91526.002208367208</v>
      </c>
      <c r="K18" s="7"/>
    </row>
    <row r="19" spans="1:11" x14ac:dyDescent="0.2">
      <c r="A19" s="65">
        <v>0.8</v>
      </c>
      <c r="B19" s="27">
        <f>(B7)/(1+A19)^1</f>
        <v>36111.111111111109</v>
      </c>
      <c r="C19" s="27">
        <f t="shared" si="2"/>
        <v>20061.728395061727</v>
      </c>
      <c r="D19" s="27">
        <f t="shared" si="3"/>
        <v>11145.40466392318</v>
      </c>
      <c r="E19" s="27">
        <f t="shared" si="4"/>
        <v>6191.8914799573222</v>
      </c>
      <c r="F19" s="27">
        <f t="shared" si="5"/>
        <v>3439.9397110874011</v>
      </c>
      <c r="G19" s="27">
        <f t="shared" si="6"/>
        <v>1911.0776172707783</v>
      </c>
      <c r="H19" s="27">
        <f t="shared" si="7"/>
        <v>1061.7097873726545</v>
      </c>
      <c r="I19" s="27">
        <f t="shared" si="0"/>
        <v>589.83877076258591</v>
      </c>
      <c r="J19" s="27">
        <f t="shared" si="1"/>
        <v>80512.701536546767</v>
      </c>
      <c r="K19" s="7"/>
    </row>
    <row r="20" spans="1:11" x14ac:dyDescent="0.2">
      <c r="A20" s="65">
        <v>0.9</v>
      </c>
      <c r="B20" s="27">
        <f>(B7)/(1+A20)^1</f>
        <v>34210.526315789473</v>
      </c>
      <c r="C20" s="27">
        <f t="shared" si="2"/>
        <v>18005.540166204988</v>
      </c>
      <c r="D20" s="27">
        <f t="shared" si="3"/>
        <v>9476.6000874763104</v>
      </c>
      <c r="E20" s="27">
        <f t="shared" si="4"/>
        <v>4987.6842565664783</v>
      </c>
      <c r="F20" s="27">
        <f t="shared" si="5"/>
        <v>2625.0969771402515</v>
      </c>
      <c r="G20" s="27">
        <f t="shared" si="6"/>
        <v>1381.6299879685537</v>
      </c>
      <c r="H20" s="27">
        <f t="shared" si="7"/>
        <v>727.17367787818614</v>
      </c>
      <c r="I20" s="27">
        <f t="shared" si="0"/>
        <v>382.72298835694005</v>
      </c>
      <c r="J20" s="27">
        <f t="shared" si="1"/>
        <v>71796.974457381191</v>
      </c>
      <c r="K20" s="7"/>
    </row>
    <row r="21" spans="1:11" x14ac:dyDescent="0.2">
      <c r="A21" s="65">
        <v>1</v>
      </c>
      <c r="B21" s="27">
        <f>(B7)/(1+A21)^1</f>
        <v>32500</v>
      </c>
      <c r="C21" s="27">
        <f t="shared" si="2"/>
        <v>16250</v>
      </c>
      <c r="D21" s="27">
        <f t="shared" si="3"/>
        <v>8125</v>
      </c>
      <c r="E21" s="27">
        <f t="shared" si="4"/>
        <v>4062.5</v>
      </c>
      <c r="F21" s="27">
        <f t="shared" si="5"/>
        <v>2031.25</v>
      </c>
      <c r="G21" s="27">
        <f t="shared" si="6"/>
        <v>1015.625</v>
      </c>
      <c r="H21" s="27">
        <f t="shared" si="7"/>
        <v>507.8125</v>
      </c>
      <c r="I21" s="27">
        <f t="shared" si="0"/>
        <v>253.90625</v>
      </c>
      <c r="J21" s="27">
        <f>SUM(B21:I21)</f>
        <v>64746.09375</v>
      </c>
      <c r="K21" s="7"/>
    </row>
    <row r="22" spans="1:11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7"/>
    </row>
    <row r="23" spans="1:11" x14ac:dyDescent="0.2">
      <c r="A23" s="42" t="s">
        <v>37</v>
      </c>
      <c r="B23" s="32"/>
      <c r="C23" s="32"/>
      <c r="D23" s="3"/>
      <c r="E23" s="3"/>
      <c r="F23" s="3"/>
      <c r="G23" s="3"/>
      <c r="H23" s="3"/>
      <c r="I23" s="3"/>
      <c r="J23" s="3"/>
      <c r="K23" s="7"/>
    </row>
    <row r="24" spans="1:11" x14ac:dyDescent="0.2">
      <c r="A24" s="74">
        <v>0.4</v>
      </c>
      <c r="B24" s="27">
        <f>J15</f>
        <v>151488.94124879595</v>
      </c>
      <c r="C24" s="27">
        <f>J15</f>
        <v>151488.94124879595</v>
      </c>
      <c r="D24" s="3"/>
      <c r="E24" s="35" t="s">
        <v>38</v>
      </c>
      <c r="F24" s="36">
        <f>((C27/B27)*(A26-A24))+A24</f>
        <v>0.43279018829262544</v>
      </c>
      <c r="G24" s="3"/>
      <c r="H24" s="3"/>
      <c r="I24" s="3"/>
      <c r="J24" s="3"/>
      <c r="K24" s="7"/>
    </row>
    <row r="25" spans="1:11" x14ac:dyDescent="0.2">
      <c r="A25" s="42"/>
      <c r="B25" s="27"/>
      <c r="C25" s="27">
        <f>D4</f>
        <v>144000</v>
      </c>
      <c r="D25" s="3"/>
      <c r="E25" s="3"/>
      <c r="F25" s="3"/>
      <c r="G25" s="3"/>
      <c r="H25" s="3"/>
      <c r="I25" s="3"/>
      <c r="J25" s="3"/>
      <c r="K25" s="7"/>
    </row>
    <row r="26" spans="1:11" x14ac:dyDescent="0.2">
      <c r="A26" s="74">
        <v>0.6</v>
      </c>
      <c r="B26" s="27">
        <f>J17</f>
        <v>105811.00136041641</v>
      </c>
      <c r="C26" s="27"/>
      <c r="D26" s="3"/>
      <c r="E26" s="3"/>
      <c r="F26" s="3"/>
      <c r="G26" s="3"/>
      <c r="H26" s="3"/>
      <c r="I26" s="3"/>
      <c r="J26" s="3"/>
      <c r="K26" s="7"/>
    </row>
    <row r="27" spans="1:11" x14ac:dyDescent="0.2">
      <c r="A27" s="42"/>
      <c r="B27" s="37">
        <f>B24-B26</f>
        <v>45677.939888379537</v>
      </c>
      <c r="C27" s="37">
        <f>C24-C25</f>
        <v>7488.9412487959489</v>
      </c>
      <c r="D27" s="3"/>
      <c r="E27" s="3"/>
      <c r="F27" s="3"/>
      <c r="G27" s="3"/>
      <c r="H27" s="3"/>
      <c r="I27" s="3"/>
      <c r="J27" s="3"/>
      <c r="K27" s="7"/>
    </row>
    <row r="28" spans="1:11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7"/>
    </row>
    <row r="29" spans="1:11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7"/>
    </row>
    <row r="30" spans="1:11" x14ac:dyDescent="0.2">
      <c r="A30" s="66" t="s">
        <v>39</v>
      </c>
      <c r="B30" s="31">
        <v>6000</v>
      </c>
      <c r="C30" s="3"/>
      <c r="D30" s="3"/>
      <c r="E30" s="3"/>
      <c r="F30" s="3"/>
      <c r="G30" s="3"/>
      <c r="H30" s="3"/>
      <c r="I30" s="3"/>
      <c r="J30" s="3"/>
      <c r="K30" s="7"/>
    </row>
    <row r="31" spans="1:11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7"/>
    </row>
    <row r="32" spans="1:11" x14ac:dyDescent="0.2">
      <c r="A32" s="42" t="s">
        <v>10</v>
      </c>
      <c r="B32" s="32">
        <v>1</v>
      </c>
      <c r="C32" s="32">
        <v>2</v>
      </c>
      <c r="D32" s="32">
        <v>3</v>
      </c>
      <c r="E32" s="32">
        <v>4</v>
      </c>
      <c r="F32" s="32">
        <v>5</v>
      </c>
      <c r="G32" s="32">
        <v>6</v>
      </c>
      <c r="H32" s="32">
        <v>7</v>
      </c>
      <c r="I32" s="32">
        <v>8</v>
      </c>
      <c r="J32" s="32" t="s">
        <v>25</v>
      </c>
      <c r="K32" s="43" t="s">
        <v>26</v>
      </c>
    </row>
    <row r="33" spans="1:11" x14ac:dyDescent="0.2">
      <c r="A33" s="67" t="s">
        <v>40</v>
      </c>
      <c r="B33" s="27">
        <f>(B30)/(1+C4)^B32</f>
        <v>5263.1578947368416</v>
      </c>
      <c r="C33" s="27">
        <f>(B30)/(1+C4)^C32</f>
        <v>4616.8051708217899</v>
      </c>
      <c r="D33" s="27">
        <f>(B30)/(1+C4)^D32</f>
        <v>4049.8290972120967</v>
      </c>
      <c r="E33" s="27">
        <f>(B30)/(1+C4)^E32</f>
        <v>3552.4816642211367</v>
      </c>
      <c r="F33" s="27">
        <f>(B30)/(1+C4)^F32</f>
        <v>3116.2119861588917</v>
      </c>
      <c r="G33" s="27">
        <f>(B30)/(1+C4)^G32</f>
        <v>2733.5192861042906</v>
      </c>
      <c r="H33" s="27">
        <f>(B30)/(1+C4)^H32</f>
        <v>2397.8239351792017</v>
      </c>
      <c r="I33" s="27">
        <f>(B30)/(1+C4)^I32</f>
        <v>2103.3543291045626</v>
      </c>
      <c r="J33" s="27">
        <f>SUM(B33:I33)</f>
        <v>27833.18336353881</v>
      </c>
      <c r="K33" s="81">
        <f>J33-D4</f>
        <v>-116166.81663646118</v>
      </c>
    </row>
    <row r="34" spans="1:11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7"/>
    </row>
    <row r="35" spans="1:11" x14ac:dyDescent="0.2">
      <c r="A35" s="42" t="s">
        <v>27</v>
      </c>
      <c r="B35" s="32" t="s">
        <v>28</v>
      </c>
      <c r="C35" s="32" t="s">
        <v>29</v>
      </c>
      <c r="D35" s="32" t="s">
        <v>30</v>
      </c>
      <c r="E35" s="32" t="s">
        <v>31</v>
      </c>
      <c r="F35" s="32" t="s">
        <v>32</v>
      </c>
      <c r="G35" s="32" t="s">
        <v>33</v>
      </c>
      <c r="H35" s="32" t="s">
        <v>34</v>
      </c>
      <c r="I35" s="32" t="s">
        <v>35</v>
      </c>
      <c r="J35" s="24" t="s">
        <v>36</v>
      </c>
      <c r="K35" s="7"/>
    </row>
    <row r="36" spans="1:11" x14ac:dyDescent="0.2">
      <c r="A36" s="65">
        <v>0.2</v>
      </c>
      <c r="B36" s="27">
        <f>(B30)/(1+A36)^1</f>
        <v>5000</v>
      </c>
      <c r="C36" s="27">
        <f>(B30)/(1+A36)^2</f>
        <v>4166.666666666667</v>
      </c>
      <c r="D36" s="27">
        <f>(B30)/(1+A36)^3</f>
        <v>3472.2222222222222</v>
      </c>
      <c r="E36" s="27">
        <f>(B30)/(1+A36)^4</f>
        <v>2893.5185185185187</v>
      </c>
      <c r="F36" s="27">
        <f>(B30)/(1+A36)^5</f>
        <v>2411.2654320987654</v>
      </c>
      <c r="G36" s="27">
        <f>(B30)/(1+A36)^6</f>
        <v>2009.3878600823048</v>
      </c>
      <c r="H36" s="27">
        <f>(65000)/(1+A36)^7</f>
        <v>18140.307070187475</v>
      </c>
      <c r="I36" s="27">
        <f>(B30)/(1+A36)^8</f>
        <v>1395.4082361682672</v>
      </c>
      <c r="J36" s="27">
        <f>SUM(B36:I36)</f>
        <v>39488.776005944223</v>
      </c>
      <c r="K36" s="7"/>
    </row>
    <row r="37" spans="1:11" x14ac:dyDescent="0.2">
      <c r="A37" s="65">
        <v>0.3</v>
      </c>
      <c r="B37" s="27">
        <f>(B30)/(1+A37)^1</f>
        <v>4615.3846153846152</v>
      </c>
      <c r="C37" s="27">
        <f>(65000)/(1+A37)^2</f>
        <v>38461.538461538461</v>
      </c>
      <c r="D37" s="27">
        <f>(65000)/(1+A37)^3</f>
        <v>29585.79881656804</v>
      </c>
      <c r="E37" s="27">
        <f>(65000)/(1+A37)^4</f>
        <v>22758.306781975418</v>
      </c>
      <c r="F37" s="27">
        <f>(65000)/(1+A37)^5</f>
        <v>17506.38983228878</v>
      </c>
      <c r="G37" s="27">
        <f>(65000)/(1+A37)^6</f>
        <v>13466.453717145216</v>
      </c>
      <c r="H37" s="27">
        <f>(65000)/(1+A37)^7</f>
        <v>10358.810551650164</v>
      </c>
      <c r="I37" s="27">
        <f t="shared" ref="I37:I44" si="8">(65000)/(1+A37)^8</f>
        <v>7968.3158089616654</v>
      </c>
      <c r="J37" s="27">
        <f t="shared" ref="J37:J43" si="9">SUM(B37:I37)</f>
        <v>144720.99858551237</v>
      </c>
      <c r="K37" s="7"/>
    </row>
    <row r="38" spans="1:11" x14ac:dyDescent="0.2">
      <c r="A38" s="69">
        <v>0.4</v>
      </c>
      <c r="B38" s="34">
        <f>(B30)/(1+A38)^1</f>
        <v>4285.7142857142862</v>
      </c>
      <c r="C38" s="34">
        <f t="shared" ref="C38:C44" si="10">(65000)/(1+A38)^2</f>
        <v>33163.265306122456</v>
      </c>
      <c r="D38" s="34">
        <f t="shared" ref="D38:D44" si="11">(65000)/(1+A38)^3</f>
        <v>23688.046647230327</v>
      </c>
      <c r="E38" s="34">
        <f t="shared" ref="E38:E44" si="12">(65000)/(1+A38)^4</f>
        <v>16920.033319450235</v>
      </c>
      <c r="F38" s="34">
        <f t="shared" ref="F38:F44" si="13">(65000)/(1+A38)^5</f>
        <v>12085.738085321596</v>
      </c>
      <c r="G38" s="34">
        <f t="shared" ref="G38:G44" si="14">(65000)/(1+A38)^6</f>
        <v>8632.6700609439977</v>
      </c>
      <c r="H38" s="34">
        <f t="shared" ref="H38:H44" si="15">(65000)/(1+A38)^7</f>
        <v>6166.1929006742857</v>
      </c>
      <c r="I38" s="34">
        <f t="shared" si="8"/>
        <v>4404.4235004816328</v>
      </c>
      <c r="J38" s="34">
        <f>SUM(B38:I38)</f>
        <v>109346.08410593882</v>
      </c>
      <c r="K38" s="7"/>
    </row>
    <row r="39" spans="1:11" x14ac:dyDescent="0.2">
      <c r="A39" s="69">
        <v>0.5</v>
      </c>
      <c r="B39" s="34">
        <f>(B30)/(1+A39)^1</f>
        <v>4000</v>
      </c>
      <c r="C39" s="34">
        <f t="shared" si="10"/>
        <v>28888.888888888891</v>
      </c>
      <c r="D39" s="34">
        <f t="shared" si="11"/>
        <v>19259.259259259259</v>
      </c>
      <c r="E39" s="34">
        <f t="shared" si="12"/>
        <v>12839.506172839507</v>
      </c>
      <c r="F39" s="34">
        <f t="shared" si="13"/>
        <v>8559.6707818930045</v>
      </c>
      <c r="G39" s="34">
        <f t="shared" si="14"/>
        <v>5706.4471879286693</v>
      </c>
      <c r="H39" s="34">
        <f t="shared" si="15"/>
        <v>3804.2981252857794</v>
      </c>
      <c r="I39" s="34">
        <f t="shared" si="8"/>
        <v>2536.1987501905196</v>
      </c>
      <c r="J39" s="34">
        <f t="shared" ref="J39:J44" si="16">SUM(B39:I39)</f>
        <v>85594.269166285638</v>
      </c>
      <c r="K39" s="7"/>
    </row>
    <row r="40" spans="1:11" x14ac:dyDescent="0.2">
      <c r="A40" s="65">
        <v>0.6</v>
      </c>
      <c r="B40" s="27">
        <f>(B30)/(1+A40)^1</f>
        <v>3750</v>
      </c>
      <c r="C40" s="27">
        <f t="shared" si="10"/>
        <v>25390.624999999996</v>
      </c>
      <c r="D40" s="27">
        <f t="shared" si="11"/>
        <v>15869.140624999996</v>
      </c>
      <c r="E40" s="27">
        <f t="shared" si="12"/>
        <v>9918.2128906249964</v>
      </c>
      <c r="F40" s="27">
        <f t="shared" si="13"/>
        <v>6198.8830566406214</v>
      </c>
      <c r="G40" s="27">
        <f t="shared" si="14"/>
        <v>3874.3019104003884</v>
      </c>
      <c r="H40" s="27">
        <f t="shared" si="15"/>
        <v>2421.4386940002423</v>
      </c>
      <c r="I40" s="27">
        <f t="shared" si="8"/>
        <v>1513.3991837501512</v>
      </c>
      <c r="J40" s="27">
        <f t="shared" si="16"/>
        <v>68936.001360416398</v>
      </c>
      <c r="K40" s="7"/>
    </row>
    <row r="41" spans="1:11" x14ac:dyDescent="0.2">
      <c r="A41" s="65">
        <v>0.7</v>
      </c>
      <c r="B41" s="27">
        <f>(B30)/(1+A41)^1</f>
        <v>3529.4117647058824</v>
      </c>
      <c r="C41" s="27">
        <f t="shared" si="10"/>
        <v>22491.34948096886</v>
      </c>
      <c r="D41" s="27">
        <f t="shared" si="11"/>
        <v>13230.205577040506</v>
      </c>
      <c r="E41" s="27">
        <f t="shared" si="12"/>
        <v>7782.4738688473572</v>
      </c>
      <c r="F41" s="27">
        <f t="shared" si="13"/>
        <v>4577.9258052043278</v>
      </c>
      <c r="G41" s="27">
        <f t="shared" si="14"/>
        <v>2692.8975324731346</v>
      </c>
      <c r="H41" s="27">
        <f t="shared" si="15"/>
        <v>1584.0573720430205</v>
      </c>
      <c r="I41" s="27">
        <f t="shared" si="8"/>
        <v>931.79845414295312</v>
      </c>
      <c r="J41" s="27">
        <f t="shared" si="16"/>
        <v>56820.119855426041</v>
      </c>
      <c r="K41" s="7"/>
    </row>
    <row r="42" spans="1:11" x14ac:dyDescent="0.2">
      <c r="A42" s="65">
        <v>0.8</v>
      </c>
      <c r="B42" s="27">
        <f>(B30)/(1+A42)^1</f>
        <v>3333.333333333333</v>
      </c>
      <c r="C42" s="27">
        <f t="shared" si="10"/>
        <v>20061.728395061727</v>
      </c>
      <c r="D42" s="27">
        <f t="shared" si="11"/>
        <v>11145.40466392318</v>
      </c>
      <c r="E42" s="27">
        <f t="shared" si="12"/>
        <v>6191.8914799573222</v>
      </c>
      <c r="F42" s="27">
        <f t="shared" si="13"/>
        <v>3439.9397110874011</v>
      </c>
      <c r="G42" s="27">
        <f t="shared" si="14"/>
        <v>1911.0776172707783</v>
      </c>
      <c r="H42" s="27">
        <f t="shared" si="15"/>
        <v>1061.7097873726545</v>
      </c>
      <c r="I42" s="27">
        <f t="shared" si="8"/>
        <v>589.83877076258591</v>
      </c>
      <c r="J42" s="27">
        <f t="shared" si="16"/>
        <v>47734.923758768979</v>
      </c>
      <c r="K42" s="7"/>
    </row>
    <row r="43" spans="1:11" x14ac:dyDescent="0.2">
      <c r="A43" s="65">
        <v>0.9</v>
      </c>
      <c r="B43" s="27">
        <f>(B30)/(1+A43)^1</f>
        <v>3157.8947368421054</v>
      </c>
      <c r="C43" s="27">
        <f t="shared" si="10"/>
        <v>18005.540166204988</v>
      </c>
      <c r="D43" s="27">
        <f t="shared" si="11"/>
        <v>9476.6000874763104</v>
      </c>
      <c r="E43" s="27">
        <f t="shared" si="12"/>
        <v>4987.6842565664783</v>
      </c>
      <c r="F43" s="27">
        <f t="shared" si="13"/>
        <v>2625.0969771402515</v>
      </c>
      <c r="G43" s="27">
        <f t="shared" si="14"/>
        <v>1381.6299879685537</v>
      </c>
      <c r="H43" s="27">
        <f t="shared" si="15"/>
        <v>727.17367787818614</v>
      </c>
      <c r="I43" s="27">
        <f t="shared" si="8"/>
        <v>382.72298835694005</v>
      </c>
      <c r="J43" s="27">
        <f t="shared" si="16"/>
        <v>40744.34287843381</v>
      </c>
      <c r="K43" s="7"/>
    </row>
    <row r="44" spans="1:11" ht="17" thickBot="1" x14ac:dyDescent="0.25">
      <c r="A44" s="82">
        <v>1</v>
      </c>
      <c r="B44" s="83">
        <f>(B30)/(1+A44)^1</f>
        <v>3000</v>
      </c>
      <c r="C44" s="83">
        <f t="shared" si="10"/>
        <v>16250</v>
      </c>
      <c r="D44" s="83">
        <f t="shared" si="11"/>
        <v>8125</v>
      </c>
      <c r="E44" s="83">
        <f t="shared" si="12"/>
        <v>4062.5</v>
      </c>
      <c r="F44" s="83">
        <f t="shared" si="13"/>
        <v>2031.25</v>
      </c>
      <c r="G44" s="83">
        <f t="shared" si="14"/>
        <v>1015.625</v>
      </c>
      <c r="H44" s="83">
        <f t="shared" si="15"/>
        <v>507.8125</v>
      </c>
      <c r="I44" s="83">
        <f t="shared" si="8"/>
        <v>253.90625</v>
      </c>
      <c r="J44" s="83">
        <f>SUM(B44:I44)</f>
        <v>35246.09375</v>
      </c>
      <c r="K44" s="11"/>
    </row>
  </sheetData>
  <mergeCells count="1">
    <mergeCell ref="A1:K1"/>
  </mergeCells>
  <phoneticPr fontId="3" type="noConversion"/>
  <pageMargins left="0.25" right="0.25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8" sqref="I8"/>
    </sheetView>
  </sheetViews>
  <sheetFormatPr baseColWidth="10" defaultRowHeight="16" x14ac:dyDescent="0.2"/>
  <cols>
    <col min="1" max="1" width="12.33203125" bestFit="1" customWidth="1"/>
    <col min="2" max="3" width="11.5" bestFit="1" customWidth="1"/>
    <col min="4" max="4" width="13.33203125" bestFit="1" customWidth="1"/>
    <col min="5" max="5" width="10.33203125" bestFit="1" customWidth="1"/>
    <col min="6" max="6" width="14" bestFit="1" customWidth="1"/>
    <col min="7" max="7" width="9.1640625" bestFit="1" customWidth="1"/>
    <col min="8" max="8" width="14" bestFit="1" customWidth="1"/>
    <col min="9" max="9" width="9.1640625" bestFit="1" customWidth="1"/>
  </cols>
  <sheetData>
    <row r="1" spans="1:7" ht="17" thickBot="1" x14ac:dyDescent="0.25">
      <c r="A1" s="61" t="s">
        <v>46</v>
      </c>
      <c r="B1" s="62"/>
      <c r="C1" s="62"/>
      <c r="D1" s="62"/>
      <c r="E1" s="62"/>
      <c r="F1" s="62"/>
      <c r="G1" s="63"/>
    </row>
    <row r="2" spans="1:7" x14ac:dyDescent="0.2">
      <c r="A2" s="5"/>
      <c r="B2" s="3"/>
      <c r="C2" s="3"/>
      <c r="D2" s="3"/>
      <c r="E2" s="3"/>
      <c r="F2" s="3"/>
      <c r="G2" s="7"/>
    </row>
    <row r="3" spans="1:7" ht="32" x14ac:dyDescent="0.2">
      <c r="A3" s="64" t="s">
        <v>18</v>
      </c>
      <c r="B3" s="26" t="s">
        <v>21</v>
      </c>
      <c r="C3" s="26" t="s">
        <v>42</v>
      </c>
      <c r="D3" s="24" t="s">
        <v>41</v>
      </c>
      <c r="E3" s="3"/>
      <c r="F3" s="3"/>
      <c r="G3" s="7"/>
    </row>
    <row r="4" spans="1:7" x14ac:dyDescent="0.2">
      <c r="A4" s="65">
        <v>0.12</v>
      </c>
      <c r="B4" s="27">
        <v>15000</v>
      </c>
      <c r="C4" s="38">
        <v>4</v>
      </c>
      <c r="D4" s="30">
        <f>B4/C4</f>
        <v>3750</v>
      </c>
      <c r="E4" s="3"/>
      <c r="F4" s="3"/>
      <c r="G4" s="7"/>
    </row>
    <row r="5" spans="1:7" x14ac:dyDescent="0.2">
      <c r="A5" s="5"/>
      <c r="B5" s="3"/>
      <c r="C5" s="3"/>
      <c r="D5" s="3"/>
      <c r="E5" s="3"/>
      <c r="F5" s="3"/>
      <c r="G5" s="7"/>
    </row>
    <row r="6" spans="1:7" x14ac:dyDescent="0.2">
      <c r="A6" s="66" t="s">
        <v>4</v>
      </c>
      <c r="B6" s="39">
        <v>5500</v>
      </c>
      <c r="C6" s="3"/>
      <c r="D6" s="3"/>
      <c r="E6" s="3"/>
      <c r="F6" s="3"/>
      <c r="G6" s="7"/>
    </row>
    <row r="7" spans="1:7" x14ac:dyDescent="0.2">
      <c r="A7" s="5"/>
      <c r="B7" s="3"/>
      <c r="C7" s="3"/>
      <c r="D7" s="3"/>
      <c r="E7" s="3"/>
      <c r="F7" s="3"/>
      <c r="G7" s="7"/>
    </row>
    <row r="8" spans="1:7" x14ac:dyDescent="0.2">
      <c r="A8" s="42" t="s">
        <v>10</v>
      </c>
      <c r="B8" s="32">
        <v>1</v>
      </c>
      <c r="C8" s="32">
        <v>2</v>
      </c>
      <c r="D8" s="32">
        <v>3</v>
      </c>
      <c r="E8" s="32">
        <v>4</v>
      </c>
      <c r="F8" s="32" t="s">
        <v>43</v>
      </c>
      <c r="G8" s="43" t="s">
        <v>26</v>
      </c>
    </row>
    <row r="9" spans="1:7" x14ac:dyDescent="0.2">
      <c r="A9" s="67" t="s">
        <v>0</v>
      </c>
      <c r="B9" s="40">
        <f>(B6)/(1+A4)^B8</f>
        <v>4910.7142857142853</v>
      </c>
      <c r="C9" s="40">
        <f>(B6)/(1+A4)^C8</f>
        <v>4384.5663265306121</v>
      </c>
      <c r="D9" s="40">
        <f>(B6)/(1+A4)^D8</f>
        <v>3914.79136297376</v>
      </c>
      <c r="E9" s="40">
        <f>(B6)/(1+A4)^E8</f>
        <v>3495.3494312265716</v>
      </c>
      <c r="F9" s="40">
        <f>SUM(B9:E9)</f>
        <v>16705.421406445228</v>
      </c>
      <c r="G9" s="68">
        <f>F9-B4</f>
        <v>1705.4214064452281</v>
      </c>
    </row>
    <row r="10" spans="1:7" x14ac:dyDescent="0.2">
      <c r="A10" s="5"/>
      <c r="B10" s="3"/>
      <c r="C10" s="3"/>
      <c r="D10" s="3"/>
      <c r="E10" s="3"/>
      <c r="F10" s="3"/>
      <c r="G10" s="7"/>
    </row>
    <row r="11" spans="1:7" x14ac:dyDescent="0.2">
      <c r="A11" s="42" t="s">
        <v>27</v>
      </c>
      <c r="B11" s="32" t="s">
        <v>28</v>
      </c>
      <c r="C11" s="32" t="s">
        <v>29</v>
      </c>
      <c r="D11" s="32" t="s">
        <v>30</v>
      </c>
      <c r="E11" s="32" t="s">
        <v>31</v>
      </c>
      <c r="F11" s="24" t="s">
        <v>36</v>
      </c>
      <c r="G11" s="7"/>
    </row>
    <row r="12" spans="1:7" x14ac:dyDescent="0.2">
      <c r="A12" s="69">
        <v>0.1</v>
      </c>
      <c r="B12" s="34">
        <f>(B6)/(1+A12)^1</f>
        <v>5000</v>
      </c>
      <c r="C12" s="34">
        <f>(B6)/(1+A12)^2</f>
        <v>4545.454545454545</v>
      </c>
      <c r="D12" s="34">
        <f>(B6)/(1+A12)^3</f>
        <v>4132.2314049586766</v>
      </c>
      <c r="E12" s="34">
        <f>(B6)/(1+A12)^4</f>
        <v>3756.5740045078878</v>
      </c>
      <c r="F12" s="34">
        <f>SUM(B12:E12)</f>
        <v>17434.259954921108</v>
      </c>
      <c r="G12" s="7"/>
    </row>
    <row r="13" spans="1:7" x14ac:dyDescent="0.2">
      <c r="A13" s="69">
        <v>0.2</v>
      </c>
      <c r="B13" s="34">
        <f>(B6)/(1+A13)^1</f>
        <v>4583.3333333333339</v>
      </c>
      <c r="C13" s="34">
        <f>(B6)/(1+A13)^2</f>
        <v>3819.4444444444448</v>
      </c>
      <c r="D13" s="34">
        <f>(B6)/(1+A13)^3</f>
        <v>3182.8703703703704</v>
      </c>
      <c r="E13" s="34">
        <f>(B6)/(1+A13)^4</f>
        <v>2652.391975308642</v>
      </c>
      <c r="F13" s="34">
        <f>SUM(B13:E13)</f>
        <v>14238.040123456791</v>
      </c>
      <c r="G13" s="7"/>
    </row>
    <row r="14" spans="1:7" x14ac:dyDescent="0.2">
      <c r="A14" s="65">
        <v>0.3</v>
      </c>
      <c r="B14" s="27">
        <f>(B6)/(1+A14)^1</f>
        <v>4230.7692307692305</v>
      </c>
      <c r="C14" s="27">
        <f>(B6)/(1+A14)^2</f>
        <v>3254.437869822485</v>
      </c>
      <c r="D14" s="27">
        <f>(B6)/(1+A14)^3</f>
        <v>2503.4137460172956</v>
      </c>
      <c r="E14" s="27">
        <f>(B6)/(1+A14)^4</f>
        <v>1925.702881551766</v>
      </c>
      <c r="F14" s="27">
        <f>SUM(B14:E14)</f>
        <v>11914.323728160776</v>
      </c>
      <c r="G14" s="7"/>
    </row>
    <row r="15" spans="1:7" x14ac:dyDescent="0.2">
      <c r="A15" s="65">
        <v>0.4</v>
      </c>
      <c r="B15" s="27">
        <f>(B6)/(1+A15)^1</f>
        <v>3928.5714285714289</v>
      </c>
      <c r="C15" s="27">
        <f>(B6)/(1+A15)^2</f>
        <v>2806.1224489795923</v>
      </c>
      <c r="D15" s="27">
        <f>(B6)/(1+A15)^3</f>
        <v>2004.3731778425661</v>
      </c>
      <c r="E15" s="27">
        <f>(B6)/(1+A15)^4</f>
        <v>1431.6951270304044</v>
      </c>
      <c r="F15" s="27">
        <f>SUM(B15:E15)</f>
        <v>10170.76218242399</v>
      </c>
      <c r="G15" s="70"/>
    </row>
    <row r="16" spans="1:7" x14ac:dyDescent="0.2">
      <c r="A16" s="71">
        <v>0.5</v>
      </c>
      <c r="B16" s="27">
        <f>(B6)/(1+A16)^1</f>
        <v>3666.6666666666665</v>
      </c>
      <c r="C16" s="27">
        <f>(B6)/(1+A16)^2</f>
        <v>2444.4444444444443</v>
      </c>
      <c r="D16" s="27">
        <f>(B6)/(1+A16)^3</f>
        <v>1629.6296296296296</v>
      </c>
      <c r="E16" s="27">
        <f>(B6)/(1+A16)^4</f>
        <v>1086.4197530864199</v>
      </c>
      <c r="F16" s="27">
        <f>SUM(B16:E16)</f>
        <v>8827.1604938271612</v>
      </c>
      <c r="G16" s="70"/>
    </row>
    <row r="17" spans="1:9" x14ac:dyDescent="0.2">
      <c r="A17" s="71">
        <v>0.6</v>
      </c>
      <c r="B17" s="27">
        <f>(B6)/(1+A17)^1</f>
        <v>3437.5</v>
      </c>
      <c r="C17" s="27">
        <f>(B6)/(1+A17)^2</f>
        <v>2148.4374999999995</v>
      </c>
      <c r="D17" s="27">
        <f>(B6)/(1+A17)^3</f>
        <v>1342.7734374999998</v>
      </c>
      <c r="E17" s="27">
        <f>(B6)/(1+A17)^4</f>
        <v>839.23339843749966</v>
      </c>
      <c r="F17" s="27">
        <f>SUM(B17:E17)</f>
        <v>7767.9443359375</v>
      </c>
      <c r="G17" s="70"/>
      <c r="I17" s="33"/>
    </row>
    <row r="18" spans="1:9" x14ac:dyDescent="0.2">
      <c r="A18" s="5"/>
      <c r="B18" s="3"/>
      <c r="C18" s="3"/>
      <c r="D18" s="3"/>
      <c r="E18" s="3"/>
      <c r="F18" s="3"/>
      <c r="G18" s="70"/>
    </row>
    <row r="19" spans="1:9" x14ac:dyDescent="0.2">
      <c r="A19" s="73" t="s">
        <v>37</v>
      </c>
      <c r="B19" s="32"/>
      <c r="C19" s="32"/>
      <c r="D19" s="72"/>
      <c r="E19" s="72"/>
      <c r="F19" s="72"/>
      <c r="G19" s="7"/>
    </row>
    <row r="20" spans="1:9" x14ac:dyDescent="0.2">
      <c r="A20" s="74">
        <v>0.1</v>
      </c>
      <c r="B20" s="27">
        <f xml:space="preserve"> F12</f>
        <v>17434.259954921108</v>
      </c>
      <c r="C20" s="27">
        <f>F12</f>
        <v>17434.259954921108</v>
      </c>
      <c r="D20" s="3"/>
      <c r="E20" s="35" t="s">
        <v>38</v>
      </c>
      <c r="F20" s="36">
        <f>((C23/B23)*(A22-A20))+A20</f>
        <v>0.17616059230212197</v>
      </c>
      <c r="G20" s="7"/>
    </row>
    <row r="21" spans="1:9" x14ac:dyDescent="0.2">
      <c r="A21" s="42"/>
      <c r="B21" s="27"/>
      <c r="C21" s="27">
        <f>B4</f>
        <v>15000</v>
      </c>
      <c r="D21" s="3"/>
      <c r="E21" s="3"/>
      <c r="F21" s="3"/>
      <c r="G21" s="7"/>
      <c r="I21" s="33"/>
    </row>
    <row r="22" spans="1:9" x14ac:dyDescent="0.2">
      <c r="A22" s="74">
        <v>0.2</v>
      </c>
      <c r="B22" s="27">
        <f>F13</f>
        <v>14238.040123456791</v>
      </c>
      <c r="C22" s="27"/>
      <c r="D22" s="3"/>
      <c r="E22" s="3"/>
      <c r="F22" s="3"/>
      <c r="G22" s="70"/>
      <c r="I22" s="33"/>
    </row>
    <row r="23" spans="1:9" ht="17" thickBot="1" x14ac:dyDescent="0.25">
      <c r="A23" s="75"/>
      <c r="B23" s="76">
        <f>B20-B22</f>
        <v>3196.2198314643174</v>
      </c>
      <c r="C23" s="76">
        <f>C20-C21</f>
        <v>2434.2599549211081</v>
      </c>
      <c r="D23" s="10"/>
      <c r="E23" s="10"/>
      <c r="F23" s="10"/>
      <c r="G23" s="78"/>
    </row>
  </sheetData>
  <mergeCells count="1">
    <mergeCell ref="A1:G1"/>
  </mergeCells>
  <phoneticPr fontId="3" type="noConversion"/>
  <pageMargins left="0.25" right="0.25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6" sqref="F26"/>
    </sheetView>
  </sheetViews>
  <sheetFormatPr baseColWidth="10" defaultRowHeight="16" x14ac:dyDescent="0.2"/>
  <cols>
    <col min="1" max="1" width="12.33203125" bestFit="1" customWidth="1"/>
    <col min="2" max="3" width="11.5" bestFit="1" customWidth="1"/>
    <col min="4" max="4" width="13.33203125" bestFit="1" customWidth="1"/>
    <col min="5" max="9" width="10.33203125" bestFit="1" customWidth="1"/>
    <col min="10" max="10" width="14" bestFit="1" customWidth="1"/>
    <col min="11" max="11" width="8.33203125" bestFit="1" customWidth="1"/>
    <col min="12" max="12" width="10.1640625" bestFit="1" customWidth="1"/>
  </cols>
  <sheetData>
    <row r="1" spans="1:11" ht="17" thickBot="1" x14ac:dyDescent="0.25">
      <c r="A1" s="61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3"/>
    </row>
    <row r="2" spans="1:11" x14ac:dyDescent="0.2">
      <c r="A2" s="5"/>
      <c r="B2" s="3"/>
      <c r="C2" s="3"/>
      <c r="D2" s="3"/>
      <c r="E2" s="3"/>
      <c r="F2" s="3"/>
      <c r="G2" s="3"/>
      <c r="H2" s="3"/>
      <c r="I2" s="3"/>
      <c r="J2" s="3"/>
      <c r="K2" s="7"/>
    </row>
    <row r="3" spans="1:11" ht="32" x14ac:dyDescent="0.2">
      <c r="A3" s="64" t="s">
        <v>18</v>
      </c>
      <c r="B3" s="26" t="s">
        <v>21</v>
      </c>
      <c r="C3" s="26" t="s">
        <v>42</v>
      </c>
      <c r="D3" s="24" t="s">
        <v>41</v>
      </c>
      <c r="E3" s="3"/>
      <c r="F3" s="3"/>
      <c r="G3" s="3"/>
      <c r="H3" s="3"/>
      <c r="I3" s="3"/>
      <c r="J3" s="3"/>
      <c r="K3" s="7"/>
    </row>
    <row r="4" spans="1:11" x14ac:dyDescent="0.2">
      <c r="A4" s="65">
        <v>0.12</v>
      </c>
      <c r="B4" s="27">
        <v>15000</v>
      </c>
      <c r="C4" s="38">
        <v>8</v>
      </c>
      <c r="D4" s="30">
        <f>B4/C4</f>
        <v>1875</v>
      </c>
      <c r="E4" s="3"/>
      <c r="F4" s="3"/>
      <c r="G4" s="3"/>
      <c r="H4" s="3"/>
      <c r="I4" s="3"/>
      <c r="J4" s="3"/>
      <c r="K4" s="7"/>
    </row>
    <row r="5" spans="1:11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7"/>
    </row>
    <row r="6" spans="1:11" x14ac:dyDescent="0.2">
      <c r="A6" s="66" t="s">
        <v>4</v>
      </c>
      <c r="B6" s="39">
        <v>3200</v>
      </c>
      <c r="C6" s="3"/>
      <c r="D6" s="3"/>
      <c r="E6" s="3"/>
      <c r="F6" s="3"/>
      <c r="G6" s="3"/>
      <c r="H6" s="3"/>
      <c r="I6" s="3"/>
      <c r="J6" s="3"/>
      <c r="K6" s="7"/>
    </row>
    <row r="7" spans="1:11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7"/>
    </row>
    <row r="8" spans="1:11" x14ac:dyDescent="0.2">
      <c r="A8" s="42" t="s">
        <v>10</v>
      </c>
      <c r="B8" s="32">
        <v>1</v>
      </c>
      <c r="C8" s="32">
        <v>2</v>
      </c>
      <c r="D8" s="32">
        <v>3</v>
      </c>
      <c r="E8" s="32">
        <v>4</v>
      </c>
      <c r="F8" s="32">
        <v>5</v>
      </c>
      <c r="G8" s="32">
        <v>6</v>
      </c>
      <c r="H8" s="32">
        <v>7</v>
      </c>
      <c r="I8" s="32">
        <v>8</v>
      </c>
      <c r="J8" s="32" t="s">
        <v>43</v>
      </c>
      <c r="K8" s="43" t="s">
        <v>26</v>
      </c>
    </row>
    <row r="9" spans="1:11" x14ac:dyDescent="0.2">
      <c r="A9" s="67" t="s">
        <v>0</v>
      </c>
      <c r="B9" s="40">
        <f>(B6)/(1+A4)^B8</f>
        <v>2857.1428571428569</v>
      </c>
      <c r="C9" s="40">
        <f>(B6)/(1+A4)^C8</f>
        <v>2551.0204081632651</v>
      </c>
      <c r="D9" s="40">
        <f>(B6)/(1+A4)^D8</f>
        <v>2277.696793002915</v>
      </c>
      <c r="E9" s="40">
        <f>(B6)/(1+A4)^E8</f>
        <v>2033.6578508954597</v>
      </c>
      <c r="F9" s="40">
        <f>(B6)/(1+A4)^F8</f>
        <v>1815.7659382995175</v>
      </c>
      <c r="G9" s="40">
        <f>(B6)/(1+A4)^G8</f>
        <v>1621.2195877674262</v>
      </c>
      <c r="H9" s="40">
        <f>(B6)/(1+A4)^H8</f>
        <v>1447.517489078059</v>
      </c>
      <c r="I9" s="40">
        <f>(B6)/(1+A4)^I8</f>
        <v>1292.4263295339813</v>
      </c>
      <c r="J9" s="40">
        <f>SUM(B9:I9)</f>
        <v>15896.447253883478</v>
      </c>
      <c r="K9" s="68">
        <f>J9-B4</f>
        <v>896.44725388347797</v>
      </c>
    </row>
    <row r="10" spans="1:11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7"/>
    </row>
    <row r="11" spans="1:11" x14ac:dyDescent="0.2">
      <c r="A11" s="42" t="s">
        <v>27</v>
      </c>
      <c r="B11" s="32" t="s">
        <v>28</v>
      </c>
      <c r="C11" s="32" t="s">
        <v>29</v>
      </c>
      <c r="D11" s="32" t="s">
        <v>30</v>
      </c>
      <c r="E11" s="32" t="s">
        <v>31</v>
      </c>
      <c r="F11" s="32" t="s">
        <v>32</v>
      </c>
      <c r="G11" s="32" t="s">
        <v>33</v>
      </c>
      <c r="H11" s="32" t="s">
        <v>34</v>
      </c>
      <c r="I11" s="32" t="s">
        <v>35</v>
      </c>
      <c r="J11" s="24" t="s">
        <v>36</v>
      </c>
      <c r="K11" s="7"/>
    </row>
    <row r="12" spans="1:11" x14ac:dyDescent="0.2">
      <c r="A12" s="69">
        <v>0.1</v>
      </c>
      <c r="B12" s="34">
        <f>(B6)/(1+A12)^1</f>
        <v>2909.090909090909</v>
      </c>
      <c r="C12" s="34">
        <f>(B6)/(1+A12)^2</f>
        <v>2644.6280991735534</v>
      </c>
      <c r="D12" s="34">
        <f>(B6)/(1+A12)^3</f>
        <v>2404.207362885048</v>
      </c>
      <c r="E12" s="34">
        <f>(B6)/(1+A12)^4</f>
        <v>2185.6430571682258</v>
      </c>
      <c r="F12" s="34">
        <f>(B6)/(1+A12)^5</f>
        <v>1986.948233789296</v>
      </c>
      <c r="G12" s="34">
        <f>(B6)/(1+A12)^6</f>
        <v>1806.316576172087</v>
      </c>
      <c r="H12" s="34">
        <f>(B6)/(1+A12)^7</f>
        <v>1642.1059783382607</v>
      </c>
      <c r="I12" s="34">
        <f>(B6)/(1+A12)^8</f>
        <v>1492.8236166711461</v>
      </c>
      <c r="J12" s="34">
        <f>SUM(B12:E12)</f>
        <v>10143.569428317736</v>
      </c>
      <c r="K12" s="7"/>
    </row>
    <row r="13" spans="1:11" x14ac:dyDescent="0.2">
      <c r="A13" s="69">
        <v>0.2</v>
      </c>
      <c r="B13" s="34">
        <f>(B6)/(1+A13)^1</f>
        <v>2666.666666666667</v>
      </c>
      <c r="C13" s="34">
        <f>(B6)/(1+A13)^2</f>
        <v>2222.2222222222222</v>
      </c>
      <c r="D13" s="34">
        <f>(B6)/(1+A13)^3</f>
        <v>1851.851851851852</v>
      </c>
      <c r="E13" s="34">
        <f>(B6)/(1+A13)^4</f>
        <v>1543.2098765432099</v>
      </c>
      <c r="F13" s="34">
        <f>(B6)/(1+A13)^5</f>
        <v>1286.008230452675</v>
      </c>
      <c r="G13" s="34">
        <f>(B6)/(1+A13)^5</f>
        <v>1286.008230452675</v>
      </c>
      <c r="H13" s="34">
        <f>(B6)/(1+A13)^7</f>
        <v>893.06127114769095</v>
      </c>
      <c r="I13" s="34">
        <f>(B6)/(1+A13)^8</f>
        <v>744.21772595640914</v>
      </c>
      <c r="J13" s="34">
        <f>SUM(B13:E13)</f>
        <v>8283.9506172839501</v>
      </c>
      <c r="K13" s="7"/>
    </row>
    <row r="14" spans="1:11" x14ac:dyDescent="0.2">
      <c r="A14" s="65">
        <v>0.3</v>
      </c>
      <c r="B14" s="27">
        <f>(B6)/(1+A14)^1</f>
        <v>2461.5384615384614</v>
      </c>
      <c r="C14" s="27">
        <f>(B6)/(1+A14)^2</f>
        <v>1893.4911242603548</v>
      </c>
      <c r="D14" s="27">
        <f>(B6)/(1+A14)^3</f>
        <v>1456.5316340464267</v>
      </c>
      <c r="E14" s="27">
        <f>(B6)/(1+A14)^4</f>
        <v>1120.4089492664821</v>
      </c>
      <c r="F14" s="27">
        <f>(B6)/(1+A14)^5</f>
        <v>861.8530378972938</v>
      </c>
      <c r="G14" s="41">
        <f>(B6)/(1+A14)^6</f>
        <v>662.9638753056106</v>
      </c>
      <c r="H14" s="41">
        <f>(B6)/(1+A14)^7</f>
        <v>509.97221177354658</v>
      </c>
      <c r="I14" s="41">
        <f>(B6)/(1+A14)^8</f>
        <v>392.28631674888203</v>
      </c>
      <c r="J14" s="27">
        <f>SUM(B14:E14)</f>
        <v>6931.9701691117261</v>
      </c>
      <c r="K14" s="7"/>
    </row>
    <row r="15" spans="1:11" x14ac:dyDescent="0.2">
      <c r="A15" s="65">
        <v>0.4</v>
      </c>
      <c r="B15" s="27">
        <f>(B6)/(1+A15)^1</f>
        <v>2285.7142857142858</v>
      </c>
      <c r="C15" s="27">
        <f>(B6)/(1+A15)^2</f>
        <v>1632.6530612244901</v>
      </c>
      <c r="D15" s="27">
        <f>(B6)/(1+A15)^3</f>
        <v>1166.180758017493</v>
      </c>
      <c r="E15" s="27">
        <f>(B6)/(1+A15)^4</f>
        <v>832.98625572678077</v>
      </c>
      <c r="F15" s="27">
        <f>(B6)/(1+A15)^5</f>
        <v>594.9901826619863</v>
      </c>
      <c r="G15" s="41">
        <f>(B6)/(1+A15)^6</f>
        <v>424.99298761570452</v>
      </c>
      <c r="H15" s="41">
        <f>(B6)/(1+A15)^7</f>
        <v>303.56641972550329</v>
      </c>
      <c r="I15" s="41">
        <f>(B6)/(1+A15)^8</f>
        <v>216.83315694678805</v>
      </c>
      <c r="J15" s="27">
        <f>SUM(B15:E15)</f>
        <v>5917.5343606830493</v>
      </c>
      <c r="K15" s="70"/>
    </row>
    <row r="16" spans="1:11" x14ac:dyDescent="0.2">
      <c r="A16" s="71">
        <v>0.5</v>
      </c>
      <c r="B16" s="27">
        <f>(B6)/(1+A16)^1</f>
        <v>2133.3333333333335</v>
      </c>
      <c r="C16" s="27">
        <f>(B6)/(1+A16)^2</f>
        <v>1422.2222222222222</v>
      </c>
      <c r="D16" s="27">
        <f>(B6)/(1+A16)^3</f>
        <v>948.14814814814815</v>
      </c>
      <c r="E16" s="27">
        <f>(B6)/(1+A16)^4</f>
        <v>632.09876543209873</v>
      </c>
      <c r="F16" s="27">
        <f>(B6)/(1+A16)^5</f>
        <v>421.39917695473252</v>
      </c>
      <c r="G16" s="41">
        <f>(B6)/(1+A16)^6</f>
        <v>280.93278463648835</v>
      </c>
      <c r="H16" s="41">
        <f>(B6)/(1+A16)^7</f>
        <v>187.28852309099221</v>
      </c>
      <c r="I16" s="41">
        <f>(B6)/(1+A16)^8</f>
        <v>124.85901539399482</v>
      </c>
      <c r="J16" s="27">
        <f>SUM(B16:E16)</f>
        <v>5135.8024691358023</v>
      </c>
      <c r="K16" s="70"/>
    </row>
    <row r="17" spans="1:11" x14ac:dyDescent="0.2">
      <c r="A17" s="71">
        <v>0.6</v>
      </c>
      <c r="B17" s="27">
        <f>(B6)/(1+A17)^1</f>
        <v>2000</v>
      </c>
      <c r="C17" s="27">
        <f>(B6)/(1+A17)^2</f>
        <v>1249.9999999999998</v>
      </c>
      <c r="D17" s="27">
        <f>(B6)/(1+A17)^3</f>
        <v>781.24999999999977</v>
      </c>
      <c r="E17" s="27">
        <f>(B6)/(1+A17)^4</f>
        <v>488.28124999999977</v>
      </c>
      <c r="F17" s="27">
        <f>(B6)/(1+A17)^5</f>
        <v>305.17578124999983</v>
      </c>
      <c r="G17" s="41">
        <f>(B6)/(1+A17)^6</f>
        <v>190.73486328124989</v>
      </c>
      <c r="H17" s="41">
        <f>(B6)/(1+A17)^7</f>
        <v>119.20928955078116</v>
      </c>
      <c r="I17" s="41">
        <f>(B6)/(1+A17)^8</f>
        <v>74.505805969238224</v>
      </c>
      <c r="J17" s="27">
        <f>SUM(B17:E17)</f>
        <v>4519.53125</v>
      </c>
      <c r="K17" s="70"/>
    </row>
    <row r="18" spans="1:11" x14ac:dyDescent="0.2">
      <c r="A18" s="5"/>
      <c r="B18" s="3"/>
      <c r="C18" s="3"/>
      <c r="D18" s="3"/>
      <c r="E18" s="3"/>
      <c r="F18" s="3"/>
      <c r="G18" s="72"/>
      <c r="H18" s="72"/>
      <c r="I18" s="3"/>
      <c r="J18" s="3"/>
      <c r="K18" s="7"/>
    </row>
    <row r="19" spans="1:11" x14ac:dyDescent="0.2">
      <c r="A19" s="73" t="s">
        <v>37</v>
      </c>
      <c r="B19" s="32"/>
      <c r="C19" s="32"/>
      <c r="D19" s="72"/>
      <c r="E19" s="72"/>
      <c r="F19" s="72"/>
      <c r="G19" s="3"/>
      <c r="H19" s="3"/>
      <c r="I19" s="3"/>
      <c r="J19" s="3"/>
      <c r="K19" s="7"/>
    </row>
    <row r="20" spans="1:11" x14ac:dyDescent="0.2">
      <c r="A20" s="74">
        <v>0.1</v>
      </c>
      <c r="B20" s="27">
        <f xml:space="preserve"> J12</f>
        <v>10143.569428317736</v>
      </c>
      <c r="C20" s="27">
        <f>J12</f>
        <v>10143.569428317736</v>
      </c>
      <c r="D20" s="3"/>
      <c r="E20" s="35" t="s">
        <v>38</v>
      </c>
      <c r="F20" s="36">
        <f>((C23/B23)*(A22-A20))+A20</f>
        <v>-0.16115193839013228</v>
      </c>
      <c r="G20" s="3"/>
      <c r="H20" s="3"/>
      <c r="I20" s="3"/>
      <c r="J20" s="3"/>
      <c r="K20" s="7"/>
    </row>
    <row r="21" spans="1:11" x14ac:dyDescent="0.2">
      <c r="A21" s="42"/>
      <c r="B21" s="27"/>
      <c r="C21" s="27">
        <f>B4</f>
        <v>15000</v>
      </c>
      <c r="D21" s="3"/>
      <c r="E21" s="3"/>
      <c r="F21" s="3"/>
      <c r="G21" s="3"/>
      <c r="H21" s="3"/>
      <c r="I21" s="3"/>
      <c r="J21" s="3"/>
      <c r="K21" s="7"/>
    </row>
    <row r="22" spans="1:11" x14ac:dyDescent="0.2">
      <c r="A22" s="74">
        <v>0.2</v>
      </c>
      <c r="B22" s="27">
        <f>J13</f>
        <v>8283.9506172839501</v>
      </c>
      <c r="C22" s="27"/>
      <c r="D22" s="3"/>
      <c r="E22" s="3"/>
      <c r="F22" s="3"/>
      <c r="G22" s="72"/>
      <c r="H22" s="72"/>
      <c r="I22" s="3"/>
      <c r="J22" s="3"/>
      <c r="K22" s="7"/>
    </row>
    <row r="23" spans="1:11" ht="17" thickBot="1" x14ac:dyDescent="0.25">
      <c r="A23" s="75"/>
      <c r="B23" s="76">
        <f>B20-B22</f>
        <v>1859.6188110337862</v>
      </c>
      <c r="C23" s="76">
        <f>C20-C21</f>
        <v>-4856.4305716822637</v>
      </c>
      <c r="D23" s="10"/>
      <c r="E23" s="10"/>
      <c r="F23" s="10"/>
      <c r="G23" s="77"/>
      <c r="H23" s="77"/>
      <c r="I23" s="10"/>
      <c r="J23" s="10"/>
      <c r="K23" s="11"/>
    </row>
  </sheetData>
  <mergeCells count="1">
    <mergeCell ref="A1:K1"/>
  </mergeCells>
  <phoneticPr fontId="3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2017-05-17T12:15:42Z</dcterms:created>
  <dcterms:modified xsi:type="dcterms:W3CDTF">2017-05-23T08:21:40Z</dcterms:modified>
</cp:coreProperties>
</file>