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https://d.docs.live.net/3070a62849c07249/"/>
    </mc:Choice>
  </mc:AlternateContent>
  <bookViews>
    <workbookView xWindow="0" yWindow="0" windowWidth="20490" windowHeight="753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" i="1" l="1"/>
  <c r="AH9" i="1" s="1"/>
  <c r="AK9" i="1" s="1"/>
  <c r="AJ9" i="1"/>
  <c r="AG9" i="1"/>
  <c r="AI8" i="1"/>
  <c r="AH8" i="1"/>
  <c r="AK8" i="1" s="1"/>
  <c r="AJ8" i="1"/>
  <c r="AG8" i="1"/>
  <c r="AK7" i="1"/>
  <c r="AH7" i="1"/>
  <c r="AI7" i="1"/>
  <c r="AJ7" i="1"/>
  <c r="AG7" i="1"/>
  <c r="AI6" i="1"/>
  <c r="AJ6" i="1"/>
  <c r="AG6" i="1"/>
  <c r="AH5" i="1"/>
  <c r="AI5" i="1"/>
  <c r="AK5" i="1"/>
  <c r="AG5" i="1"/>
  <c r="AK4" i="1"/>
  <c r="AH4" i="1"/>
  <c r="AI4" i="1"/>
  <c r="AJ5" i="1"/>
  <c r="AJ4" i="1"/>
  <c r="AD7" i="1"/>
  <c r="AD6" i="1"/>
  <c r="C8" i="1"/>
  <c r="AG4" i="1"/>
  <c r="Y9" i="1"/>
  <c r="X9" i="1"/>
  <c r="AA9" i="1" s="1"/>
  <c r="Z9" i="1"/>
  <c r="W9" i="1"/>
  <c r="Y8" i="1"/>
  <c r="X8" i="1"/>
  <c r="AA8" i="1" s="1"/>
  <c r="Z8" i="1"/>
  <c r="W8" i="1"/>
  <c r="AA7" i="1"/>
  <c r="X7" i="1"/>
  <c r="Y7" i="1"/>
  <c r="Z7" i="1"/>
  <c r="W7" i="1"/>
  <c r="Z6" i="1"/>
  <c r="Z5" i="1"/>
  <c r="X5" i="1" s="1"/>
  <c r="AA5" i="1" s="1"/>
  <c r="W6" i="1" s="1"/>
  <c r="Y5" i="1"/>
  <c r="W5" i="1"/>
  <c r="Z4" i="1"/>
  <c r="X4" i="1" s="1"/>
  <c r="T8" i="1"/>
  <c r="Y4" i="1"/>
  <c r="T5" i="1"/>
  <c r="T6" i="1"/>
  <c r="W4" i="1"/>
  <c r="Q9" i="1"/>
  <c r="Q8" i="1"/>
  <c r="Q7" i="1"/>
  <c r="Q6" i="1"/>
  <c r="Q5" i="1"/>
  <c r="Q4" i="1"/>
  <c r="P9" i="1"/>
  <c r="P8" i="1"/>
  <c r="P7" i="1"/>
  <c r="P6" i="1"/>
  <c r="P5" i="1"/>
  <c r="P4" i="1"/>
  <c r="O9" i="1"/>
  <c r="O8" i="1"/>
  <c r="O7" i="1"/>
  <c r="O6" i="1"/>
  <c r="O5" i="1"/>
  <c r="M9" i="1"/>
  <c r="M8" i="1"/>
  <c r="M7" i="1"/>
  <c r="M6" i="1"/>
  <c r="M5" i="1"/>
  <c r="M4" i="1"/>
  <c r="O4" i="1" s="1"/>
  <c r="F4" i="1"/>
  <c r="AH6" i="1" l="1"/>
  <c r="AK6" i="1" s="1"/>
  <c r="X6" i="1"/>
  <c r="AA6" i="1" s="1"/>
  <c r="Y6" i="1"/>
  <c r="C9" i="1"/>
  <c r="G8" i="1"/>
  <c r="G5" i="1" l="1"/>
  <c r="G9" i="1"/>
  <c r="G6" i="1"/>
  <c r="G7" i="1"/>
  <c r="H4" i="1"/>
  <c r="G4" i="1"/>
  <c r="I4" i="1" l="1"/>
  <c r="J4" i="1"/>
  <c r="F5" i="1" s="1"/>
  <c r="H5" i="1" l="1"/>
  <c r="I5" i="1" s="1"/>
  <c r="J5" i="1"/>
  <c r="F6" i="1" s="1"/>
  <c r="H6" i="1" l="1"/>
  <c r="I6" i="1" s="1"/>
  <c r="J6" i="1"/>
  <c r="F7" i="1" s="1"/>
  <c r="H7" i="1" l="1"/>
  <c r="I7" i="1" s="1"/>
  <c r="J7" i="1"/>
  <c r="F8" i="1" s="1"/>
  <c r="H8" i="1" l="1"/>
  <c r="I8" i="1" s="1"/>
  <c r="J8" i="1"/>
  <c r="F9" i="1" s="1"/>
  <c r="H9" i="1" l="1"/>
  <c r="I9" i="1" s="1"/>
  <c r="J9" i="1"/>
  <c r="AA4" i="1"/>
</calcChain>
</file>

<file path=xl/sharedStrings.xml><?xml version="1.0" encoding="utf-8"?>
<sst xmlns="http://schemas.openxmlformats.org/spreadsheetml/2006/main" count="58" uniqueCount="36">
  <si>
    <t>Datos</t>
  </si>
  <si>
    <t>Monto del préstamo</t>
  </si>
  <si>
    <t>Tasa de interés</t>
  </si>
  <si>
    <t xml:space="preserve">No. Pagos </t>
  </si>
  <si>
    <t>Capital inicial</t>
  </si>
  <si>
    <t xml:space="preserve">Amortización </t>
  </si>
  <si>
    <t>Interés</t>
  </si>
  <si>
    <t>Pago</t>
  </si>
  <si>
    <t>Capital final</t>
  </si>
  <si>
    <t>1) Esquema de amortización iguales o pagos adicionales</t>
  </si>
  <si>
    <t>Periodo (meses)</t>
  </si>
  <si>
    <t xml:space="preserve">Tasa </t>
  </si>
  <si>
    <t>TE</t>
  </si>
  <si>
    <t>Amortización = Monto del préstamo/ No. De periodos</t>
  </si>
  <si>
    <t>Pago = Amortización + intereses</t>
  </si>
  <si>
    <t>Interés = Capital inicial x tasa</t>
  </si>
  <si>
    <t>Capital final = Capital inicial - amortizacion</t>
  </si>
  <si>
    <t>2) Esquema tipo Bullet</t>
  </si>
  <si>
    <t>Amortización</t>
  </si>
  <si>
    <t>Intereses</t>
  </si>
  <si>
    <t xml:space="preserve">Pago </t>
  </si>
  <si>
    <t>3) Esquema de pagos crecientes</t>
  </si>
  <si>
    <t>No. Pago</t>
  </si>
  <si>
    <t>Capital Inicial</t>
  </si>
  <si>
    <t>Amortizacion = pago - intereses</t>
  </si>
  <si>
    <t>Periodos</t>
  </si>
  <si>
    <t xml:space="preserve">Pago = Cap. Inicial / no. De periodo (1+i)^1 </t>
  </si>
  <si>
    <t>4)Pagos iguales</t>
  </si>
  <si>
    <t>No. Pagos</t>
  </si>
  <si>
    <t>Amortizacion</t>
  </si>
  <si>
    <t xml:space="preserve">Capital inicial para tabla </t>
  </si>
  <si>
    <t>Pago = vp(i/(1-(1+i)-n))</t>
  </si>
  <si>
    <t>Amortizacion = Pago - intereses</t>
  </si>
  <si>
    <t>Periodo (Meses)</t>
  </si>
  <si>
    <t>1)Esquema de amortizacion iguales o pagos adicionales para 12 meses</t>
  </si>
  <si>
    <t>Amortiacion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</si>
</sst>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7" xfId="0" applyFont="1" applyFill="1" applyBorder="1"/>
    <xf numFmtId="0" fontId="3" fillId="2" borderId="8" xfId="0" applyFont="1" applyFill="1" applyBorder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44" fontId="0" fillId="4" borderId="0" xfId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2" xfId="0" applyFill="1" applyBorder="1"/>
    <xf numFmtId="0" fontId="0" fillId="5" borderId="1" xfId="0" applyFill="1" applyBorder="1"/>
    <xf numFmtId="0" fontId="0" fillId="5" borderId="2" xfId="0" applyFill="1" applyBorder="1"/>
    <xf numFmtId="0" fontId="3" fillId="5" borderId="1" xfId="0" applyFont="1" applyFill="1" applyBorder="1"/>
    <xf numFmtId="10" fontId="0" fillId="5" borderId="2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1" xfId="0" applyFont="1" applyFill="1" applyBorder="1"/>
    <xf numFmtId="44" fontId="3" fillId="4" borderId="0" xfId="1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44" fontId="0" fillId="0" borderId="0" xfId="1" applyFont="1"/>
    <xf numFmtId="44" fontId="0" fillId="4" borderId="0" xfId="1" applyFont="1" applyFill="1"/>
    <xf numFmtId="0" fontId="0" fillId="3" borderId="5" xfId="0" applyFill="1" applyBorder="1"/>
    <xf numFmtId="0" fontId="0" fillId="3" borderId="6" xfId="0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44" fontId="0" fillId="0" borderId="0" xfId="1" applyFont="1" applyAlignment="1">
      <alignment horizontal="center"/>
    </xf>
    <xf numFmtId="44" fontId="0" fillId="3" borderId="0" xfId="0" applyNumberFormat="1" applyFill="1" applyAlignment="1">
      <alignment horizontal="center"/>
    </xf>
    <xf numFmtId="44" fontId="0" fillId="4" borderId="0" xfId="0" applyNumberFormat="1" applyFill="1" applyAlignment="1">
      <alignment horizontal="center"/>
    </xf>
    <xf numFmtId="44" fontId="0" fillId="4" borderId="0" xfId="0" quotePrefix="1" applyNumberFormat="1" applyFill="1" applyAlignment="1">
      <alignment horizontal="center"/>
    </xf>
    <xf numFmtId="0" fontId="0" fillId="7" borderId="1" xfId="0" applyFill="1" applyBorder="1"/>
    <xf numFmtId="0" fontId="0" fillId="7" borderId="2" xfId="0" applyFill="1" applyBorder="1"/>
    <xf numFmtId="0" fontId="0" fillId="3" borderId="7" xfId="0" applyFill="1" applyBorder="1"/>
    <xf numFmtId="10" fontId="0" fillId="3" borderId="8" xfId="2" applyNumberFormat="1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0" fillId="7" borderId="1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0" fontId="0" fillId="5" borderId="2" xfId="2" applyNumberFormat="1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7" borderId="5" xfId="0" applyFill="1" applyBorder="1"/>
    <xf numFmtId="44" fontId="0" fillId="7" borderId="6" xfId="1" applyFont="1" applyFill="1" applyBorder="1"/>
    <xf numFmtId="0" fontId="0" fillId="7" borderId="9" xfId="0" applyFill="1" applyBorder="1"/>
    <xf numFmtId="0" fontId="0" fillId="7" borderId="10" xfId="0" applyFill="1" applyBorder="1"/>
    <xf numFmtId="0" fontId="0" fillId="3" borderId="1" xfId="0" applyFill="1" applyBorder="1"/>
    <xf numFmtId="44" fontId="0" fillId="3" borderId="2" xfId="1" applyFont="1" applyFill="1" applyBorder="1"/>
    <xf numFmtId="0" fontId="0" fillId="7" borderId="2" xfId="0" applyFill="1" applyBorder="1" applyAlignment="1">
      <alignment horizontal="righ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Transmisión de listas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28"/>
  <sheetViews>
    <sheetView tabSelected="1" topLeftCell="A5" workbookViewId="0">
      <selection activeCell="F14" sqref="F14:J25"/>
    </sheetView>
  </sheetViews>
  <sheetFormatPr baseColWidth="10" defaultRowHeight="15" x14ac:dyDescent="0.25"/>
  <cols>
    <col min="2" max="2" width="49.140625" bestFit="1" customWidth="1"/>
    <col min="3" max="3" width="14.140625" bestFit="1" customWidth="1"/>
    <col min="6" max="6" width="12.85546875" bestFit="1" customWidth="1"/>
    <col min="7" max="7" width="13.140625" bestFit="1" customWidth="1"/>
    <col min="12" max="12" width="10.140625" bestFit="1" customWidth="1"/>
    <col min="13" max="13" width="12.85546875" bestFit="1" customWidth="1"/>
    <col min="14" max="14" width="12.7109375" bestFit="1" customWidth="1"/>
    <col min="16" max="17" width="12.5703125" bestFit="1" customWidth="1"/>
    <col min="19" max="19" width="29.140625" bestFit="1" customWidth="1"/>
    <col min="20" max="20" width="12.5703125" bestFit="1" customWidth="1"/>
    <col min="23" max="23" width="12.85546875" bestFit="1" customWidth="1"/>
    <col min="24" max="24" width="12.7109375" bestFit="1" customWidth="1"/>
    <col min="26" max="27" width="11.5703125" bestFit="1" customWidth="1"/>
    <col min="30" max="30" width="12.85546875" bestFit="1" customWidth="1"/>
    <col min="31" max="31" width="12.28515625" customWidth="1"/>
    <col min="33" max="33" width="12.85546875" bestFit="1" customWidth="1"/>
    <col min="34" max="34" width="12.7109375" bestFit="1" customWidth="1"/>
    <col min="36" max="36" width="11.5703125" bestFit="1" customWidth="1"/>
  </cols>
  <sheetData>
    <row r="1" spans="2:37" ht="15.75" thickBot="1" x14ac:dyDescent="0.3"/>
    <row r="2" spans="2:37" ht="15.75" thickBot="1" x14ac:dyDescent="0.3">
      <c r="B2" s="49" t="s">
        <v>0</v>
      </c>
      <c r="C2" s="50"/>
      <c r="E2" s="11" t="s">
        <v>9</v>
      </c>
      <c r="F2" s="11"/>
      <c r="G2" s="11"/>
      <c r="H2" s="11"/>
      <c r="I2" s="11"/>
      <c r="J2" s="11"/>
      <c r="L2" s="11" t="s">
        <v>17</v>
      </c>
      <c r="M2" s="11"/>
      <c r="N2" s="11"/>
      <c r="O2" s="11"/>
      <c r="P2" s="11"/>
      <c r="Q2" s="11"/>
      <c r="V2" s="11" t="s">
        <v>21</v>
      </c>
      <c r="W2" s="11"/>
      <c r="X2" s="11"/>
      <c r="Y2" s="11"/>
      <c r="Z2" s="11"/>
      <c r="AA2" s="11"/>
      <c r="AF2" s="11" t="s">
        <v>27</v>
      </c>
      <c r="AG2" s="11"/>
      <c r="AH2" s="11"/>
      <c r="AI2" s="11"/>
      <c r="AJ2" s="11"/>
      <c r="AK2" s="11"/>
    </row>
    <row r="3" spans="2:37" ht="15.75" thickBot="1" x14ac:dyDescent="0.3">
      <c r="B3" s="51" t="s">
        <v>1</v>
      </c>
      <c r="C3" s="52">
        <v>100000</v>
      </c>
      <c r="E3" s="7" t="s">
        <v>3</v>
      </c>
      <c r="F3" s="8" t="s">
        <v>4</v>
      </c>
      <c r="G3" s="8" t="s">
        <v>5</v>
      </c>
      <c r="H3" s="9" t="s">
        <v>6</v>
      </c>
      <c r="I3" s="9" t="s">
        <v>7</v>
      </c>
      <c r="J3" s="10" t="s">
        <v>8</v>
      </c>
      <c r="L3" s="23" t="s">
        <v>3</v>
      </c>
      <c r="M3" s="9" t="s">
        <v>4</v>
      </c>
      <c r="N3" s="9" t="s">
        <v>18</v>
      </c>
      <c r="O3" s="9" t="s">
        <v>19</v>
      </c>
      <c r="P3" s="9" t="s">
        <v>20</v>
      </c>
      <c r="Q3" s="10" t="s">
        <v>8</v>
      </c>
      <c r="S3" s="25" t="s">
        <v>4</v>
      </c>
      <c r="T3" s="27">
        <v>100000</v>
      </c>
      <c r="V3" s="7" t="s">
        <v>22</v>
      </c>
      <c r="W3" s="9" t="s">
        <v>23</v>
      </c>
      <c r="X3" s="9" t="s">
        <v>18</v>
      </c>
      <c r="Y3" s="9" t="s">
        <v>19</v>
      </c>
      <c r="Z3" s="9" t="s">
        <v>7</v>
      </c>
      <c r="AA3" s="10" t="s">
        <v>8</v>
      </c>
      <c r="AC3" s="46" t="s">
        <v>31</v>
      </c>
      <c r="AD3" s="47"/>
      <c r="AF3" s="7" t="s">
        <v>28</v>
      </c>
      <c r="AG3" s="9" t="s">
        <v>4</v>
      </c>
      <c r="AH3" s="9" t="s">
        <v>29</v>
      </c>
      <c r="AI3" s="9" t="s">
        <v>19</v>
      </c>
      <c r="AJ3" s="9" t="s">
        <v>7</v>
      </c>
      <c r="AK3" s="10" t="s">
        <v>8</v>
      </c>
    </row>
    <row r="4" spans="2:37" ht="15.75" thickBot="1" x14ac:dyDescent="0.3">
      <c r="B4" s="16" t="s">
        <v>2</v>
      </c>
      <c r="C4" s="48">
        <v>0.14829999999999999</v>
      </c>
      <c r="E4" s="3">
        <v>1</v>
      </c>
      <c r="F4" s="6">
        <f>C3</f>
        <v>100000</v>
      </c>
      <c r="G4" s="6">
        <f>F4/C5</f>
        <v>16666.666666666668</v>
      </c>
      <c r="H4" s="6">
        <f>F4*C9</f>
        <v>1235.8333333333333</v>
      </c>
      <c r="I4" s="6">
        <f>G4+H4</f>
        <v>17902.5</v>
      </c>
      <c r="J4" s="6">
        <f>F4-G4</f>
        <v>83333.333333333328</v>
      </c>
      <c r="L4" s="22">
        <v>1</v>
      </c>
      <c r="M4" s="24">
        <f>C13</f>
        <v>100000</v>
      </c>
      <c r="N4" s="24">
        <v>0</v>
      </c>
      <c r="O4" s="24">
        <f>M4*C9</f>
        <v>1235.8333333333333</v>
      </c>
      <c r="P4" s="24">
        <f>N4+O4</f>
        <v>1235.8333333333333</v>
      </c>
      <c r="Q4" s="24">
        <f>M4-N4</f>
        <v>100000</v>
      </c>
      <c r="S4" s="28" t="s">
        <v>24</v>
      </c>
      <c r="T4" s="29"/>
      <c r="V4" s="3">
        <v>1</v>
      </c>
      <c r="W4" s="36">
        <f>C13</f>
        <v>100000</v>
      </c>
      <c r="X4" s="36">
        <f>Z4-Y4</f>
        <v>15636.805555555557</v>
      </c>
      <c r="Y4" s="36">
        <f>W4*T5</f>
        <v>1235.8333333333333</v>
      </c>
      <c r="Z4" s="37">
        <f xml:space="preserve"> (W4/T8) *(1+T5)</f>
        <v>16872.638888888891</v>
      </c>
      <c r="AA4" s="36">
        <f>W4-X4</f>
        <v>84363.194444444438</v>
      </c>
      <c r="AC4" s="44" t="s">
        <v>32</v>
      </c>
      <c r="AD4" s="45"/>
      <c r="AF4" s="3">
        <v>1</v>
      </c>
      <c r="AG4" s="6">
        <f>C13</f>
        <v>100000</v>
      </c>
      <c r="AH4" s="6">
        <f>AJ4-AI4</f>
        <v>16159.114220623267</v>
      </c>
      <c r="AI4" s="6">
        <f>AG4*AD7</f>
        <v>1235.8333333333333</v>
      </c>
      <c r="AJ4" s="6">
        <f>AG4*(AD7/(1-((1+AD7)^-6)))</f>
        <v>17394.947553956601</v>
      </c>
      <c r="AK4" s="6">
        <f xml:space="preserve"> AG4-AH4</f>
        <v>83840.885779376738</v>
      </c>
    </row>
    <row r="5" spans="2:37" ht="15.75" thickBot="1" x14ac:dyDescent="0.3">
      <c r="B5" s="53" t="s">
        <v>10</v>
      </c>
      <c r="C5" s="54">
        <v>6</v>
      </c>
      <c r="E5" s="4">
        <v>2</v>
      </c>
      <c r="F5" s="5">
        <f>J4</f>
        <v>83333.333333333328</v>
      </c>
      <c r="G5" s="5">
        <f>F4/C5</f>
        <v>16666.666666666668</v>
      </c>
      <c r="H5" s="5">
        <f>F5*C9</f>
        <v>1029.8611111111109</v>
      </c>
      <c r="I5" s="5">
        <f>G5+H5</f>
        <v>17696.527777777777</v>
      </c>
      <c r="J5" s="5">
        <f>F5-G5</f>
        <v>66666.666666666657</v>
      </c>
      <c r="L5" s="4">
        <v>2</v>
      </c>
      <c r="M5" s="5">
        <f>C13</f>
        <v>100000</v>
      </c>
      <c r="N5" s="5">
        <v>0</v>
      </c>
      <c r="O5" s="5">
        <f>M5*C9</f>
        <v>1235.8333333333333</v>
      </c>
      <c r="P5" s="5">
        <f>N5+O5</f>
        <v>1235.8333333333333</v>
      </c>
      <c r="Q5" s="5">
        <f>M5-N5</f>
        <v>100000</v>
      </c>
      <c r="S5" s="30" t="s">
        <v>11</v>
      </c>
      <c r="T5" s="31">
        <f>T6*1</f>
        <v>1.2358333333333332E-2</v>
      </c>
      <c r="V5" s="4">
        <v>2</v>
      </c>
      <c r="W5" s="35">
        <f>AA4</f>
        <v>84363.194444444438</v>
      </c>
      <c r="X5" s="35">
        <f>Z5-Y5</f>
        <v>16038.56810648148</v>
      </c>
      <c r="Y5" s="35">
        <f>W5*T5</f>
        <v>1042.588478009259</v>
      </c>
      <c r="Z5" s="5">
        <f>(W5/V8)*(1+T5)</f>
        <v>17081.156584490738</v>
      </c>
      <c r="AA5" s="35">
        <f>W5-X5</f>
        <v>68324.626337962953</v>
      </c>
      <c r="AC5" s="40" t="s">
        <v>2</v>
      </c>
      <c r="AD5" s="41">
        <v>0.14829999999999999</v>
      </c>
      <c r="AF5" s="4">
        <v>2</v>
      </c>
      <c r="AG5" s="5">
        <f>AK4</f>
        <v>83840.885779376738</v>
      </c>
      <c r="AH5" s="5">
        <f>AJ5-AI5</f>
        <v>16358.813940533093</v>
      </c>
      <c r="AI5" s="5">
        <f xml:space="preserve"> AG5*AD7</f>
        <v>1036.1336134234641</v>
      </c>
      <c r="AJ5" s="5">
        <f>AG5*(AD7/(1-((1+AD7)^-5)))</f>
        <v>17394.947553956557</v>
      </c>
      <c r="AK5" s="5">
        <f>AG5-AH5</f>
        <v>67482.071838843651</v>
      </c>
    </row>
    <row r="6" spans="2:37" ht="15.75" thickBot="1" x14ac:dyDescent="0.3">
      <c r="B6" s="16" t="s">
        <v>15</v>
      </c>
      <c r="C6" s="17"/>
      <c r="E6" s="3">
        <v>3</v>
      </c>
      <c r="F6" s="6">
        <f>J5</f>
        <v>66666.666666666657</v>
      </c>
      <c r="G6" s="6">
        <f>F4/C5</f>
        <v>16666.666666666668</v>
      </c>
      <c r="H6" s="6">
        <f xml:space="preserve"> F6*C9</f>
        <v>823.88888888888869</v>
      </c>
      <c r="I6" s="6">
        <f>G6+H6</f>
        <v>17490.555555555555</v>
      </c>
      <c r="J6" s="6">
        <f>F6-G6</f>
        <v>49999.999999999985</v>
      </c>
      <c r="L6" s="3">
        <v>3</v>
      </c>
      <c r="M6" s="6">
        <f>C13</f>
        <v>100000</v>
      </c>
      <c r="N6" s="6">
        <v>0</v>
      </c>
      <c r="O6" s="6">
        <f>M6*C9</f>
        <v>1235.8333333333333</v>
      </c>
      <c r="P6" s="6">
        <f>N6+O6</f>
        <v>1235.8333333333333</v>
      </c>
      <c r="Q6" s="6">
        <f>M6-N6</f>
        <v>100000</v>
      </c>
      <c r="S6" s="18" t="s">
        <v>12</v>
      </c>
      <c r="T6" s="19">
        <f>C4*(30/360)</f>
        <v>1.2358333333333332E-2</v>
      </c>
      <c r="V6" s="3">
        <v>3</v>
      </c>
      <c r="W6" s="6">
        <f>AA5</f>
        <v>68324.626337962953</v>
      </c>
      <c r="X6" s="6">
        <f>Z6-Y6</f>
        <v>16447.872704120742</v>
      </c>
      <c r="Y6" s="6">
        <f>W6*T5</f>
        <v>844.37850715999207</v>
      </c>
      <c r="Z6" s="6">
        <f>(W6/V7)*(1+T5)</f>
        <v>17292.251211280734</v>
      </c>
      <c r="AA6" s="6">
        <f>W6-X6</f>
        <v>51876.753633842207</v>
      </c>
      <c r="AC6" s="18" t="s">
        <v>12</v>
      </c>
      <c r="AD6" s="19">
        <f>AD5*(30/360)</f>
        <v>1.2358333333333332E-2</v>
      </c>
      <c r="AF6" s="3">
        <v>3</v>
      </c>
      <c r="AG6" s="6">
        <f>AK5</f>
        <v>67482.071838843651</v>
      </c>
      <c r="AH6" s="6">
        <f>AJ6-AI6</f>
        <v>16560.981616148179</v>
      </c>
      <c r="AI6" s="6">
        <f>AG6*AD7</f>
        <v>833.965937808376</v>
      </c>
      <c r="AJ6" s="6">
        <f>AG6*(AD7/(1-((1+AD7)^-4)))</f>
        <v>17394.947553956554</v>
      </c>
      <c r="AK6" s="6">
        <f>AG6-AH6</f>
        <v>50921.090222695471</v>
      </c>
    </row>
    <row r="7" spans="2:37" ht="15.75" thickBot="1" x14ac:dyDescent="0.3">
      <c r="B7" s="13" t="s">
        <v>13</v>
      </c>
      <c r="C7" s="12"/>
      <c r="E7" s="4">
        <v>4</v>
      </c>
      <c r="F7" s="5">
        <f>J6</f>
        <v>49999.999999999985</v>
      </c>
      <c r="G7" s="5">
        <f>F4/C5</f>
        <v>16666.666666666668</v>
      </c>
      <c r="H7" s="5">
        <f>F7*C9</f>
        <v>617.9166666666664</v>
      </c>
      <c r="I7" s="5">
        <f>G7+H7</f>
        <v>17284.583333333336</v>
      </c>
      <c r="J7" s="5">
        <f>F7-G7</f>
        <v>33333.333333333314</v>
      </c>
      <c r="L7" s="4">
        <v>4</v>
      </c>
      <c r="M7" s="5">
        <f>C13</f>
        <v>100000</v>
      </c>
      <c r="N7" s="5">
        <v>0</v>
      </c>
      <c r="O7" s="5">
        <f>M7*C9</f>
        <v>1235.8333333333333</v>
      </c>
      <c r="P7" s="5">
        <f>N7+O7</f>
        <v>1235.8333333333333</v>
      </c>
      <c r="Q7" s="5">
        <f>M7-N7</f>
        <v>100000</v>
      </c>
      <c r="S7" s="32" t="s">
        <v>26</v>
      </c>
      <c r="T7" s="33"/>
      <c r="V7" s="4">
        <v>4</v>
      </c>
      <c r="W7" s="5">
        <f>AA6</f>
        <v>51876.753633842207</v>
      </c>
      <c r="X7" s="5">
        <f>Z7-Y7</f>
        <v>16864.844402175244</v>
      </c>
      <c r="Y7" s="5">
        <f>W7*T5</f>
        <v>641.11021365823319</v>
      </c>
      <c r="Z7" s="5">
        <f>(W7/V6)*(1+T5)</f>
        <v>17505.954615833478</v>
      </c>
      <c r="AA7" s="5">
        <f>W7-X7</f>
        <v>35011.909231666963</v>
      </c>
      <c r="AC7" s="42" t="s">
        <v>11</v>
      </c>
      <c r="AD7" s="43">
        <f>AD6*1</f>
        <v>1.2358333333333332E-2</v>
      </c>
      <c r="AF7" s="4">
        <v>4</v>
      </c>
      <c r="AG7" s="5">
        <f>AK6</f>
        <v>50921.090222695471</v>
      </c>
      <c r="AH7" s="5">
        <f>AJ7-AI7</f>
        <v>16765.647747287647</v>
      </c>
      <c r="AI7" s="5">
        <f>AG7*AD7</f>
        <v>629.29980666881147</v>
      </c>
      <c r="AJ7" s="5">
        <f>AG7*(AD7/(1-((1+AD7)^-3)))</f>
        <v>17394.947553956459</v>
      </c>
      <c r="AK7" s="5">
        <f>AG7-AH7</f>
        <v>34155.442475407821</v>
      </c>
    </row>
    <row r="8" spans="2:37" ht="15.75" thickBot="1" x14ac:dyDescent="0.3">
      <c r="B8" s="18" t="s">
        <v>12</v>
      </c>
      <c r="C8" s="19">
        <f>C4*(30/360)</f>
        <v>1.2358333333333332E-2</v>
      </c>
      <c r="E8" s="3">
        <v>5</v>
      </c>
      <c r="F8" s="6">
        <f>J7</f>
        <v>33333.333333333314</v>
      </c>
      <c r="G8" s="6">
        <f>F4/C5</f>
        <v>16666.666666666668</v>
      </c>
      <c r="H8" s="6">
        <f>F8*C9</f>
        <v>411.94444444444417</v>
      </c>
      <c r="I8" s="6">
        <f>G8+H8</f>
        <v>17078.611111111113</v>
      </c>
      <c r="J8" s="6">
        <f>F8-G8</f>
        <v>16666.666666666646</v>
      </c>
      <c r="L8" s="3">
        <v>5</v>
      </c>
      <c r="M8" s="6">
        <f>C13</f>
        <v>100000</v>
      </c>
      <c r="N8" s="6">
        <v>0</v>
      </c>
      <c r="O8" s="6">
        <f>M8*C9</f>
        <v>1235.8333333333333</v>
      </c>
      <c r="P8" s="6">
        <f>N8+O8</f>
        <v>1235.8333333333333</v>
      </c>
      <c r="Q8" s="6">
        <f>M8-N8</f>
        <v>100000</v>
      </c>
      <c r="S8" s="38" t="s">
        <v>25</v>
      </c>
      <c r="T8" s="39">
        <f>6</f>
        <v>6</v>
      </c>
      <c r="V8" s="3">
        <v>5</v>
      </c>
      <c r="W8" s="6">
        <f>AA7</f>
        <v>35011.909231666963</v>
      </c>
      <c r="X8" s="6">
        <f>Z8-Y8</f>
        <v>17289.610193372806</v>
      </c>
      <c r="Y8" s="6">
        <f>W8*T5</f>
        <v>432.68884492135084</v>
      </c>
      <c r="Z8" s="6">
        <f>(W8/V5)*(1+T5)</f>
        <v>17722.299038294157</v>
      </c>
      <c r="AA8" s="6">
        <f>W8-X8</f>
        <v>17722.299038294157</v>
      </c>
      <c r="AF8" s="3">
        <v>5</v>
      </c>
      <c r="AG8" s="6">
        <f>AK7</f>
        <v>34155.442475407821</v>
      </c>
      <c r="AH8" s="6">
        <f>AJ8-AI8</f>
        <v>16972.843210697913</v>
      </c>
      <c r="AI8" s="6">
        <f>AG8*AD7</f>
        <v>422.10434325858159</v>
      </c>
      <c r="AJ8" s="6">
        <f>AG8*(AD7/(1-((1+AD7)^-2)))</f>
        <v>17394.947553956496</v>
      </c>
      <c r="AK8" s="6">
        <f>AG8-AH8</f>
        <v>17182.599264709908</v>
      </c>
    </row>
    <row r="9" spans="2:37" ht="15.75" thickBot="1" x14ac:dyDescent="0.3">
      <c r="B9" s="1" t="s">
        <v>11</v>
      </c>
      <c r="C9" s="2">
        <f>C8*1</f>
        <v>1.2358333333333332E-2</v>
      </c>
      <c r="E9" s="4">
        <v>6</v>
      </c>
      <c r="F9" s="5">
        <f>J8</f>
        <v>16666.666666666646</v>
      </c>
      <c r="G9" s="5">
        <f>F4/C5</f>
        <v>16666.666666666668</v>
      </c>
      <c r="H9" s="5">
        <f>F9*C9</f>
        <v>205.97222222222194</v>
      </c>
      <c r="I9" s="5">
        <f>G9+H9</f>
        <v>16872.638888888891</v>
      </c>
      <c r="J9" s="5">
        <f>F9-G9</f>
        <v>0</v>
      </c>
      <c r="L9" s="4">
        <v>6</v>
      </c>
      <c r="M9" s="5">
        <f>C13</f>
        <v>100000</v>
      </c>
      <c r="N9" s="5">
        <v>100000</v>
      </c>
      <c r="O9" s="5">
        <f>M9*C9</f>
        <v>1235.8333333333333</v>
      </c>
      <c r="P9" s="5">
        <f>N9+O9</f>
        <v>101235.83333333333</v>
      </c>
      <c r="Q9" s="5">
        <f>M9-N9</f>
        <v>0</v>
      </c>
      <c r="V9" s="4">
        <v>6</v>
      </c>
      <c r="W9" s="5">
        <f>AA8</f>
        <v>17722.299038294157</v>
      </c>
      <c r="X9" s="5">
        <f>Z9-Y9</f>
        <v>17722.299038294157</v>
      </c>
      <c r="Y9" s="5">
        <f>W9*T5</f>
        <v>219.01807894825194</v>
      </c>
      <c r="Z9" s="5">
        <f>(W9/V4)*(1+T5)</f>
        <v>17941.317117242408</v>
      </c>
      <c r="AA9" s="5">
        <f>W9-X9</f>
        <v>0</v>
      </c>
      <c r="AF9" s="4">
        <v>6</v>
      </c>
      <c r="AG9" s="5">
        <f>AK8</f>
        <v>17182.599264709908</v>
      </c>
      <c r="AH9" s="5">
        <f>AJ9-AI9</f>
        <v>17182.59926471005</v>
      </c>
      <c r="AI9" s="5">
        <f>AG9*AD7</f>
        <v>212.34828924637327</v>
      </c>
      <c r="AJ9" s="5">
        <f>AG9*(AD7/(1-((1+AD7)^-1)))</f>
        <v>17394.947553956423</v>
      </c>
      <c r="AK9" s="5">
        <f>AG9-AH9</f>
        <v>-1.4188117347657681E-10</v>
      </c>
    </row>
    <row r="10" spans="2:37" ht="15.75" thickBot="1" x14ac:dyDescent="0.3">
      <c r="B10" s="16" t="s">
        <v>14</v>
      </c>
      <c r="C10" s="17"/>
    </row>
    <row r="11" spans="2:37" ht="15.75" thickBot="1" x14ac:dyDescent="0.3">
      <c r="B11" s="14" t="s">
        <v>16</v>
      </c>
      <c r="C11" s="15"/>
    </row>
    <row r="12" spans="2:37" ht="15.75" thickBot="1" x14ac:dyDescent="0.3">
      <c r="E12" s="21" t="s">
        <v>34</v>
      </c>
      <c r="F12" s="21"/>
      <c r="G12" s="21"/>
      <c r="H12" s="21"/>
      <c r="I12" s="21"/>
      <c r="J12" s="21"/>
    </row>
    <row r="13" spans="2:37" ht="15.75" thickBot="1" x14ac:dyDescent="0.3">
      <c r="B13" s="55" t="s">
        <v>30</v>
      </c>
      <c r="C13" s="56">
        <v>100000</v>
      </c>
      <c r="E13" s="20" t="s">
        <v>28</v>
      </c>
      <c r="F13" s="20" t="s">
        <v>4</v>
      </c>
      <c r="G13" s="20" t="s">
        <v>35</v>
      </c>
      <c r="H13" s="20" t="s">
        <v>6</v>
      </c>
      <c r="I13" s="20" t="s">
        <v>7</v>
      </c>
      <c r="J13" s="20" t="s">
        <v>8</v>
      </c>
    </row>
    <row r="14" spans="2:37" ht="15.75" thickBot="1" x14ac:dyDescent="0.3">
      <c r="E14" s="20">
        <v>1</v>
      </c>
      <c r="F14" s="34"/>
      <c r="G14" s="34"/>
      <c r="H14" s="34"/>
      <c r="I14" s="34"/>
      <c r="J14" s="34"/>
    </row>
    <row r="15" spans="2:37" ht="15.75" thickBot="1" x14ac:dyDescent="0.3">
      <c r="B15" s="38" t="s">
        <v>33</v>
      </c>
      <c r="C15" s="57">
        <v>12</v>
      </c>
      <c r="E15" s="20">
        <v>2</v>
      </c>
      <c r="F15" s="34"/>
      <c r="G15" s="34"/>
      <c r="H15" s="34"/>
      <c r="I15" s="34"/>
      <c r="J15" s="34"/>
    </row>
    <row r="16" spans="2:37" x14ac:dyDescent="0.25">
      <c r="E16" s="20">
        <v>3</v>
      </c>
      <c r="F16" s="34"/>
      <c r="G16" s="34"/>
      <c r="H16" s="34"/>
      <c r="I16" s="34"/>
      <c r="J16" s="34"/>
    </row>
    <row r="17" spans="5:10" x14ac:dyDescent="0.25">
      <c r="E17" s="20">
        <v>4</v>
      </c>
      <c r="F17" s="34"/>
      <c r="G17" s="34"/>
      <c r="H17" s="34"/>
      <c r="I17" s="34"/>
      <c r="J17" s="34"/>
    </row>
    <row r="18" spans="5:10" x14ac:dyDescent="0.25">
      <c r="E18" s="20">
        <v>5</v>
      </c>
      <c r="F18" s="34"/>
      <c r="G18" s="34"/>
      <c r="H18" s="34"/>
      <c r="I18" s="34"/>
      <c r="J18" s="34"/>
    </row>
    <row r="19" spans="5:10" x14ac:dyDescent="0.25">
      <c r="E19" s="20">
        <v>6</v>
      </c>
      <c r="F19" s="34"/>
      <c r="G19" s="34"/>
      <c r="H19" s="34"/>
      <c r="I19" s="34"/>
      <c r="J19" s="34"/>
    </row>
    <row r="20" spans="5:10" x14ac:dyDescent="0.25">
      <c r="E20" s="20">
        <v>7</v>
      </c>
      <c r="F20" s="34"/>
      <c r="G20" s="34"/>
      <c r="H20" s="34"/>
      <c r="I20" s="34"/>
      <c r="J20" s="34"/>
    </row>
    <row r="21" spans="5:10" x14ac:dyDescent="0.25">
      <c r="E21" s="20">
        <v>8</v>
      </c>
      <c r="F21" s="34"/>
      <c r="G21" s="34"/>
      <c r="H21" s="34"/>
      <c r="I21" s="34"/>
      <c r="J21" s="34"/>
    </row>
    <row r="22" spans="5:10" x14ac:dyDescent="0.25">
      <c r="E22" s="20">
        <v>9</v>
      </c>
      <c r="F22" s="26"/>
      <c r="G22" s="26"/>
      <c r="H22" s="26"/>
      <c r="I22" s="26"/>
      <c r="J22" s="26"/>
    </row>
    <row r="23" spans="5:10" x14ac:dyDescent="0.25">
      <c r="E23" s="20">
        <v>10</v>
      </c>
      <c r="F23" s="26"/>
      <c r="G23" s="26"/>
      <c r="H23" s="26"/>
      <c r="I23" s="26"/>
      <c r="J23" s="26"/>
    </row>
    <row r="24" spans="5:10" x14ac:dyDescent="0.25">
      <c r="E24" s="20">
        <v>11</v>
      </c>
      <c r="F24" s="26"/>
      <c r="G24" s="26"/>
      <c r="H24" s="26"/>
      <c r="I24" s="26"/>
      <c r="J24" s="26"/>
    </row>
    <row r="25" spans="5:10" x14ac:dyDescent="0.25">
      <c r="E25" s="20">
        <v>12</v>
      </c>
      <c r="F25" s="26"/>
      <c r="G25" s="26"/>
      <c r="H25" s="26"/>
      <c r="I25" s="26"/>
      <c r="J25" s="26"/>
    </row>
    <row r="26" spans="5:10" x14ac:dyDescent="0.25">
      <c r="E26" s="20"/>
    </row>
    <row r="27" spans="5:10" x14ac:dyDescent="0.25">
      <c r="E27" s="20"/>
    </row>
    <row r="28" spans="5:10" x14ac:dyDescent="0.25">
      <c r="E28" s="20"/>
    </row>
  </sheetData>
  <mergeCells count="9">
    <mergeCell ref="V2:AA2"/>
    <mergeCell ref="AC3:AD3"/>
    <mergeCell ref="AF2:AK2"/>
    <mergeCell ref="AC4:AD4"/>
    <mergeCell ref="E12:J12"/>
    <mergeCell ref="B2:C2"/>
    <mergeCell ref="E2:J2"/>
    <mergeCell ref="L2:Q2"/>
    <mergeCell ref="S7:T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Emmily</dc:creator>
  <cp:lastModifiedBy>Emmily</cp:lastModifiedBy>
  <dcterms:created xsi:type="dcterms:W3CDTF">2017-05-17T05:10:16Z</dcterms:created>
  <dcterms:modified xsi:type="dcterms:W3CDTF">2017-05-18T06:22:43Z</dcterms:modified>
</cp:coreProperties>
</file>