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li\OneDrive\Documentos\"/>
    </mc:Choice>
  </mc:AlternateContent>
  <bookViews>
    <workbookView xWindow="0" yWindow="0" windowWidth="20490" windowHeight="7650" activeTab="2"/>
  </bookViews>
  <sheets>
    <sheet name="PROBLEMA 2" sheetId="1" r:id="rId1"/>
    <sheet name="Hoja1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3" l="1"/>
  <c r="E22" i="2"/>
  <c r="F12" i="2"/>
  <c r="E12" i="2"/>
  <c r="D12" i="2"/>
  <c r="C12" i="2"/>
  <c r="G12" i="2" s="1"/>
  <c r="B9" i="3"/>
  <c r="I17" i="3"/>
  <c r="H17" i="3"/>
  <c r="G17" i="3"/>
  <c r="F17" i="3"/>
  <c r="E17" i="3"/>
  <c r="D17" i="3"/>
  <c r="C17" i="3"/>
  <c r="B17" i="3"/>
  <c r="J17" i="3" s="1"/>
  <c r="I16" i="3"/>
  <c r="H16" i="3"/>
  <c r="G16" i="3"/>
  <c r="F16" i="3"/>
  <c r="E16" i="3"/>
  <c r="D16" i="3"/>
  <c r="C16" i="3"/>
  <c r="B16" i="3"/>
  <c r="J16" i="3" s="1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B13" i="3"/>
  <c r="I12" i="3"/>
  <c r="H12" i="3"/>
  <c r="G12" i="3"/>
  <c r="F12" i="3"/>
  <c r="C22" i="3" s="1"/>
  <c r="E12" i="3"/>
  <c r="D12" i="3"/>
  <c r="C12" i="3"/>
  <c r="B12" i="3"/>
  <c r="I11" i="3"/>
  <c r="H11" i="3"/>
  <c r="G11" i="3"/>
  <c r="F11" i="3"/>
  <c r="D20" i="3" s="1"/>
  <c r="D23" i="3" s="1"/>
  <c r="E11" i="3"/>
  <c r="D11" i="3"/>
  <c r="C11" i="3"/>
  <c r="B11" i="3"/>
  <c r="I10" i="3"/>
  <c r="H10" i="3"/>
  <c r="G10" i="3"/>
  <c r="F10" i="3"/>
  <c r="E10" i="3"/>
  <c r="D10" i="3"/>
  <c r="C10" i="3"/>
  <c r="B10" i="3"/>
  <c r="I9" i="3"/>
  <c r="H9" i="3"/>
  <c r="G9" i="3"/>
  <c r="F9" i="3"/>
  <c r="E9" i="3"/>
  <c r="D9" i="3"/>
  <c r="C9" i="3"/>
  <c r="I6" i="3"/>
  <c r="H6" i="3"/>
  <c r="G6" i="3"/>
  <c r="F6" i="3"/>
  <c r="E6" i="3"/>
  <c r="D6" i="3"/>
  <c r="C6" i="3"/>
  <c r="B6" i="3"/>
  <c r="B15" i="3"/>
  <c r="J15" i="3" s="1"/>
  <c r="G3" i="3"/>
  <c r="D20" i="1"/>
  <c r="C20" i="1"/>
  <c r="K11" i="1"/>
  <c r="J17" i="1"/>
  <c r="J16" i="1"/>
  <c r="J15" i="1"/>
  <c r="J14" i="1"/>
  <c r="J13" i="1"/>
  <c r="J12" i="1"/>
  <c r="J11" i="1"/>
  <c r="J10" i="1"/>
  <c r="J9" i="1"/>
  <c r="F17" i="2"/>
  <c r="E17" i="2"/>
  <c r="D17" i="2"/>
  <c r="C17" i="2"/>
  <c r="G17" i="2" s="1"/>
  <c r="F16" i="2"/>
  <c r="E16" i="2"/>
  <c r="D16" i="2"/>
  <c r="C16" i="2"/>
  <c r="G16" i="2" s="1"/>
  <c r="F15" i="2"/>
  <c r="E15" i="2"/>
  <c r="D15" i="2"/>
  <c r="C15" i="2"/>
  <c r="G15" i="2" s="1"/>
  <c r="F14" i="2"/>
  <c r="G14" i="2" s="1"/>
  <c r="E14" i="2"/>
  <c r="D14" i="2"/>
  <c r="C14" i="2"/>
  <c r="F13" i="2"/>
  <c r="E13" i="2"/>
  <c r="D13" i="2"/>
  <c r="C13" i="2"/>
  <c r="G13" i="2" s="1"/>
  <c r="C6" i="2"/>
  <c r="F6" i="2"/>
  <c r="E6" i="2"/>
  <c r="D6" i="2"/>
  <c r="H3" i="2"/>
  <c r="C20" i="3" l="1"/>
  <c r="C23" i="3" s="1"/>
  <c r="C25" i="3" s="1"/>
  <c r="J9" i="3"/>
  <c r="J10" i="3"/>
  <c r="J11" i="3"/>
  <c r="J12" i="3"/>
  <c r="J13" i="3"/>
  <c r="J6" i="3"/>
  <c r="K6" i="3"/>
  <c r="B14" i="3"/>
  <c r="J14" i="3" s="1"/>
  <c r="L28" i="1"/>
  <c r="J28" i="1"/>
  <c r="I28" i="1"/>
  <c r="H28" i="1"/>
  <c r="G28" i="1"/>
  <c r="F28" i="1"/>
  <c r="E28" i="1"/>
  <c r="D28" i="1"/>
  <c r="C28" i="1"/>
  <c r="J2" i="1"/>
  <c r="I2" i="1"/>
  <c r="C10" i="1"/>
  <c r="D10" i="1"/>
  <c r="K10" i="1" s="1"/>
  <c r="E10" i="1"/>
  <c r="F10" i="1"/>
  <c r="G10" i="1"/>
  <c r="H10" i="1"/>
  <c r="I10" i="1"/>
  <c r="C11" i="1"/>
  <c r="D11" i="1"/>
  <c r="E11" i="1"/>
  <c r="F11" i="1"/>
  <c r="G11" i="1"/>
  <c r="H11" i="1"/>
  <c r="I11" i="1"/>
  <c r="C12" i="1"/>
  <c r="D12" i="1"/>
  <c r="E12" i="1"/>
  <c r="K12" i="1" s="1"/>
  <c r="F12" i="1"/>
  <c r="G12" i="1"/>
  <c r="H12" i="1"/>
  <c r="I12" i="1"/>
  <c r="C13" i="1"/>
  <c r="D13" i="1"/>
  <c r="E13" i="1"/>
  <c r="F13" i="1"/>
  <c r="K13" i="1" s="1"/>
  <c r="C22" i="1" s="1"/>
  <c r="G13" i="1"/>
  <c r="H13" i="1"/>
  <c r="I13" i="1"/>
  <c r="C14" i="1"/>
  <c r="D14" i="1"/>
  <c r="E14" i="1"/>
  <c r="F14" i="1"/>
  <c r="K14" i="1" s="1"/>
  <c r="G14" i="1"/>
  <c r="H14" i="1"/>
  <c r="I14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K17" i="1" s="1"/>
  <c r="G17" i="1"/>
  <c r="H17" i="1"/>
  <c r="I17" i="1"/>
  <c r="K15" i="1"/>
  <c r="H9" i="1"/>
  <c r="G9" i="1"/>
  <c r="F9" i="1"/>
  <c r="E9" i="1"/>
  <c r="D9" i="1"/>
  <c r="C9" i="1"/>
  <c r="D21" i="1"/>
  <c r="K16" i="1"/>
  <c r="I9" i="1"/>
  <c r="L6" i="1"/>
  <c r="K6" i="1"/>
  <c r="D6" i="1"/>
  <c r="H6" i="1"/>
  <c r="D3" i="1"/>
  <c r="G6" i="1" s="1"/>
  <c r="K28" i="1" l="1"/>
  <c r="K9" i="1"/>
  <c r="D23" i="1"/>
  <c r="C23" i="1"/>
  <c r="F6" i="1"/>
  <c r="J6" i="1"/>
  <c r="E6" i="1"/>
  <c r="I6" i="1"/>
  <c r="C6" i="1"/>
  <c r="C25" i="1" l="1"/>
  <c r="D21" i="2"/>
  <c r="D24" i="2" s="1"/>
  <c r="E21" i="2"/>
  <c r="E24" i="2" s="1"/>
  <c r="D23" i="2"/>
  <c r="D26" i="2" l="1"/>
  <c r="G6" i="2"/>
  <c r="H6" i="2"/>
</calcChain>
</file>

<file path=xl/sharedStrings.xml><?xml version="1.0" encoding="utf-8"?>
<sst xmlns="http://schemas.openxmlformats.org/spreadsheetml/2006/main" count="87" uniqueCount="23">
  <si>
    <t>FNE</t>
  </si>
  <si>
    <t>Flujo entrada</t>
  </si>
  <si>
    <t>Flujo salida</t>
  </si>
  <si>
    <t>VPN</t>
  </si>
  <si>
    <t>Periodo 1</t>
  </si>
  <si>
    <t>Periodo 2</t>
  </si>
  <si>
    <t>Periodo 3</t>
  </si>
  <si>
    <t>Periodo 4</t>
  </si>
  <si>
    <t>Periodo 5</t>
  </si>
  <si>
    <t>Periodo 6</t>
  </si>
  <si>
    <t>Periodo 7</t>
  </si>
  <si>
    <t>Periodo 8</t>
  </si>
  <si>
    <t>Inversión inicial</t>
  </si>
  <si>
    <t>Total - Io</t>
  </si>
  <si>
    <t>TOTAL SUMATORIA</t>
  </si>
  <si>
    <t>Aproximación</t>
  </si>
  <si>
    <t xml:space="preserve">TOTAL </t>
  </si>
  <si>
    <t>Interpolacion</t>
  </si>
  <si>
    <t>TIR</t>
  </si>
  <si>
    <t>DEPRECIACION</t>
  </si>
  <si>
    <t>TIEMPO DE VIDA</t>
  </si>
  <si>
    <t>FNE 2</t>
  </si>
  <si>
    <t>VPN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</si>
</sst>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4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2" fillId="2" borderId="0" xfId="1" applyNumberFormat="1"/>
    <xf numFmtId="0" fontId="2" fillId="3" borderId="0" xfId="2"/>
    <xf numFmtId="0" fontId="2" fillId="2" borderId="0" xfId="1"/>
    <xf numFmtId="9" fontId="0" fillId="0" borderId="0" xfId="0" applyNumberFormat="1"/>
    <xf numFmtId="9" fontId="2" fillId="6" borderId="0" xfId="5" applyNumberFormat="1"/>
    <xf numFmtId="2" fontId="1" fillId="5" borderId="0" xfId="4" applyNumberFormat="1"/>
    <xf numFmtId="2" fontId="2" fillId="6" borderId="0" xfId="5" applyNumberFormat="1"/>
    <xf numFmtId="10" fontId="2" fillId="3" borderId="0" xfId="2" applyNumberFormat="1"/>
    <xf numFmtId="44" fontId="0" fillId="0" borderId="0" xfId="0" applyNumberFormat="1" applyAlignment="1">
      <alignment horizontal="center" vertical="center"/>
    </xf>
    <xf numFmtId="0" fontId="2" fillId="4" borderId="0" xfId="3" applyAlignment="1">
      <alignment horizontal="center" vertical="center"/>
    </xf>
    <xf numFmtId="44" fontId="2" fillId="4" borderId="0" xfId="3" applyNumberFormat="1" applyAlignment="1">
      <alignment horizontal="center"/>
    </xf>
    <xf numFmtId="44" fontId="2" fillId="4" borderId="0" xfId="3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44" fontId="2" fillId="4" borderId="0" xfId="3" applyNumberFormat="1" applyAlignment="1">
      <alignment vertical="center"/>
    </xf>
    <xf numFmtId="166" fontId="0" fillId="0" borderId="0" xfId="0" applyNumberFormat="1"/>
    <xf numFmtId="166" fontId="2" fillId="2" borderId="0" xfId="1" applyNumberFormat="1"/>
    <xf numFmtId="9" fontId="0" fillId="0" borderId="0" xfId="6" applyFont="1"/>
    <xf numFmtId="0" fontId="0" fillId="0" borderId="0" xfId="0" applyAlignment="1"/>
    <xf numFmtId="44" fontId="2" fillId="4" borderId="0" xfId="3" applyNumberFormat="1"/>
  </cellXfs>
  <cellStyles count="7">
    <cellStyle name="20% - Énfasis4" xfId="4" builtinId="42"/>
    <cellStyle name="60% - Énfasis2" xfId="3" builtinId="36"/>
    <cellStyle name="60% - Énfasis6" xfId="5" builtinId="52"/>
    <cellStyle name="Énfasis1" xfId="1" builtinId="29"/>
    <cellStyle name="Énfasis2" xfId="2" builtinId="33"/>
    <cellStyle name="Normal" xfId="0" builtinId="0"/>
    <cellStyle name="Porcentaje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workbookViewId="0">
      <selection activeCell="C25" sqref="C25"/>
    </sheetView>
  </sheetViews>
  <sheetFormatPr baseColWidth="10" defaultRowHeight="15" x14ac:dyDescent="0.25"/>
  <cols>
    <col min="2" max="2" width="13.28515625" bestFit="1" customWidth="1"/>
    <col min="3" max="3" width="11.5703125" bestFit="1" customWidth="1"/>
    <col min="4" max="4" width="12.85546875" bestFit="1" customWidth="1"/>
    <col min="5" max="5" width="12.5703125" bestFit="1" customWidth="1"/>
    <col min="7" max="7" width="12.5703125" bestFit="1" customWidth="1"/>
    <col min="9" max="9" width="14.140625" bestFit="1" customWidth="1"/>
    <col min="10" max="10" width="10.28515625" customWidth="1"/>
    <col min="11" max="11" width="17.85546875" bestFit="1" customWidth="1"/>
    <col min="12" max="12" width="10.85546875" customWidth="1"/>
    <col min="14" max="14" width="14" bestFit="1" customWidth="1"/>
  </cols>
  <sheetData>
    <row r="1" spans="2:13" ht="30" x14ac:dyDescent="0.25">
      <c r="D1" s="4" t="s">
        <v>1</v>
      </c>
      <c r="E1" s="4" t="s">
        <v>2</v>
      </c>
      <c r="G1" s="3" t="s">
        <v>12</v>
      </c>
      <c r="H1" s="3" t="s">
        <v>20</v>
      </c>
      <c r="I1" s="4" t="s">
        <v>19</v>
      </c>
      <c r="J1" s="4" t="s">
        <v>21</v>
      </c>
    </row>
    <row r="2" spans="2:13" x14ac:dyDescent="0.25">
      <c r="B2" s="14" t="s">
        <v>0</v>
      </c>
      <c r="C2" s="14"/>
      <c r="D2" s="1">
        <v>275000</v>
      </c>
      <c r="E2" s="1">
        <v>210000</v>
      </c>
      <c r="G2" s="1">
        <v>144000</v>
      </c>
      <c r="H2" s="1">
        <v>8</v>
      </c>
      <c r="I2" s="13">
        <f>G2/H2</f>
        <v>18000</v>
      </c>
      <c r="J2">
        <f>40000-I2-(40000*0.4)</f>
        <v>6000</v>
      </c>
    </row>
    <row r="3" spans="2:13" x14ac:dyDescent="0.25">
      <c r="B3" s="14"/>
      <c r="C3" s="14"/>
      <c r="D3" s="15">
        <f>D2-E2</f>
        <v>65000</v>
      </c>
      <c r="E3" s="15"/>
    </row>
    <row r="5" spans="2:13" x14ac:dyDescent="0.25"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14</v>
      </c>
      <c r="L5" t="s">
        <v>13</v>
      </c>
    </row>
    <row r="6" spans="2:13" x14ac:dyDescent="0.25">
      <c r="B6" s="7" t="s">
        <v>3</v>
      </c>
      <c r="C6" s="2">
        <f>(D3)/(1.14)</f>
        <v>57017.543859649129</v>
      </c>
      <c r="D6" s="2">
        <f>(D3)/(1.14)^2</f>
        <v>50015.389350569414</v>
      </c>
      <c r="E6" s="2">
        <f>(D3)/(1.14)^3</f>
        <v>43873.148553131068</v>
      </c>
      <c r="F6" s="2">
        <f>(D3)/(1.14)^4</f>
        <v>38485.218029062336</v>
      </c>
      <c r="G6" s="2">
        <f>(D3)/(1.14)^5</f>
        <v>33758.963183388019</v>
      </c>
      <c r="H6" s="2">
        <f>(D3)/(1.14)^6</f>
        <v>29613.125599463176</v>
      </c>
      <c r="I6" s="2">
        <f>(D3)/(1.14)^7</f>
        <v>25976.425964441387</v>
      </c>
      <c r="J6" s="2">
        <f>(D3)/(1.14)^8</f>
        <v>22786.338565299458</v>
      </c>
      <c r="K6" s="2">
        <f>SUM(C6:J6)</f>
        <v>301526.15310500405</v>
      </c>
      <c r="L6" s="5">
        <f>SUM(C6:J6)-G2</f>
        <v>157526.15310500405</v>
      </c>
    </row>
    <row r="8" spans="2:13" x14ac:dyDescent="0.25">
      <c r="B8" t="s">
        <v>15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s="4" t="s">
        <v>16</v>
      </c>
      <c r="M8" s="8"/>
    </row>
    <row r="9" spans="2:13" x14ac:dyDescent="0.25">
      <c r="B9" s="8">
        <v>0.2</v>
      </c>
      <c r="C9" s="2">
        <f>(D3)/(1+B9)^1</f>
        <v>54166.666666666672</v>
      </c>
      <c r="D9" s="2">
        <f>(D3)/(1+B9)^2</f>
        <v>45138.888888888891</v>
      </c>
      <c r="E9" s="2">
        <f>(D3)/(1+B9)^3</f>
        <v>37615.740740740745</v>
      </c>
      <c r="F9" s="2">
        <f>(D3)/(1+B9)^4</f>
        <v>31346.450617283954</v>
      </c>
      <c r="G9" s="2">
        <f>(D3)/(1+B9)^5</f>
        <v>26122.042181069959</v>
      </c>
      <c r="H9" s="2">
        <f>(D3)/(1+B9)^6</f>
        <v>21768.368484224968</v>
      </c>
      <c r="I9" s="2">
        <f>(65000)/(1+B9)^7</f>
        <v>18140.307070187475</v>
      </c>
      <c r="J9" s="2">
        <f>(D3)/(1+B9)^8</f>
        <v>15116.922558489561</v>
      </c>
      <c r="K9" s="2">
        <f>SUM(C9:J9)</f>
        <v>249415.38720755221</v>
      </c>
      <c r="L9" s="2"/>
      <c r="M9" s="2"/>
    </row>
    <row r="10" spans="2:13" x14ac:dyDescent="0.25">
      <c r="B10" s="8">
        <v>0.3</v>
      </c>
      <c r="C10" s="2">
        <f>(D3)/(1+B10)^1</f>
        <v>50000</v>
      </c>
      <c r="D10" s="2">
        <f>(65000)/(1+B10)^2</f>
        <v>38461.538461538461</v>
      </c>
      <c r="E10" s="2">
        <f>(65000)/(1+B10)^3</f>
        <v>29585.79881656804</v>
      </c>
      <c r="F10" s="2">
        <f>(65000)/(1+B10)^4</f>
        <v>22758.306781975418</v>
      </c>
      <c r="G10" s="2">
        <f>(65000)/(1+B10)^5</f>
        <v>17506.38983228878</v>
      </c>
      <c r="H10" s="2">
        <f>(65000)/(1+B10)^6</f>
        <v>13466.453717145216</v>
      </c>
      <c r="I10" s="2">
        <f>(65000)/(1+B10)^7</f>
        <v>10358.810551650164</v>
      </c>
      <c r="J10" s="2">
        <f>(65000)/(1+B10)^8</f>
        <v>7968.3158089616654</v>
      </c>
      <c r="K10" s="2">
        <f t="shared" ref="K10:K16" si="0">SUM(C10:J10)</f>
        <v>190105.61397012774</v>
      </c>
    </row>
    <row r="11" spans="2:13" x14ac:dyDescent="0.25">
      <c r="B11" s="9">
        <v>0.4</v>
      </c>
      <c r="C11" s="11">
        <f>(D3)/(1+B11)^1</f>
        <v>46428.571428571435</v>
      </c>
      <c r="D11" s="11">
        <f t="shared" ref="D11:D17" si="1">(65000)/(1+B11)^2</f>
        <v>33163.265306122456</v>
      </c>
      <c r="E11" s="11">
        <f t="shared" ref="E11:E17" si="2">(65000)/(1+B11)^3</f>
        <v>23688.046647230327</v>
      </c>
      <c r="F11" s="11">
        <f t="shared" ref="F11:F17" si="3">(65000)/(1+B11)^4</f>
        <v>16920.033319450235</v>
      </c>
      <c r="G11" s="11">
        <f t="shared" ref="G11:G17" si="4">(65000)/(1+B11)^5</f>
        <v>12085.738085321596</v>
      </c>
      <c r="H11" s="11">
        <f t="shared" ref="H11:H17" si="5">(65000)/(1+B11)^6</f>
        <v>8632.6700609439977</v>
      </c>
      <c r="I11" s="11">
        <f t="shared" ref="I11:I17" si="6">(65000)/(1+B11)^7</f>
        <v>6166.1929006742857</v>
      </c>
      <c r="J11" s="11">
        <f>(65000)/(1+B11)^8</f>
        <v>4404.4235004816328</v>
      </c>
      <c r="K11" s="11">
        <f>SUM(C11:J11)</f>
        <v>151488.94124879595</v>
      </c>
    </row>
    <row r="12" spans="2:13" x14ac:dyDescent="0.25">
      <c r="B12" s="9">
        <v>0.5</v>
      </c>
      <c r="C12" s="11">
        <f>(D3)/(1+B12)^1</f>
        <v>43333.333333333336</v>
      </c>
      <c r="D12" s="11">
        <f t="shared" si="1"/>
        <v>28888.888888888891</v>
      </c>
      <c r="E12" s="11">
        <f t="shared" si="2"/>
        <v>19259.259259259259</v>
      </c>
      <c r="F12" s="11">
        <f t="shared" si="3"/>
        <v>12839.506172839507</v>
      </c>
      <c r="G12" s="11">
        <f t="shared" si="4"/>
        <v>8559.6707818930045</v>
      </c>
      <c r="H12" s="11">
        <f t="shared" si="5"/>
        <v>5706.4471879286693</v>
      </c>
      <c r="I12" s="11">
        <f t="shared" si="6"/>
        <v>3804.2981252857794</v>
      </c>
      <c r="J12" s="11">
        <f>(65000)/(1+B12)^8</f>
        <v>2536.1987501905196</v>
      </c>
      <c r="K12" s="11">
        <f t="shared" si="0"/>
        <v>124927.60249961897</v>
      </c>
    </row>
    <row r="13" spans="2:13" x14ac:dyDescent="0.25">
      <c r="B13" s="2">
        <v>0.6</v>
      </c>
      <c r="C13" s="2">
        <f>(D3)/(1+B13)^1</f>
        <v>40625</v>
      </c>
      <c r="D13" s="2">
        <f t="shared" si="1"/>
        <v>25390.624999999996</v>
      </c>
      <c r="E13" s="2">
        <f t="shared" si="2"/>
        <v>15869.140624999996</v>
      </c>
      <c r="F13" s="2">
        <f t="shared" si="3"/>
        <v>9918.2128906249964</v>
      </c>
      <c r="G13" s="2">
        <f t="shared" si="4"/>
        <v>6198.8830566406214</v>
      </c>
      <c r="H13" s="2">
        <f t="shared" si="5"/>
        <v>3874.3019104003884</v>
      </c>
      <c r="I13" s="2">
        <f t="shared" si="6"/>
        <v>2421.4386940002423</v>
      </c>
      <c r="J13" s="2">
        <f>(65000)/(1+B13)^8</f>
        <v>1513.3991837501512</v>
      </c>
      <c r="K13" s="2">
        <f t="shared" si="0"/>
        <v>105811.00136041641</v>
      </c>
    </row>
    <row r="14" spans="2:13" x14ac:dyDescent="0.25">
      <c r="B14" s="8">
        <v>0.7</v>
      </c>
      <c r="C14" s="2">
        <f>(D3)/(1+B14)^1</f>
        <v>38235.294117647063</v>
      </c>
      <c r="D14" s="2">
        <f t="shared" si="1"/>
        <v>22491.34948096886</v>
      </c>
      <c r="E14" s="2">
        <f t="shared" si="2"/>
        <v>13230.205577040506</v>
      </c>
      <c r="F14" s="2">
        <f t="shared" si="3"/>
        <v>7782.4738688473572</v>
      </c>
      <c r="G14" s="2">
        <f t="shared" si="4"/>
        <v>4577.9258052043278</v>
      </c>
      <c r="H14" s="2">
        <f t="shared" si="5"/>
        <v>2692.8975324731346</v>
      </c>
      <c r="I14" s="2">
        <f t="shared" si="6"/>
        <v>1584.0573720430205</v>
      </c>
      <c r="J14" s="2">
        <f>(65000)/(1+B14)^8</f>
        <v>931.79845414295312</v>
      </c>
      <c r="K14" s="2">
        <f t="shared" si="0"/>
        <v>91526.002208367208</v>
      </c>
    </row>
    <row r="15" spans="2:13" x14ac:dyDescent="0.25">
      <c r="B15" s="8">
        <v>0.8</v>
      </c>
      <c r="C15" s="2">
        <f>(D3)/(1+B15)^1</f>
        <v>36111.111111111109</v>
      </c>
      <c r="D15" s="2">
        <f t="shared" si="1"/>
        <v>20061.728395061727</v>
      </c>
      <c r="E15" s="2">
        <f t="shared" si="2"/>
        <v>11145.40466392318</v>
      </c>
      <c r="F15" s="2">
        <f t="shared" si="3"/>
        <v>6191.8914799573222</v>
      </c>
      <c r="G15" s="2">
        <f t="shared" si="4"/>
        <v>3439.9397110874011</v>
      </c>
      <c r="H15" s="2">
        <f t="shared" si="5"/>
        <v>1911.0776172707783</v>
      </c>
      <c r="I15" s="2">
        <f t="shared" si="6"/>
        <v>1061.7097873726545</v>
      </c>
      <c r="J15" s="2">
        <f>(65000)/(1+B15)^8</f>
        <v>589.83877076258591</v>
      </c>
      <c r="K15" s="2">
        <f t="shared" si="0"/>
        <v>80512.701536546767</v>
      </c>
    </row>
    <row r="16" spans="2:13" x14ac:dyDescent="0.25">
      <c r="B16" s="8">
        <v>0.9</v>
      </c>
      <c r="C16" s="2">
        <f>(D3)/(1+B16)^1</f>
        <v>34210.526315789473</v>
      </c>
      <c r="D16" s="2">
        <f t="shared" si="1"/>
        <v>18005.540166204988</v>
      </c>
      <c r="E16" s="2">
        <f t="shared" si="2"/>
        <v>9476.6000874763104</v>
      </c>
      <c r="F16" s="2">
        <f t="shared" si="3"/>
        <v>4987.6842565664783</v>
      </c>
      <c r="G16" s="2">
        <f t="shared" si="4"/>
        <v>2625.0969771402515</v>
      </c>
      <c r="H16" s="2">
        <f t="shared" si="5"/>
        <v>1381.6299879685537</v>
      </c>
      <c r="I16" s="2">
        <f t="shared" si="6"/>
        <v>727.17367787818614</v>
      </c>
      <c r="J16" s="2">
        <f>(65000)/(1+B16)^8</f>
        <v>382.72298835694005</v>
      </c>
      <c r="K16" s="2">
        <f t="shared" si="0"/>
        <v>71796.974457381191</v>
      </c>
    </row>
    <row r="17" spans="2:12" x14ac:dyDescent="0.25">
      <c r="B17" s="8">
        <v>1</v>
      </c>
      <c r="C17" s="2">
        <f>(D3)/(1+B17)^1</f>
        <v>32500</v>
      </c>
      <c r="D17" s="2">
        <f t="shared" si="1"/>
        <v>16250</v>
      </c>
      <c r="E17" s="2">
        <f t="shared" si="2"/>
        <v>8125</v>
      </c>
      <c r="F17" s="2">
        <f t="shared" si="3"/>
        <v>4062.5</v>
      </c>
      <c r="G17" s="2">
        <f t="shared" si="4"/>
        <v>2031.25</v>
      </c>
      <c r="H17" s="2">
        <f t="shared" si="5"/>
        <v>1015.625</v>
      </c>
      <c r="I17" s="2">
        <f t="shared" si="6"/>
        <v>507.8125</v>
      </c>
      <c r="J17" s="2">
        <f>(65000)/(1+B17)^8</f>
        <v>253.90625</v>
      </c>
      <c r="K17" s="2">
        <f>SUM(C17:J17)</f>
        <v>64746.09375</v>
      </c>
    </row>
    <row r="19" spans="2:12" x14ac:dyDescent="0.25">
      <c r="B19" t="s">
        <v>17</v>
      </c>
    </row>
    <row r="20" spans="2:12" x14ac:dyDescent="0.25">
      <c r="B20" s="8">
        <v>0.4</v>
      </c>
      <c r="C20" s="2">
        <f>K11</f>
        <v>151488.94124879595</v>
      </c>
      <c r="D20" s="2">
        <f>K11</f>
        <v>151488.94124879595</v>
      </c>
    </row>
    <row r="21" spans="2:12" x14ac:dyDescent="0.25">
      <c r="D21" s="2">
        <f>G2</f>
        <v>144000</v>
      </c>
    </row>
    <row r="22" spans="2:12" x14ac:dyDescent="0.25">
      <c r="B22" s="8">
        <v>0.6</v>
      </c>
      <c r="C22" s="2">
        <f>K13</f>
        <v>105811.00136041641</v>
      </c>
    </row>
    <row r="23" spans="2:12" x14ac:dyDescent="0.25">
      <c r="C23" s="10">
        <f>C20-C22</f>
        <v>45677.939888379537</v>
      </c>
      <c r="D23" s="10">
        <f>D20-D21</f>
        <v>7488.9412487959489</v>
      </c>
    </row>
    <row r="25" spans="2:12" x14ac:dyDescent="0.25">
      <c r="B25" s="6" t="s">
        <v>18</v>
      </c>
      <c r="C25" s="12">
        <f>((D23/C23)*(B22-B20))+B20</f>
        <v>0.43279018829262544</v>
      </c>
    </row>
    <row r="27" spans="2:12" x14ac:dyDescent="0.25">
      <c r="C27" t="s">
        <v>4</v>
      </c>
      <c r="D27" t="s">
        <v>5</v>
      </c>
      <c r="E27" t="s">
        <v>6</v>
      </c>
      <c r="F27" t="s">
        <v>7</v>
      </c>
      <c r="G27" t="s">
        <v>8</v>
      </c>
      <c r="H27" t="s">
        <v>9</v>
      </c>
      <c r="I27" t="s">
        <v>10</v>
      </c>
      <c r="J27" t="s">
        <v>11</v>
      </c>
      <c r="K27" t="s">
        <v>14</v>
      </c>
      <c r="L27" t="s">
        <v>13</v>
      </c>
    </row>
    <row r="28" spans="2:12" x14ac:dyDescent="0.25">
      <c r="B28" s="7" t="s">
        <v>22</v>
      </c>
      <c r="C28" s="2">
        <f>(J2)/(1.14)</f>
        <v>5263.1578947368425</v>
      </c>
      <c r="D28" s="2">
        <f>(J2)/(1.14)^2</f>
        <v>4616.8051708217918</v>
      </c>
      <c r="E28" s="2">
        <f>(J2)/(1.14)^3</f>
        <v>4049.8290972120985</v>
      </c>
      <c r="F28" s="2">
        <f>(J2)/(1.14)^4</f>
        <v>3552.481664221139</v>
      </c>
      <c r="G28" s="2">
        <f>(J2)/(1.14)^5</f>
        <v>3116.211986158894</v>
      </c>
      <c r="H28" s="2">
        <f>(J2)/(1.14)^6</f>
        <v>2733.5192861042933</v>
      </c>
      <c r="I28" s="2">
        <f>(J2)/(1.14)^7</f>
        <v>2397.8239351792049</v>
      </c>
      <c r="J28" s="2">
        <f>(J2)/(1.14)^8</f>
        <v>2103.3543291045653</v>
      </c>
      <c r="K28" s="2">
        <f>SUM(C28:J28)</f>
        <v>27833.183363538825</v>
      </c>
      <c r="L28" s="5">
        <f>SUM(C28:J28)-G2</f>
        <v>-116166.81663646118</v>
      </c>
    </row>
  </sheetData>
  <mergeCells count="2">
    <mergeCell ref="B2:C3"/>
    <mergeCell ref="D3:E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opLeftCell="B1" workbookViewId="0">
      <selection activeCell="E26" sqref="C20:E26"/>
    </sheetView>
  </sheetViews>
  <sheetFormatPr baseColWidth="10" defaultRowHeight="15" x14ac:dyDescent="0.25"/>
  <cols>
    <col min="2" max="2" width="13.28515625" bestFit="1" customWidth="1"/>
    <col min="3" max="3" width="13.7109375" customWidth="1"/>
    <col min="8" max="8" width="17.85546875" bestFit="1" customWidth="1"/>
    <col min="9" max="9" width="14.140625" bestFit="1" customWidth="1"/>
    <col min="10" max="10" width="11.85546875" bestFit="1" customWidth="1"/>
    <col min="11" max="11" width="17.85546875" bestFit="1" customWidth="1"/>
    <col min="12" max="12" width="10.140625" bestFit="1" customWidth="1"/>
  </cols>
  <sheetData>
    <row r="1" spans="2:10" x14ac:dyDescent="0.25">
      <c r="D1" s="4"/>
      <c r="E1" s="4"/>
      <c r="J1" s="4"/>
    </row>
    <row r="2" spans="2:10" ht="30" x14ac:dyDescent="0.25">
      <c r="B2" s="14" t="s">
        <v>0</v>
      </c>
      <c r="C2" s="14"/>
      <c r="D2" s="16">
        <v>5500</v>
      </c>
      <c r="F2" s="3" t="s">
        <v>12</v>
      </c>
      <c r="G2" s="3" t="s">
        <v>20</v>
      </c>
      <c r="H2" s="4" t="s">
        <v>19</v>
      </c>
      <c r="J2" s="1"/>
    </row>
    <row r="3" spans="2:10" x14ac:dyDescent="0.25">
      <c r="B3" s="14"/>
      <c r="C3" s="14"/>
      <c r="D3" s="16"/>
      <c r="F3" s="1">
        <v>15000</v>
      </c>
      <c r="G3" s="17">
        <v>8</v>
      </c>
      <c r="H3" s="13">
        <f>F3/G3</f>
        <v>1875</v>
      </c>
    </row>
    <row r="5" spans="2:10" x14ac:dyDescent="0.25">
      <c r="C5" t="s">
        <v>4</v>
      </c>
      <c r="D5" t="s">
        <v>5</v>
      </c>
      <c r="E5" t="s">
        <v>6</v>
      </c>
      <c r="F5" t="s">
        <v>7</v>
      </c>
      <c r="G5" t="s">
        <v>14</v>
      </c>
      <c r="H5" t="s">
        <v>13</v>
      </c>
    </row>
    <row r="6" spans="2:10" x14ac:dyDescent="0.25">
      <c r="B6" s="7" t="s">
        <v>3</v>
      </c>
      <c r="C6" s="19">
        <f>(D2)/(1.12)</f>
        <v>4910.7142857142853</v>
      </c>
      <c r="D6" s="19">
        <f>(D2)/(1.12)^2</f>
        <v>4384.5663265306121</v>
      </c>
      <c r="E6" s="19">
        <f>(D2)/(1.12)^3</f>
        <v>3914.79136297376</v>
      </c>
      <c r="F6" s="19">
        <f>(D2)/(1.12)^4</f>
        <v>3495.3494312265716</v>
      </c>
      <c r="G6" s="19">
        <f ca="1">SUM(C6:J6)</f>
        <v>16705.421406445228</v>
      </c>
      <c r="H6" s="20">
        <f ca="1">SUM(C6:J6)-F3</f>
        <v>1705.4214064452281</v>
      </c>
    </row>
    <row r="11" spans="2:10" x14ac:dyDescent="0.25">
      <c r="B11" t="s">
        <v>15</v>
      </c>
      <c r="C11" t="s">
        <v>4</v>
      </c>
      <c r="D11" t="s">
        <v>5</v>
      </c>
      <c r="E11" t="s">
        <v>6</v>
      </c>
      <c r="F11" t="s">
        <v>7</v>
      </c>
      <c r="G11" s="4" t="s">
        <v>16</v>
      </c>
    </row>
    <row r="12" spans="2:10" x14ac:dyDescent="0.25">
      <c r="B12" s="9">
        <v>0.1</v>
      </c>
      <c r="C12" s="11">
        <f>(D2)/(1+B12)^1</f>
        <v>5000</v>
      </c>
      <c r="D12" s="11">
        <f>(D2)/(1+B12)^2</f>
        <v>4545.454545454545</v>
      </c>
      <c r="E12" s="11">
        <f>(D2)/(1+B12)^3</f>
        <v>4132.2314049586766</v>
      </c>
      <c r="F12" s="11">
        <f>(D2)/(1+B12)^4</f>
        <v>3756.5740045078878</v>
      </c>
      <c r="G12" s="11">
        <f>SUM(C12:F12)</f>
        <v>17434.259954921108</v>
      </c>
      <c r="H12" s="2"/>
      <c r="I12" s="2"/>
      <c r="J12" s="2"/>
    </row>
    <row r="13" spans="2:10" x14ac:dyDescent="0.25">
      <c r="B13" s="9">
        <v>0.2</v>
      </c>
      <c r="C13" s="11">
        <f>(D2)/(1+B13)^1</f>
        <v>4583.3333333333339</v>
      </c>
      <c r="D13" s="11">
        <f>(D2)/(1+B13)^2</f>
        <v>3819.4444444444448</v>
      </c>
      <c r="E13" s="11">
        <f>(D2)/(1+B13)^3</f>
        <v>3182.8703703703704</v>
      </c>
      <c r="F13" s="11">
        <f>(D2)/(1+B13)^4</f>
        <v>2652.391975308642</v>
      </c>
      <c r="G13" s="11">
        <f>SUM(C13:F13)</f>
        <v>14238.040123456791</v>
      </c>
      <c r="H13" s="2"/>
      <c r="I13" s="2"/>
      <c r="J13" s="2"/>
    </row>
    <row r="14" spans="2:10" x14ac:dyDescent="0.25">
      <c r="B14" s="8">
        <v>0.3</v>
      </c>
      <c r="C14" s="2">
        <f>(D2)/(1+B14)^1</f>
        <v>4230.7692307692305</v>
      </c>
      <c r="D14" s="2">
        <f>(D2)/(1+B14)^2</f>
        <v>3254.437869822485</v>
      </c>
      <c r="E14" s="2">
        <f>(D2)/(1+B14)^3</f>
        <v>2503.4137460172956</v>
      </c>
      <c r="F14" s="2">
        <f>(D2)/(1+B14)^4</f>
        <v>1925.702881551766</v>
      </c>
      <c r="G14" s="2">
        <f>SUM(C14:F14)</f>
        <v>11914.323728160776</v>
      </c>
      <c r="H14" s="2"/>
      <c r="I14" s="2"/>
      <c r="J14" s="2"/>
    </row>
    <row r="15" spans="2:10" x14ac:dyDescent="0.25">
      <c r="B15" s="8">
        <v>0.4</v>
      </c>
      <c r="C15" s="2">
        <f>(D2)/(1+B15)^1</f>
        <v>3928.5714285714289</v>
      </c>
      <c r="D15" s="2">
        <f>(D2)/(1+B15)^2</f>
        <v>2806.1224489795923</v>
      </c>
      <c r="E15" s="2">
        <f>(D2)/(1+B15)^3</f>
        <v>2004.3731778425661</v>
      </c>
      <c r="F15" s="2">
        <f>(D2)/(1+B15)^4</f>
        <v>1431.6951270304044</v>
      </c>
      <c r="G15" s="2">
        <f>SUM(C15:F15)</f>
        <v>10170.76218242399</v>
      </c>
      <c r="H15" s="2"/>
      <c r="I15" s="2"/>
      <c r="J15" s="2"/>
    </row>
    <row r="16" spans="2:10" x14ac:dyDescent="0.25">
      <c r="B16" s="21">
        <v>0.5</v>
      </c>
      <c r="C16" s="2">
        <f>(D2)/(1+B16)^1</f>
        <v>3666.6666666666665</v>
      </c>
      <c r="D16" s="2">
        <f>(D2)/(1+B16)^2</f>
        <v>2444.4444444444443</v>
      </c>
      <c r="E16" s="2">
        <f>(D2)/(1+B16)^3</f>
        <v>1629.6296296296296</v>
      </c>
      <c r="F16" s="2">
        <f>(D2)/(1+B16)^4</f>
        <v>1086.4197530864199</v>
      </c>
      <c r="G16" s="2">
        <f>SUM(C16:F16)</f>
        <v>8827.1604938271612</v>
      </c>
    </row>
    <row r="17" spans="2:11" x14ac:dyDescent="0.25">
      <c r="B17" s="21">
        <v>0.6</v>
      </c>
      <c r="C17" s="2">
        <f>(D2)/(1+B17)^1</f>
        <v>3437.5</v>
      </c>
      <c r="D17" s="2">
        <f>(D2)/(1+B17)^2</f>
        <v>2148.4374999999995</v>
      </c>
      <c r="E17" s="2">
        <f>(D2)/(1+B17)^3</f>
        <v>1342.7734374999998</v>
      </c>
      <c r="F17" s="2">
        <f>(D2)/(1+B17)^4</f>
        <v>839.23339843749966</v>
      </c>
      <c r="G17" s="2">
        <f>SUM(C17:F17)</f>
        <v>7767.9443359375</v>
      </c>
    </row>
    <row r="19" spans="2:11" x14ac:dyDescent="0.25">
      <c r="B19" s="8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5">
      <c r="B20" s="8"/>
      <c r="C20" s="22" t="s">
        <v>17</v>
      </c>
      <c r="G20" s="2"/>
      <c r="H20" s="2"/>
      <c r="I20" s="2"/>
      <c r="J20" s="2"/>
      <c r="K20" s="2"/>
    </row>
    <row r="21" spans="2:11" x14ac:dyDescent="0.25">
      <c r="C21" s="8">
        <v>0.1</v>
      </c>
      <c r="D21" s="2">
        <f xml:space="preserve"> G12</f>
        <v>17434.259954921108</v>
      </c>
      <c r="E21" s="2">
        <f>G12</f>
        <v>17434.259954921108</v>
      </c>
    </row>
    <row r="22" spans="2:11" x14ac:dyDescent="0.25">
      <c r="E22" s="2">
        <f>F3</f>
        <v>15000</v>
      </c>
    </row>
    <row r="23" spans="2:11" x14ac:dyDescent="0.25">
      <c r="C23" s="8">
        <v>0.2</v>
      </c>
      <c r="D23" s="2">
        <f>G13</f>
        <v>14238.040123456791</v>
      </c>
    </row>
    <row r="24" spans="2:11" x14ac:dyDescent="0.25">
      <c r="D24" s="10">
        <f>D21-D23</f>
        <v>3196.2198314643174</v>
      </c>
      <c r="E24" s="10">
        <f>E21-E22</f>
        <v>2434.2599549211081</v>
      </c>
    </row>
    <row r="26" spans="2:11" x14ac:dyDescent="0.25">
      <c r="C26" s="6" t="s">
        <v>18</v>
      </c>
      <c r="D26" s="12">
        <f>((E24/D24)*(C23-C21))+C21</f>
        <v>0.17616059230212197</v>
      </c>
    </row>
  </sheetData>
  <mergeCells count="2">
    <mergeCell ref="B2:C3"/>
    <mergeCell ref="D2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M17" sqref="M17"/>
    </sheetView>
  </sheetViews>
  <sheetFormatPr baseColWidth="10" defaultRowHeight="15" x14ac:dyDescent="0.25"/>
  <cols>
    <col min="8" max="8" width="14.140625" bestFit="1" customWidth="1"/>
  </cols>
  <sheetData>
    <row r="1" spans="1:11" x14ac:dyDescent="0.25">
      <c r="C1" s="4"/>
      <c r="D1" s="4"/>
      <c r="I1" s="4"/>
    </row>
    <row r="2" spans="1:11" ht="30" x14ac:dyDescent="0.25">
      <c r="A2" s="14" t="s">
        <v>0</v>
      </c>
      <c r="B2" s="14"/>
      <c r="C2" s="23">
        <v>3200</v>
      </c>
      <c r="E2" s="3" t="s">
        <v>12</v>
      </c>
      <c r="F2" s="3" t="s">
        <v>20</v>
      </c>
      <c r="G2" s="4" t="s">
        <v>19</v>
      </c>
    </row>
    <row r="3" spans="1:11" x14ac:dyDescent="0.25">
      <c r="A3" s="14"/>
      <c r="B3" s="14"/>
      <c r="C3" s="18"/>
      <c r="E3" s="1">
        <v>15000</v>
      </c>
      <c r="F3" s="17">
        <v>8</v>
      </c>
      <c r="G3" s="13">
        <f>E3/F3</f>
        <v>1875</v>
      </c>
    </row>
    <row r="5" spans="1:11" x14ac:dyDescent="0.25"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14</v>
      </c>
      <c r="K5" t="s">
        <v>13</v>
      </c>
    </row>
    <row r="6" spans="1:11" x14ac:dyDescent="0.25">
      <c r="A6" s="7" t="s">
        <v>22</v>
      </c>
      <c r="B6" s="19">
        <f>(C2)/(1.12)</f>
        <v>2857.1428571428569</v>
      </c>
      <c r="C6" s="19">
        <f>(C2)/(1.12)^2</f>
        <v>2551.0204081632651</v>
      </c>
      <c r="D6" s="19">
        <f>(C2)/(1.12)^3</f>
        <v>2277.696793002915</v>
      </c>
      <c r="E6" s="19">
        <f>(C2)/(1.12)^4</f>
        <v>2033.6578508954597</v>
      </c>
      <c r="F6" s="19">
        <f>(C2)/(1.12)^5</f>
        <v>1815.7659382995175</v>
      </c>
      <c r="G6" s="19">
        <f>(C2)/(1.12)^6</f>
        <v>1621.2195877674262</v>
      </c>
      <c r="H6" s="19">
        <f>(C2)/(1.12)^7</f>
        <v>1447.517489078059</v>
      </c>
      <c r="I6" s="19">
        <f>(C2)/(1.12)^8</f>
        <v>1292.4263295339813</v>
      </c>
      <c r="J6" s="19">
        <f>SUM(B6:I6)</f>
        <v>15896.447253883478</v>
      </c>
      <c r="K6" s="20">
        <f>SUM(B6:I6)-E3</f>
        <v>896.44725388347797</v>
      </c>
    </row>
    <row r="8" spans="1:11" x14ac:dyDescent="0.25">
      <c r="A8" t="s">
        <v>15</v>
      </c>
      <c r="B8" t="s">
        <v>4</v>
      </c>
      <c r="C8" t="s">
        <v>5</v>
      </c>
      <c r="D8" t="s">
        <v>6</v>
      </c>
      <c r="E8" t="s">
        <v>7</v>
      </c>
      <c r="F8" t="s">
        <v>8</v>
      </c>
      <c r="G8" t="s">
        <v>9</v>
      </c>
      <c r="H8" t="s">
        <v>10</v>
      </c>
      <c r="I8" t="s">
        <v>11</v>
      </c>
      <c r="J8" s="4" t="s">
        <v>16</v>
      </c>
    </row>
    <row r="9" spans="1:11" x14ac:dyDescent="0.25">
      <c r="A9" s="8">
        <v>0.2</v>
      </c>
      <c r="B9" s="2" t="e">
        <f>(#REF!)/(1+A9)^1</f>
        <v>#REF!</v>
      </c>
      <c r="C9" s="2" t="e">
        <f>(#REF!)/(1+A9)^2</f>
        <v>#REF!</v>
      </c>
      <c r="D9" s="2" t="e">
        <f>(#REF!)/(1+A9)^3</f>
        <v>#REF!</v>
      </c>
      <c r="E9" s="2" t="e">
        <f>(#REF!)/(1+A9)^4</f>
        <v>#REF!</v>
      </c>
      <c r="F9" s="2" t="e">
        <f>(#REF!)/(1+A9)^5</f>
        <v>#REF!</v>
      </c>
      <c r="G9" s="2" t="e">
        <f>(#REF!)/(1+A9)^6</f>
        <v>#REF!</v>
      </c>
      <c r="H9" s="2" t="e">
        <f>(#REF!)/(1+A9)^7</f>
        <v>#REF!</v>
      </c>
      <c r="I9" s="2" t="e">
        <f>(#REF!)/(1+A9)^8</f>
        <v>#REF!</v>
      </c>
      <c r="J9" s="2" t="e">
        <f>SUM(B9:I9)</f>
        <v>#REF!</v>
      </c>
    </row>
    <row r="10" spans="1:11" x14ac:dyDescent="0.25">
      <c r="A10" s="8">
        <v>0.3</v>
      </c>
      <c r="B10" s="2" t="e">
        <f>(#REF!)/(1+A10)^1</f>
        <v>#REF!</v>
      </c>
      <c r="C10" s="2" t="e">
        <f>(#REF!)/(1+A10)^2</f>
        <v>#REF!</v>
      </c>
      <c r="D10" s="2" t="e">
        <f>(#REF!)/(1+A10)^3</f>
        <v>#REF!</v>
      </c>
      <c r="E10" s="2" t="e">
        <f>(#REF!)/(1+A10)^4</f>
        <v>#REF!</v>
      </c>
      <c r="F10" s="2" t="e">
        <f>(#REF!)/(1+A10)^5</f>
        <v>#REF!</v>
      </c>
      <c r="G10" s="2" t="e">
        <f>(#REF!)/(1+A10)^6</f>
        <v>#REF!</v>
      </c>
      <c r="H10" s="2" t="e">
        <f>(#REF!)/(1+A10)^7</f>
        <v>#REF!</v>
      </c>
      <c r="I10" s="2" t="e">
        <f>(#REF!)/(1+A10)^8</f>
        <v>#REF!</v>
      </c>
      <c r="J10" s="2" t="e">
        <f t="shared" ref="J10:J16" si="0">SUM(B10:I10)</f>
        <v>#REF!</v>
      </c>
    </row>
    <row r="11" spans="1:11" x14ac:dyDescent="0.25">
      <c r="A11" s="8">
        <v>0.4</v>
      </c>
      <c r="B11" s="2" t="e">
        <f>(#REF!)/(1+A11)^1</f>
        <v>#REF!</v>
      </c>
      <c r="C11" s="2" t="e">
        <f>(#REF!)/(1+A11)^2</f>
        <v>#REF!</v>
      </c>
      <c r="D11" s="2" t="e">
        <f>(#REF!)/(1+A11)^3</f>
        <v>#REF!</v>
      </c>
      <c r="E11" s="2" t="e">
        <f>(#REF!)/(1+A11)^4</f>
        <v>#REF!</v>
      </c>
      <c r="F11" s="2" t="e">
        <f>(#REF!)/(1+A11)^5</f>
        <v>#REF!</v>
      </c>
      <c r="G11" s="2" t="e">
        <f>(#REF!)/(1+A11)^6</f>
        <v>#REF!</v>
      </c>
      <c r="H11" s="2" t="e">
        <f>(#REF!)/(1+A11)^7</f>
        <v>#REF!</v>
      </c>
      <c r="I11" s="2" t="e">
        <f>(#REF!)/(1+A11)^8</f>
        <v>#REF!</v>
      </c>
      <c r="J11" s="2" t="e">
        <f t="shared" si="0"/>
        <v>#REF!</v>
      </c>
    </row>
    <row r="12" spans="1:11" x14ac:dyDescent="0.25">
      <c r="A12" s="9">
        <v>0.5</v>
      </c>
      <c r="B12" s="11" t="e">
        <f>(#REF!)/(1+A12)^1</f>
        <v>#REF!</v>
      </c>
      <c r="C12" s="11" t="e">
        <f>(#REF!)/(1+A12)^2</f>
        <v>#REF!</v>
      </c>
      <c r="D12" s="11" t="e">
        <f>(#REF!)/(1+A12)^3</f>
        <v>#REF!</v>
      </c>
      <c r="E12" s="11" t="e">
        <f>(#REF!)/(1+A12)^4</f>
        <v>#REF!</v>
      </c>
      <c r="F12" s="11" t="e">
        <f>(#REF!)/(1+A12)^5</f>
        <v>#REF!</v>
      </c>
      <c r="G12" s="11" t="e">
        <f>(#REF!)/(1+A12)^6</f>
        <v>#REF!</v>
      </c>
      <c r="H12" s="11" t="e">
        <f>(#REF!)/(1+A12)^7</f>
        <v>#REF!</v>
      </c>
      <c r="I12" s="11" t="e">
        <f>(#REF!)/(1+A12)^8</f>
        <v>#REF!</v>
      </c>
      <c r="J12" s="11" t="e">
        <f t="shared" si="0"/>
        <v>#REF!</v>
      </c>
    </row>
    <row r="13" spans="1:11" x14ac:dyDescent="0.25">
      <c r="A13" s="9">
        <v>0.6</v>
      </c>
      <c r="B13" s="11" t="e">
        <f>(#REF!)/(1+A13)^1</f>
        <v>#REF!</v>
      </c>
      <c r="C13" s="11" t="e">
        <f>(#REF!)/(1+A13)^2</f>
        <v>#REF!</v>
      </c>
      <c r="D13" s="11" t="e">
        <f>(#REF!)/(1+A13)^3</f>
        <v>#REF!</v>
      </c>
      <c r="E13" s="11" t="e">
        <f>(#REF!)/(1+A13)^4</f>
        <v>#REF!</v>
      </c>
      <c r="F13" s="11" t="e">
        <f>(#REF!)/(1+A13)^5</f>
        <v>#REF!</v>
      </c>
      <c r="G13" s="11" t="e">
        <f>(#REF!)/(1+A13)^6</f>
        <v>#REF!</v>
      </c>
      <c r="H13" s="11" t="e">
        <f>(#REF!)/(1+A13)^7</f>
        <v>#REF!</v>
      </c>
      <c r="I13" s="11" t="e">
        <f>(#REF!)/(1+A13)^8</f>
        <v>#REF!</v>
      </c>
      <c r="J13" s="11" t="e">
        <f t="shared" si="0"/>
        <v>#REF!</v>
      </c>
    </row>
    <row r="14" spans="1:11" x14ac:dyDescent="0.25">
      <c r="A14" s="8">
        <v>0.7</v>
      </c>
      <c r="B14" s="2" t="e">
        <f>(#REF!)/(1+A14)^1</f>
        <v>#REF!</v>
      </c>
      <c r="C14" s="2">
        <f t="shared" ref="C14:C19" si="1">(65000)/(1+A14)^2</f>
        <v>22491.34948096886</v>
      </c>
      <c r="D14" s="2">
        <f t="shared" ref="D14:D19" si="2">(65000)/(1+A14)^3</f>
        <v>13230.205577040506</v>
      </c>
      <c r="E14" s="2">
        <f t="shared" ref="E14:E19" si="3">(65000)/(1+A14)^4</f>
        <v>7782.4738688473572</v>
      </c>
      <c r="F14" s="2">
        <f t="shared" ref="F14:F19" si="4">(65000)/(1+A14)^5</f>
        <v>4577.9258052043278</v>
      </c>
      <c r="G14" s="2">
        <f t="shared" ref="G14:G19" si="5">(65000)/(1+A14)^6</f>
        <v>2692.8975324731346</v>
      </c>
      <c r="H14" s="2">
        <f t="shared" ref="H14:H19" si="6">(65000)/(1+A14)^7</f>
        <v>1584.0573720430205</v>
      </c>
      <c r="I14" s="2">
        <f t="shared" ref="I14:I19" si="7">(65000)/(1+A14)^2</f>
        <v>22491.34948096886</v>
      </c>
      <c r="J14" s="2" t="e">
        <f t="shared" si="0"/>
        <v>#REF!</v>
      </c>
    </row>
    <row r="15" spans="1:11" x14ac:dyDescent="0.25">
      <c r="A15" s="8">
        <v>0.8</v>
      </c>
      <c r="B15" s="2" t="e">
        <f>(#REF!)/(1+A15)^1</f>
        <v>#REF!</v>
      </c>
      <c r="C15" s="2">
        <f t="shared" si="1"/>
        <v>20061.728395061727</v>
      </c>
      <c r="D15" s="2">
        <f t="shared" si="2"/>
        <v>11145.40466392318</v>
      </c>
      <c r="E15" s="2">
        <f t="shared" si="3"/>
        <v>6191.8914799573222</v>
      </c>
      <c r="F15" s="2">
        <f t="shared" si="4"/>
        <v>3439.9397110874011</v>
      </c>
      <c r="G15" s="2">
        <f t="shared" si="5"/>
        <v>1911.0776172707783</v>
      </c>
      <c r="H15" s="2">
        <f t="shared" si="6"/>
        <v>1061.7097873726545</v>
      </c>
      <c r="I15" s="2">
        <f t="shared" si="7"/>
        <v>20061.728395061727</v>
      </c>
      <c r="J15" s="2" t="e">
        <f t="shared" si="0"/>
        <v>#REF!</v>
      </c>
    </row>
    <row r="16" spans="1:11" x14ac:dyDescent="0.25">
      <c r="A16" s="8">
        <v>0.9</v>
      </c>
      <c r="B16" s="2" t="e">
        <f>(#REF!)/(1+A16)^1</f>
        <v>#REF!</v>
      </c>
      <c r="C16" s="2">
        <f t="shared" si="1"/>
        <v>18005.540166204988</v>
      </c>
      <c r="D16" s="2">
        <f t="shared" si="2"/>
        <v>9476.6000874763104</v>
      </c>
      <c r="E16" s="2">
        <f t="shared" si="3"/>
        <v>4987.6842565664783</v>
      </c>
      <c r="F16" s="2">
        <f t="shared" si="4"/>
        <v>2625.0969771402515</v>
      </c>
      <c r="G16" s="2">
        <f t="shared" si="5"/>
        <v>1381.6299879685537</v>
      </c>
      <c r="H16" s="2">
        <f t="shared" si="6"/>
        <v>727.17367787818614</v>
      </c>
      <c r="I16" s="2">
        <f t="shared" si="7"/>
        <v>18005.540166204988</v>
      </c>
      <c r="J16" s="2" t="e">
        <f t="shared" si="0"/>
        <v>#REF!</v>
      </c>
    </row>
    <row r="17" spans="1:10" x14ac:dyDescent="0.25">
      <c r="A17" s="8">
        <v>1</v>
      </c>
      <c r="B17" s="2" t="e">
        <f>(#REF!)/(1+A17)^1</f>
        <v>#REF!</v>
      </c>
      <c r="C17" s="2">
        <f t="shared" si="1"/>
        <v>16250</v>
      </c>
      <c r="D17" s="2">
        <f t="shared" si="2"/>
        <v>8125</v>
      </c>
      <c r="E17" s="2">
        <f t="shared" si="3"/>
        <v>4062.5</v>
      </c>
      <c r="F17" s="2">
        <f t="shared" si="4"/>
        <v>2031.25</v>
      </c>
      <c r="G17" s="2">
        <f t="shared" si="5"/>
        <v>1015.625</v>
      </c>
      <c r="H17" s="2">
        <f t="shared" si="6"/>
        <v>507.8125</v>
      </c>
      <c r="I17" s="2">
        <f t="shared" si="7"/>
        <v>16250</v>
      </c>
      <c r="J17" s="2" t="e">
        <f>SUM(B17:I17)</f>
        <v>#REF!</v>
      </c>
    </row>
    <row r="19" spans="1:10" x14ac:dyDescent="0.25">
      <c r="B19" s="22" t="s">
        <v>17</v>
      </c>
    </row>
    <row r="20" spans="1:10" x14ac:dyDescent="0.25">
      <c r="B20" s="8">
        <v>0.1</v>
      </c>
      <c r="C20" s="2" t="e">
        <f xml:space="preserve"> F11</f>
        <v>#REF!</v>
      </c>
      <c r="D20" s="2" t="e">
        <f>F11</f>
        <v>#REF!</v>
      </c>
    </row>
    <row r="21" spans="1:10" x14ac:dyDescent="0.25">
      <c r="D21" s="2" t="e">
        <f>#REF!</f>
        <v>#REF!</v>
      </c>
    </row>
    <row r="22" spans="1:10" x14ac:dyDescent="0.25">
      <c r="B22" s="8">
        <v>0.2</v>
      </c>
      <c r="C22" s="2" t="e">
        <f>F12</f>
        <v>#REF!</v>
      </c>
    </row>
    <row r="23" spans="1:10" x14ac:dyDescent="0.25">
      <c r="C23" s="10" t="e">
        <f>C20-C22</f>
        <v>#REF!</v>
      </c>
      <c r="D23" s="10" t="e">
        <f>D20-D21</f>
        <v>#REF!</v>
      </c>
    </row>
    <row r="25" spans="1:10" x14ac:dyDescent="0.25">
      <c r="B25" s="6" t="s">
        <v>18</v>
      </c>
      <c r="C25" s="12" t="e">
        <f>((D23/C23)*(B22-B20))+B20</f>
        <v>#REF!</v>
      </c>
    </row>
  </sheetData>
  <mergeCells count="1">
    <mergeCell ref="A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 2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GL</dc:creator>
  <cp:lastModifiedBy>EMILIANO GL</cp:lastModifiedBy>
  <dcterms:created xsi:type="dcterms:W3CDTF">2017-05-19T12:15:13Z</dcterms:created>
  <dcterms:modified xsi:type="dcterms:W3CDTF">2017-05-23T03:38:01Z</dcterms:modified>
</cp:coreProperties>
</file>