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xbbpd1w/Downloads/"/>
    </mc:Choice>
  </mc:AlternateContent>
  <xr:revisionPtr revIDLastSave="0" documentId="13_ncr:1_{8F4A2CB9-2006-CB43-B927-8D318F957383}" xr6:coauthVersionLast="47" xr6:coauthVersionMax="47" xr10:uidLastSave="{00000000-0000-0000-0000-000000000000}"/>
  <bookViews>
    <workbookView xWindow="-29900" yWindow="-3320" windowWidth="26320" windowHeight="19200" xr2:uid="{00000000-000D-0000-FFFF-FFFF00000000}"/>
  </bookViews>
  <sheets>
    <sheet name="LoanSchedule" sheetId="2" r:id="rId1"/>
  </sheets>
  <definedNames>
    <definedName name="ActualNumberOfPayments">IFERROR(IF(LoanIsGood,IF(PaymentsPerYear=1,1,MATCH(0.01,End_Bal,-1)+1)),"")</definedName>
    <definedName name="ColumnTitle1">PaymentSchedule[[#Headers],[PMT NO]]</definedName>
    <definedName name="End_Bal">PaymentSchedule[ENDING BALANCE]</definedName>
    <definedName name="ExtraPayments">LoanSchedule!$D$8</definedName>
    <definedName name="InterestRate">LoanSchedule!$D$4</definedName>
    <definedName name="LastCol">MATCH(REPT("z",255),LoanSchedule!$11:$11)</definedName>
    <definedName name="LastRow">MATCH(9.99E+307,LoanSchedule!$A:$A)</definedName>
    <definedName name="LenderName">LoanSchedule!$G$9:$H$9</definedName>
    <definedName name="LoanAmount">LoanSchedule!$D$3</definedName>
    <definedName name="LoanIsGood">(LoanSchedule!$D$3*LoanSchedule!$D$4*LoanSchedule!$D$5*LoanSchedule!$D$7)&gt;0</definedName>
    <definedName name="LoanPeriod">LoanSchedule!$D$5</definedName>
    <definedName name="LoanStartDate">LoanSchedule!$D$7</definedName>
    <definedName name="PaymentsPerYear">LoanSchedule!$D$6</definedName>
    <definedName name="_xlnm.Print_Titles" localSheetId="0">LoanSchedule!$11:$11</definedName>
    <definedName name="PrintArea_SET">OFFSET(LoanSchedule!#REF!,,,LastRow,LastCol)</definedName>
    <definedName name="RowTitleRegion1..E9">LoanSchedule!$B$3:$C$3</definedName>
    <definedName name="RowTitleRegion2..I7">LoanSchedule!$F$3:$G$3</definedName>
    <definedName name="RowTitleRegion3..E9">LoanSchedule!$B$8</definedName>
    <definedName name="RowTitleRegion4..H9">LoanSchedule!$F$9</definedName>
    <definedName name="ScheduledNumberOfPayments">LoanSchedule!$H$4</definedName>
    <definedName name="ScheduledPayment">LoanSchedule!$H$3</definedName>
    <definedName name="TotalEarlyPayments">SUM(PaymentSchedule[EXTRA PAYMENT])</definedName>
    <definedName name="TotalInterest">SUM(PaymentSchedule[INTEREST])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2" l="1"/>
  <c r="H4" i="2" l="1"/>
  <c r="A22" i="2" l="1"/>
  <c r="A24" i="2"/>
  <c r="A26" i="2"/>
  <c r="A28" i="2"/>
  <c r="A30" i="2"/>
  <c r="A32" i="2"/>
  <c r="A34" i="2"/>
  <c r="A36" i="2"/>
  <c r="A38" i="2"/>
  <c r="A40" i="2"/>
  <c r="A23" i="2"/>
  <c r="A25" i="2"/>
  <c r="A27" i="2"/>
  <c r="A29" i="2"/>
  <c r="A31" i="2"/>
  <c r="A33" i="2"/>
  <c r="A35" i="2"/>
  <c r="A37" i="2"/>
  <c r="A39" i="2"/>
  <c r="A41" i="2"/>
  <c r="A43" i="2"/>
  <c r="A42" i="2"/>
  <c r="A49" i="2"/>
  <c r="A50" i="2"/>
  <c r="A47" i="2"/>
  <c r="A48" i="2"/>
  <c r="A45" i="2"/>
  <c r="A46" i="2"/>
  <c r="A53" i="2"/>
  <c r="A54" i="2"/>
  <c r="A57" i="2"/>
  <c r="A58" i="2"/>
  <c r="A65" i="2"/>
  <c r="A66" i="2"/>
  <c r="A73" i="2"/>
  <c r="A74" i="2"/>
  <c r="A75" i="2"/>
  <c r="A77" i="2"/>
  <c r="A79" i="2"/>
  <c r="A81" i="2"/>
  <c r="A83" i="2"/>
  <c r="A85" i="2"/>
  <c r="A87" i="2"/>
  <c r="A89" i="2"/>
  <c r="A56" i="2"/>
  <c r="A63" i="2"/>
  <c r="A64" i="2"/>
  <c r="A71" i="2"/>
  <c r="A72" i="2"/>
  <c r="A61" i="2"/>
  <c r="A62" i="2"/>
  <c r="A69" i="2"/>
  <c r="A70" i="2"/>
  <c r="A76" i="2"/>
  <c r="A78" i="2"/>
  <c r="A80" i="2"/>
  <c r="A82" i="2"/>
  <c r="A84" i="2"/>
  <c r="A86" i="2"/>
  <c r="A88" i="2"/>
  <c r="A90" i="2"/>
  <c r="A92" i="2"/>
  <c r="A94" i="2"/>
  <c r="A96" i="2"/>
  <c r="A98" i="2"/>
  <c r="A100" i="2"/>
  <c r="A102" i="2"/>
  <c r="A104" i="2"/>
  <c r="A106" i="2"/>
  <c r="A108" i="2"/>
  <c r="A110" i="2"/>
  <c r="A112" i="2"/>
  <c r="A52" i="2"/>
  <c r="A60" i="2"/>
  <c r="A93" i="2"/>
  <c r="A101" i="2"/>
  <c r="A109" i="2"/>
  <c r="A113" i="2"/>
  <c r="A115" i="2"/>
  <c r="A117" i="2"/>
  <c r="A119" i="2"/>
  <c r="A121" i="2"/>
  <c r="A123" i="2"/>
  <c r="A125" i="2"/>
  <c r="A127" i="2"/>
  <c r="A129" i="2"/>
  <c r="A131" i="2"/>
  <c r="A67" i="2"/>
  <c r="A91" i="2"/>
  <c r="A99" i="2"/>
  <c r="A107" i="2"/>
  <c r="A59" i="2"/>
  <c r="A97" i="2"/>
  <c r="A105" i="2"/>
  <c r="A114" i="2"/>
  <c r="A116" i="2"/>
  <c r="A118" i="2"/>
  <c r="A120" i="2"/>
  <c r="A122" i="2"/>
  <c r="A124" i="2"/>
  <c r="A126" i="2"/>
  <c r="A128" i="2"/>
  <c r="A130" i="2"/>
  <c r="A132" i="2"/>
  <c r="A134" i="2"/>
  <c r="A136" i="2"/>
  <c r="A138" i="2"/>
  <c r="A140" i="2"/>
  <c r="A142" i="2"/>
  <c r="A144" i="2"/>
  <c r="A146" i="2"/>
  <c r="A148" i="2"/>
  <c r="A150" i="2"/>
  <c r="A152" i="2"/>
  <c r="A154" i="2"/>
  <c r="A44" i="2"/>
  <c r="A68" i="2"/>
  <c r="A111" i="2"/>
  <c r="A141" i="2"/>
  <c r="A149" i="2"/>
  <c r="A51" i="2"/>
  <c r="A103" i="2"/>
  <c r="A135" i="2"/>
  <c r="A139" i="2"/>
  <c r="A147" i="2"/>
  <c r="A155" i="2"/>
  <c r="A157" i="2"/>
  <c r="A159" i="2"/>
  <c r="A161" i="2"/>
  <c r="A163" i="2"/>
  <c r="A165" i="2"/>
  <c r="A167" i="2"/>
  <c r="A169" i="2"/>
  <c r="A171" i="2"/>
  <c r="A173" i="2"/>
  <c r="A175" i="2"/>
  <c r="A177" i="2"/>
  <c r="A179" i="2"/>
  <c r="A55" i="2"/>
  <c r="A95" i="2"/>
  <c r="A145" i="2"/>
  <c r="A153" i="2"/>
  <c r="A133" i="2"/>
  <c r="A156" i="2"/>
  <c r="A164" i="2"/>
  <c r="A172" i="2"/>
  <c r="A182" i="2"/>
  <c r="A186" i="2"/>
  <c r="A190" i="2"/>
  <c r="A194" i="2"/>
  <c r="A198" i="2"/>
  <c r="A199" i="2"/>
  <c r="A206" i="2"/>
  <c r="A207" i="2"/>
  <c r="A214" i="2"/>
  <c r="A215" i="2"/>
  <c r="A222" i="2"/>
  <c r="A223" i="2"/>
  <c r="A224" i="2"/>
  <c r="A226" i="2"/>
  <c r="A228" i="2"/>
  <c r="A230" i="2"/>
  <c r="A232" i="2"/>
  <c r="A234" i="2"/>
  <c r="A236" i="2"/>
  <c r="A238" i="2"/>
  <c r="A240" i="2"/>
  <c r="A242" i="2"/>
  <c r="A137" i="2"/>
  <c r="A158" i="2"/>
  <c r="A166" i="2"/>
  <c r="A174" i="2"/>
  <c r="A183" i="2"/>
  <c r="A187" i="2"/>
  <c r="A191" i="2"/>
  <c r="A195" i="2"/>
  <c r="A197" i="2"/>
  <c r="A204" i="2"/>
  <c r="A205" i="2"/>
  <c r="A212" i="2"/>
  <c r="A213" i="2"/>
  <c r="A220" i="2"/>
  <c r="A221" i="2"/>
  <c r="A151" i="2"/>
  <c r="A160" i="2"/>
  <c r="A168" i="2"/>
  <c r="A176" i="2"/>
  <c r="A180" i="2"/>
  <c r="A184" i="2"/>
  <c r="A188" i="2"/>
  <c r="A192" i="2"/>
  <c r="A196" i="2"/>
  <c r="A202" i="2"/>
  <c r="A203" i="2"/>
  <c r="A210" i="2"/>
  <c r="A211" i="2"/>
  <c r="A218" i="2"/>
  <c r="A219" i="2"/>
  <c r="A225" i="2"/>
  <c r="A227" i="2"/>
  <c r="A229" i="2"/>
  <c r="A231" i="2"/>
  <c r="A233" i="2"/>
  <c r="A235" i="2"/>
  <c r="A237" i="2"/>
  <c r="A239" i="2"/>
  <c r="A241" i="2"/>
  <c r="A243" i="2"/>
  <c r="A245" i="2"/>
  <c r="A247" i="2"/>
  <c r="A249" i="2"/>
  <c r="A251" i="2"/>
  <c r="A253" i="2"/>
  <c r="A255" i="2"/>
  <c r="A257" i="2"/>
  <c r="A259" i="2"/>
  <c r="A261" i="2"/>
  <c r="A263" i="2"/>
  <c r="A265" i="2"/>
  <c r="A267" i="2"/>
  <c r="A162" i="2"/>
  <c r="A193" i="2"/>
  <c r="A209" i="2"/>
  <c r="A252" i="2"/>
  <c r="A260" i="2"/>
  <c r="A269" i="2"/>
  <c r="A271" i="2"/>
  <c r="A273" i="2"/>
  <c r="A275" i="2"/>
  <c r="A277" i="2"/>
  <c r="A279" i="2"/>
  <c r="A281" i="2"/>
  <c r="A283" i="2"/>
  <c r="A285" i="2"/>
  <c r="A287" i="2"/>
  <c r="A289" i="2"/>
  <c r="A291" i="2"/>
  <c r="A293" i="2"/>
  <c r="A295" i="2"/>
  <c r="A297" i="2"/>
  <c r="A299" i="2"/>
  <c r="A301" i="2"/>
  <c r="A303" i="2"/>
  <c r="A305" i="2"/>
  <c r="A307" i="2"/>
  <c r="A309" i="2"/>
  <c r="A311" i="2"/>
  <c r="A313" i="2"/>
  <c r="A315" i="2"/>
  <c r="A317" i="2"/>
  <c r="A319" i="2"/>
  <c r="A321" i="2"/>
  <c r="A323" i="2"/>
  <c r="A325" i="2"/>
  <c r="A327" i="2"/>
  <c r="A329" i="2"/>
  <c r="A331" i="2"/>
  <c r="A333" i="2"/>
  <c r="A335" i="2"/>
  <c r="A337" i="2"/>
  <c r="A339" i="2"/>
  <c r="A341" i="2"/>
  <c r="A343" i="2"/>
  <c r="A345" i="2"/>
  <c r="A347" i="2"/>
  <c r="A349" i="2"/>
  <c r="A170" i="2"/>
  <c r="A181" i="2"/>
  <c r="A201" i="2"/>
  <c r="A216" i="2"/>
  <c r="A246" i="2"/>
  <c r="A250" i="2"/>
  <c r="A258" i="2"/>
  <c r="A266" i="2"/>
  <c r="A143" i="2"/>
  <c r="A178" i="2"/>
  <c r="A185" i="2"/>
  <c r="A208" i="2"/>
  <c r="A256" i="2"/>
  <c r="A264" i="2"/>
  <c r="A268" i="2"/>
  <c r="A270" i="2"/>
  <c r="A272" i="2"/>
  <c r="A274" i="2"/>
  <c r="A276" i="2"/>
  <c r="A278" i="2"/>
  <c r="A280" i="2"/>
  <c r="A282" i="2"/>
  <c r="A284" i="2"/>
  <c r="A286" i="2"/>
  <c r="A288" i="2"/>
  <c r="A290" i="2"/>
  <c r="A292" i="2"/>
  <c r="A294" i="2"/>
  <c r="A296" i="2"/>
  <c r="A298" i="2"/>
  <c r="A300" i="2"/>
  <c r="A302" i="2"/>
  <c r="A304" i="2"/>
  <c r="A306" i="2"/>
  <c r="A308" i="2"/>
  <c r="A310" i="2"/>
  <c r="A312" i="2"/>
  <c r="A314" i="2"/>
  <c r="A316" i="2"/>
  <c r="A318" i="2"/>
  <c r="A320" i="2"/>
  <c r="A322" i="2"/>
  <c r="A324" i="2"/>
  <c r="A326" i="2"/>
  <c r="A328" i="2"/>
  <c r="A330" i="2"/>
  <c r="A332" i="2"/>
  <c r="A334" i="2"/>
  <c r="A336" i="2"/>
  <c r="A338" i="2"/>
  <c r="A340" i="2"/>
  <c r="A342" i="2"/>
  <c r="A344" i="2"/>
  <c r="A346" i="2"/>
  <c r="A348" i="2"/>
  <c r="A350" i="2"/>
  <c r="A352" i="2"/>
  <c r="A354" i="2"/>
  <c r="A356" i="2"/>
  <c r="A358" i="2"/>
  <c r="A360" i="2"/>
  <c r="A362" i="2"/>
  <c r="A364" i="2"/>
  <c r="A366" i="2"/>
  <c r="A368" i="2"/>
  <c r="A262" i="2"/>
  <c r="A351" i="2"/>
  <c r="A355" i="2"/>
  <c r="A359" i="2"/>
  <c r="A363" i="2"/>
  <c r="A367" i="2"/>
  <c r="A370" i="2"/>
  <c r="A371" i="2"/>
  <c r="A254" i="2"/>
  <c r="A189" i="2"/>
  <c r="A200" i="2"/>
  <c r="A217" i="2"/>
  <c r="A244" i="2"/>
  <c r="A353" i="2"/>
  <c r="A357" i="2"/>
  <c r="A361" i="2"/>
  <c r="A365" i="2"/>
  <c r="A369" i="2"/>
  <c r="A248" i="2"/>
  <c r="A20" i="2"/>
  <c r="A19" i="2"/>
  <c r="A12" i="2"/>
  <c r="H3" i="2"/>
  <c r="A18" i="2"/>
  <c r="A17" i="2"/>
  <c r="A16" i="2"/>
  <c r="A15" i="2"/>
  <c r="A14" i="2"/>
  <c r="A21" i="2"/>
  <c r="A13" i="2"/>
  <c r="B244" i="2" l="1"/>
  <c r="D244" i="2"/>
  <c r="B262" i="2"/>
  <c r="D262" i="2"/>
  <c r="D346" i="2"/>
  <c r="B346" i="2"/>
  <c r="D322" i="2"/>
  <c r="B322" i="2"/>
  <c r="D298" i="2"/>
  <c r="B298" i="2"/>
  <c r="D274" i="2"/>
  <c r="B274" i="2"/>
  <c r="B250" i="2"/>
  <c r="D250" i="2"/>
  <c r="B337" i="2"/>
  <c r="D337" i="2"/>
  <c r="B313" i="2"/>
  <c r="D313" i="2"/>
  <c r="B289" i="2"/>
  <c r="D289" i="2"/>
  <c r="B252" i="2"/>
  <c r="D252" i="2"/>
  <c r="B251" i="2"/>
  <c r="D251" i="2"/>
  <c r="D227" i="2"/>
  <c r="B227" i="2"/>
  <c r="B180" i="2"/>
  <c r="D180" i="2"/>
  <c r="D195" i="2"/>
  <c r="B195" i="2"/>
  <c r="B234" i="2"/>
  <c r="D234" i="2"/>
  <c r="B199" i="2"/>
  <c r="D199" i="2"/>
  <c r="B156" i="2"/>
  <c r="D156" i="2"/>
  <c r="D167" i="2"/>
  <c r="B167" i="2"/>
  <c r="B149" i="2"/>
  <c r="D149" i="2"/>
  <c r="B140" i="2"/>
  <c r="D140" i="2"/>
  <c r="D124" i="2"/>
  <c r="B124" i="2"/>
  <c r="D116" i="2"/>
  <c r="B116" i="2"/>
  <c r="D67" i="2"/>
  <c r="B67" i="2"/>
  <c r="B125" i="2"/>
  <c r="D125" i="2"/>
  <c r="B101" i="2"/>
  <c r="D101" i="2"/>
  <c r="D112" i="2"/>
  <c r="B112" i="2"/>
  <c r="D104" i="2"/>
  <c r="B104" i="2"/>
  <c r="D96" i="2"/>
  <c r="B96" i="2"/>
  <c r="D88" i="2"/>
  <c r="B88" i="2"/>
  <c r="D80" i="2"/>
  <c r="B80" i="2"/>
  <c r="D69" i="2"/>
  <c r="B69" i="2"/>
  <c r="D71" i="2"/>
  <c r="B71" i="2"/>
  <c r="B89" i="2"/>
  <c r="D89" i="2"/>
  <c r="B81" i="2"/>
  <c r="D81" i="2"/>
  <c r="B74" i="2"/>
  <c r="D74" i="2"/>
  <c r="B58" i="2"/>
  <c r="D58" i="2"/>
  <c r="B46" i="2"/>
  <c r="D46" i="2"/>
  <c r="B50" i="2"/>
  <c r="D50" i="2"/>
  <c r="D41" i="2"/>
  <c r="B41" i="2"/>
  <c r="D33" i="2"/>
  <c r="B33" i="2"/>
  <c r="D25" i="2"/>
  <c r="B25" i="2"/>
  <c r="B36" i="2"/>
  <c r="D36" i="2"/>
  <c r="B28" i="2"/>
  <c r="D28" i="2"/>
  <c r="B361" i="2"/>
  <c r="D361" i="2"/>
  <c r="B217" i="2"/>
  <c r="D217" i="2"/>
  <c r="B371" i="2"/>
  <c r="D371" i="2"/>
  <c r="B359" i="2"/>
  <c r="D359" i="2"/>
  <c r="D368" i="2"/>
  <c r="B368" i="2"/>
  <c r="D360" i="2"/>
  <c r="B360" i="2"/>
  <c r="D352" i="2"/>
  <c r="B352" i="2"/>
  <c r="D344" i="2"/>
  <c r="B344" i="2"/>
  <c r="D336" i="2"/>
  <c r="B336" i="2"/>
  <c r="D328" i="2"/>
  <c r="B328" i="2"/>
  <c r="D320" i="2"/>
  <c r="B320" i="2"/>
  <c r="D312" i="2"/>
  <c r="B312" i="2"/>
  <c r="D304" i="2"/>
  <c r="B304" i="2"/>
  <c r="D296" i="2"/>
  <c r="B296" i="2"/>
  <c r="D288" i="2"/>
  <c r="B288" i="2"/>
  <c r="D280" i="2"/>
  <c r="B280" i="2"/>
  <c r="D272" i="2"/>
  <c r="B272" i="2"/>
  <c r="D256" i="2"/>
  <c r="B256" i="2"/>
  <c r="B143" i="2"/>
  <c r="D143" i="2"/>
  <c r="B246" i="2"/>
  <c r="D246" i="2"/>
  <c r="B170" i="2"/>
  <c r="D170" i="2"/>
  <c r="B343" i="2"/>
  <c r="D343" i="2"/>
  <c r="B335" i="2"/>
  <c r="D335" i="2"/>
  <c r="B327" i="2"/>
  <c r="D327" i="2"/>
  <c r="B319" i="2"/>
  <c r="D319" i="2"/>
  <c r="B311" i="2"/>
  <c r="D311" i="2"/>
  <c r="B303" i="2"/>
  <c r="D303" i="2"/>
  <c r="B295" i="2"/>
  <c r="D295" i="2"/>
  <c r="B287" i="2"/>
  <c r="D287" i="2"/>
  <c r="B279" i="2"/>
  <c r="D279" i="2"/>
  <c r="B271" i="2"/>
  <c r="D271" i="2"/>
  <c r="B209" i="2"/>
  <c r="D209" i="2"/>
  <c r="D265" i="2"/>
  <c r="B265" i="2"/>
  <c r="D257" i="2"/>
  <c r="B257" i="2"/>
  <c r="D249" i="2"/>
  <c r="B249" i="2"/>
  <c r="D241" i="2"/>
  <c r="B241" i="2"/>
  <c r="D233" i="2"/>
  <c r="B233" i="2"/>
  <c r="D225" i="2"/>
  <c r="B225" i="2"/>
  <c r="D210" i="2"/>
  <c r="B210" i="2"/>
  <c r="B192" i="2"/>
  <c r="D192" i="2"/>
  <c r="B176" i="2"/>
  <c r="D176" i="2"/>
  <c r="B221" i="2"/>
  <c r="D221" i="2"/>
  <c r="B205" i="2"/>
  <c r="D205" i="2"/>
  <c r="D191" i="2"/>
  <c r="B191" i="2"/>
  <c r="B166" i="2"/>
  <c r="D166" i="2"/>
  <c r="B240" i="2"/>
  <c r="D240" i="2"/>
  <c r="B232" i="2"/>
  <c r="D232" i="2"/>
  <c r="B224" i="2"/>
  <c r="D224" i="2"/>
  <c r="D214" i="2"/>
  <c r="B214" i="2"/>
  <c r="D198" i="2"/>
  <c r="B198" i="2"/>
  <c r="B182" i="2"/>
  <c r="D182" i="2"/>
  <c r="B133" i="2"/>
  <c r="D133" i="2"/>
  <c r="D55" i="2"/>
  <c r="B55" i="2"/>
  <c r="D173" i="2"/>
  <c r="B173" i="2"/>
  <c r="D165" i="2"/>
  <c r="B165" i="2"/>
  <c r="D157" i="2"/>
  <c r="B157" i="2"/>
  <c r="B135" i="2"/>
  <c r="D135" i="2"/>
  <c r="B141" i="2"/>
  <c r="D141" i="2"/>
  <c r="D154" i="2"/>
  <c r="B154" i="2"/>
  <c r="D146" i="2"/>
  <c r="B146" i="2"/>
  <c r="D138" i="2"/>
  <c r="B138" i="2"/>
  <c r="D130" i="2"/>
  <c r="B130" i="2"/>
  <c r="D122" i="2"/>
  <c r="B122" i="2"/>
  <c r="D114" i="2"/>
  <c r="B114" i="2"/>
  <c r="B107" i="2"/>
  <c r="D107" i="2"/>
  <c r="B131" i="2"/>
  <c r="D131" i="2"/>
  <c r="B123" i="2"/>
  <c r="D123" i="2"/>
  <c r="B115" i="2"/>
  <c r="D115" i="2"/>
  <c r="B93" i="2"/>
  <c r="D93" i="2"/>
  <c r="B110" i="2"/>
  <c r="D110" i="2"/>
  <c r="B102" i="2"/>
  <c r="D102" i="2"/>
  <c r="B94" i="2"/>
  <c r="D94" i="2"/>
  <c r="D86" i="2"/>
  <c r="B86" i="2"/>
  <c r="D78" i="2"/>
  <c r="B78" i="2"/>
  <c r="B62" i="2"/>
  <c r="D62" i="2"/>
  <c r="B64" i="2"/>
  <c r="D64" i="2"/>
  <c r="B87" i="2"/>
  <c r="D87" i="2"/>
  <c r="B79" i="2"/>
  <c r="D79" i="2"/>
  <c r="D73" i="2"/>
  <c r="B73" i="2"/>
  <c r="D57" i="2"/>
  <c r="B57" i="2"/>
  <c r="D45" i="2"/>
  <c r="B45" i="2"/>
  <c r="D49" i="2"/>
  <c r="B49" i="2"/>
  <c r="D39" i="2"/>
  <c r="B39" i="2"/>
  <c r="D31" i="2"/>
  <c r="B31" i="2"/>
  <c r="D23" i="2"/>
  <c r="B23" i="2"/>
  <c r="B34" i="2"/>
  <c r="D34" i="2"/>
  <c r="B26" i="2"/>
  <c r="D26" i="2"/>
  <c r="B365" i="2"/>
  <c r="D365" i="2"/>
  <c r="B363" i="2"/>
  <c r="D363" i="2"/>
  <c r="D362" i="2"/>
  <c r="B362" i="2"/>
  <c r="D338" i="2"/>
  <c r="B338" i="2"/>
  <c r="D306" i="2"/>
  <c r="B306" i="2"/>
  <c r="D282" i="2"/>
  <c r="B282" i="2"/>
  <c r="B178" i="2"/>
  <c r="D178" i="2"/>
  <c r="B345" i="2"/>
  <c r="D345" i="2"/>
  <c r="B321" i="2"/>
  <c r="D321" i="2"/>
  <c r="B297" i="2"/>
  <c r="D297" i="2"/>
  <c r="B273" i="2"/>
  <c r="D273" i="2"/>
  <c r="B259" i="2"/>
  <c r="D259" i="2"/>
  <c r="D235" i="2"/>
  <c r="B235" i="2"/>
  <c r="B196" i="2"/>
  <c r="D196" i="2"/>
  <c r="D212" i="2"/>
  <c r="B212" i="2"/>
  <c r="B242" i="2"/>
  <c r="D242" i="2"/>
  <c r="B215" i="2"/>
  <c r="D215" i="2"/>
  <c r="B95" i="2"/>
  <c r="D95" i="2"/>
  <c r="D159" i="2"/>
  <c r="B159" i="2"/>
  <c r="B44" i="2"/>
  <c r="D44" i="2"/>
  <c r="D59" i="2"/>
  <c r="B59" i="2"/>
  <c r="B248" i="2"/>
  <c r="D248" i="2"/>
  <c r="B357" i="2"/>
  <c r="D357" i="2"/>
  <c r="D200" i="2"/>
  <c r="B200" i="2"/>
  <c r="D370" i="2"/>
  <c r="B370" i="2"/>
  <c r="B355" i="2"/>
  <c r="D355" i="2"/>
  <c r="D366" i="2"/>
  <c r="B366" i="2"/>
  <c r="D358" i="2"/>
  <c r="B358" i="2"/>
  <c r="D350" i="2"/>
  <c r="B350" i="2"/>
  <c r="D342" i="2"/>
  <c r="B342" i="2"/>
  <c r="D334" i="2"/>
  <c r="B334" i="2"/>
  <c r="D326" i="2"/>
  <c r="B326" i="2"/>
  <c r="D318" i="2"/>
  <c r="B318" i="2"/>
  <c r="D310" i="2"/>
  <c r="B310" i="2"/>
  <c r="D302" i="2"/>
  <c r="B302" i="2"/>
  <c r="D294" i="2"/>
  <c r="B294" i="2"/>
  <c r="D286" i="2"/>
  <c r="B286" i="2"/>
  <c r="D278" i="2"/>
  <c r="B278" i="2"/>
  <c r="D270" i="2"/>
  <c r="B270" i="2"/>
  <c r="D208" i="2"/>
  <c r="B208" i="2"/>
  <c r="B266" i="2"/>
  <c r="D266" i="2"/>
  <c r="D216" i="2"/>
  <c r="B216" i="2"/>
  <c r="B349" i="2"/>
  <c r="D349" i="2"/>
  <c r="B341" i="2"/>
  <c r="D341" i="2"/>
  <c r="B333" i="2"/>
  <c r="D333" i="2"/>
  <c r="B325" i="2"/>
  <c r="D325" i="2"/>
  <c r="B317" i="2"/>
  <c r="D317" i="2"/>
  <c r="B309" i="2"/>
  <c r="D309" i="2"/>
  <c r="B301" i="2"/>
  <c r="D301" i="2"/>
  <c r="B293" i="2"/>
  <c r="D293" i="2"/>
  <c r="B285" i="2"/>
  <c r="D285" i="2"/>
  <c r="B277" i="2"/>
  <c r="D277" i="2"/>
  <c r="B269" i="2"/>
  <c r="D269" i="2"/>
  <c r="D193" i="2"/>
  <c r="B193" i="2"/>
  <c r="D263" i="2"/>
  <c r="B263" i="2"/>
  <c r="D255" i="2"/>
  <c r="B255" i="2"/>
  <c r="D247" i="2"/>
  <c r="B247" i="2"/>
  <c r="D239" i="2"/>
  <c r="B239" i="2"/>
  <c r="D231" i="2"/>
  <c r="B231" i="2"/>
  <c r="B219" i="2"/>
  <c r="D219" i="2"/>
  <c r="B203" i="2"/>
  <c r="D203" i="2"/>
  <c r="B188" i="2"/>
  <c r="D188" i="2"/>
  <c r="B168" i="2"/>
  <c r="D168" i="2"/>
  <c r="D220" i="2"/>
  <c r="B220" i="2"/>
  <c r="D204" i="2"/>
  <c r="B204" i="2"/>
  <c r="D187" i="2"/>
  <c r="B187" i="2"/>
  <c r="B158" i="2"/>
  <c r="D158" i="2"/>
  <c r="B238" i="2"/>
  <c r="D238" i="2"/>
  <c r="B230" i="2"/>
  <c r="D230" i="2"/>
  <c r="B223" i="2"/>
  <c r="D223" i="2"/>
  <c r="B207" i="2"/>
  <c r="D207" i="2"/>
  <c r="B194" i="2"/>
  <c r="D194" i="2"/>
  <c r="B172" i="2"/>
  <c r="D172" i="2"/>
  <c r="D153" i="2"/>
  <c r="B153" i="2"/>
  <c r="D179" i="2"/>
  <c r="B179" i="2"/>
  <c r="D171" i="2"/>
  <c r="B171" i="2"/>
  <c r="D163" i="2"/>
  <c r="B163" i="2"/>
  <c r="D155" i="2"/>
  <c r="B155" i="2"/>
  <c r="B103" i="2"/>
  <c r="D103" i="2"/>
  <c r="B111" i="2"/>
  <c r="D111" i="2"/>
  <c r="D152" i="2"/>
  <c r="B152" i="2"/>
  <c r="D144" i="2"/>
  <c r="B144" i="2"/>
  <c r="D136" i="2"/>
  <c r="B136" i="2"/>
  <c r="D128" i="2"/>
  <c r="B128" i="2"/>
  <c r="D120" i="2"/>
  <c r="B120" i="2"/>
  <c r="D105" i="2"/>
  <c r="B105" i="2"/>
  <c r="B99" i="2"/>
  <c r="D99" i="2"/>
  <c r="B129" i="2"/>
  <c r="D129" i="2"/>
  <c r="B121" i="2"/>
  <c r="D121" i="2"/>
  <c r="B113" i="2"/>
  <c r="D113" i="2"/>
  <c r="B60" i="2"/>
  <c r="D60" i="2"/>
  <c r="B108" i="2"/>
  <c r="D108" i="2"/>
  <c r="B100" i="2"/>
  <c r="D100" i="2"/>
  <c r="B92" i="2"/>
  <c r="D92" i="2"/>
  <c r="D84" i="2"/>
  <c r="B84" i="2"/>
  <c r="D76" i="2"/>
  <c r="B76" i="2"/>
  <c r="D61" i="2"/>
  <c r="B61" i="2"/>
  <c r="D63" i="2"/>
  <c r="B63" i="2"/>
  <c r="B85" i="2"/>
  <c r="D85" i="2"/>
  <c r="B77" i="2"/>
  <c r="D77" i="2"/>
  <c r="B66" i="2"/>
  <c r="D66" i="2"/>
  <c r="B54" i="2"/>
  <c r="D54" i="2"/>
  <c r="B48" i="2"/>
  <c r="D48" i="2"/>
  <c r="B42" i="2"/>
  <c r="D42" i="2"/>
  <c r="D37" i="2"/>
  <c r="B37" i="2"/>
  <c r="D29" i="2"/>
  <c r="B29" i="2"/>
  <c r="B40" i="2"/>
  <c r="D40" i="2"/>
  <c r="B32" i="2"/>
  <c r="D32" i="2"/>
  <c r="B24" i="2"/>
  <c r="D24" i="2"/>
  <c r="B254" i="2"/>
  <c r="D254" i="2"/>
  <c r="D354" i="2"/>
  <c r="B354" i="2"/>
  <c r="D330" i="2"/>
  <c r="B330" i="2"/>
  <c r="D314" i="2"/>
  <c r="B314" i="2"/>
  <c r="D290" i="2"/>
  <c r="B290" i="2"/>
  <c r="D264" i="2"/>
  <c r="B264" i="2"/>
  <c r="D181" i="2"/>
  <c r="B181" i="2"/>
  <c r="B329" i="2"/>
  <c r="D329" i="2"/>
  <c r="B305" i="2"/>
  <c r="D305" i="2"/>
  <c r="B281" i="2"/>
  <c r="D281" i="2"/>
  <c r="B267" i="2"/>
  <c r="D267" i="2"/>
  <c r="D243" i="2"/>
  <c r="B243" i="2"/>
  <c r="B211" i="2"/>
  <c r="D211" i="2"/>
  <c r="B151" i="2"/>
  <c r="D151" i="2"/>
  <c r="B174" i="2"/>
  <c r="D174" i="2"/>
  <c r="B226" i="2"/>
  <c r="D226" i="2"/>
  <c r="B186" i="2"/>
  <c r="D186" i="2"/>
  <c r="D175" i="2"/>
  <c r="B175" i="2"/>
  <c r="B139" i="2"/>
  <c r="D139" i="2"/>
  <c r="B148" i="2"/>
  <c r="D148" i="2"/>
  <c r="D132" i="2"/>
  <c r="B132" i="2"/>
  <c r="B117" i="2"/>
  <c r="D117" i="2"/>
  <c r="B369" i="2"/>
  <c r="D369" i="2"/>
  <c r="B353" i="2"/>
  <c r="D353" i="2"/>
  <c r="D189" i="2"/>
  <c r="B189" i="2"/>
  <c r="B367" i="2"/>
  <c r="D367" i="2"/>
  <c r="B351" i="2"/>
  <c r="D351" i="2"/>
  <c r="D364" i="2"/>
  <c r="B364" i="2"/>
  <c r="D356" i="2"/>
  <c r="B356" i="2"/>
  <c r="D348" i="2"/>
  <c r="B348" i="2"/>
  <c r="D340" i="2"/>
  <c r="B340" i="2"/>
  <c r="D332" i="2"/>
  <c r="B332" i="2"/>
  <c r="D324" i="2"/>
  <c r="B324" i="2"/>
  <c r="D316" i="2"/>
  <c r="B316" i="2"/>
  <c r="D308" i="2"/>
  <c r="B308" i="2"/>
  <c r="D300" i="2"/>
  <c r="B300" i="2"/>
  <c r="D292" i="2"/>
  <c r="B292" i="2"/>
  <c r="D284" i="2"/>
  <c r="B284" i="2"/>
  <c r="D276" i="2"/>
  <c r="B276" i="2"/>
  <c r="D268" i="2"/>
  <c r="B268" i="2"/>
  <c r="D185" i="2"/>
  <c r="B185" i="2"/>
  <c r="B258" i="2"/>
  <c r="D258" i="2"/>
  <c r="B201" i="2"/>
  <c r="D201" i="2"/>
  <c r="B347" i="2"/>
  <c r="D347" i="2"/>
  <c r="B339" i="2"/>
  <c r="D339" i="2"/>
  <c r="B331" i="2"/>
  <c r="D331" i="2"/>
  <c r="B323" i="2"/>
  <c r="D323" i="2"/>
  <c r="B315" i="2"/>
  <c r="D315" i="2"/>
  <c r="B307" i="2"/>
  <c r="D307" i="2"/>
  <c r="B299" i="2"/>
  <c r="D299" i="2"/>
  <c r="B291" i="2"/>
  <c r="D291" i="2"/>
  <c r="B283" i="2"/>
  <c r="D283" i="2"/>
  <c r="B275" i="2"/>
  <c r="D275" i="2"/>
  <c r="B260" i="2"/>
  <c r="D260" i="2"/>
  <c r="B162" i="2"/>
  <c r="D162" i="2"/>
  <c r="B261" i="2"/>
  <c r="D261" i="2"/>
  <c r="B253" i="2"/>
  <c r="D253" i="2"/>
  <c r="D245" i="2"/>
  <c r="B245" i="2"/>
  <c r="D237" i="2"/>
  <c r="B237" i="2"/>
  <c r="D229" i="2"/>
  <c r="B229" i="2"/>
  <c r="D218" i="2"/>
  <c r="B218" i="2"/>
  <c r="D202" i="2"/>
  <c r="B202" i="2"/>
  <c r="B184" i="2"/>
  <c r="D184" i="2"/>
  <c r="B160" i="2"/>
  <c r="D160" i="2"/>
  <c r="B213" i="2"/>
  <c r="D213" i="2"/>
  <c r="B197" i="2"/>
  <c r="D197" i="2"/>
  <c r="D183" i="2"/>
  <c r="B183" i="2"/>
  <c r="B137" i="2"/>
  <c r="D137" i="2"/>
  <c r="B236" i="2"/>
  <c r="D236" i="2"/>
  <c r="B228" i="2"/>
  <c r="D228" i="2"/>
  <c r="D222" i="2"/>
  <c r="B222" i="2"/>
  <c r="D206" i="2"/>
  <c r="B206" i="2"/>
  <c r="B190" i="2"/>
  <c r="D190" i="2"/>
  <c r="B164" i="2"/>
  <c r="D164" i="2"/>
  <c r="D145" i="2"/>
  <c r="B145" i="2"/>
  <c r="D177" i="2"/>
  <c r="B177" i="2"/>
  <c r="D169" i="2"/>
  <c r="B169" i="2"/>
  <c r="D161" i="2"/>
  <c r="B161" i="2"/>
  <c r="B147" i="2"/>
  <c r="D147" i="2"/>
  <c r="D51" i="2"/>
  <c r="B51" i="2"/>
  <c r="B68" i="2"/>
  <c r="D68" i="2"/>
  <c r="B150" i="2"/>
  <c r="D150" i="2"/>
  <c r="B142" i="2"/>
  <c r="D142" i="2"/>
  <c r="D134" i="2"/>
  <c r="B134" i="2"/>
  <c r="D126" i="2"/>
  <c r="B126" i="2"/>
  <c r="D118" i="2"/>
  <c r="B118" i="2"/>
  <c r="D97" i="2"/>
  <c r="B97" i="2"/>
  <c r="B91" i="2"/>
  <c r="D91" i="2"/>
  <c r="B127" i="2"/>
  <c r="D127" i="2"/>
  <c r="B119" i="2"/>
  <c r="D119" i="2"/>
  <c r="B109" i="2"/>
  <c r="D109" i="2"/>
  <c r="B52" i="2"/>
  <c r="D52" i="2"/>
  <c r="D106" i="2"/>
  <c r="B106" i="2"/>
  <c r="D98" i="2"/>
  <c r="B98" i="2"/>
  <c r="D90" i="2"/>
  <c r="B90" i="2"/>
  <c r="D82" i="2"/>
  <c r="B82" i="2"/>
  <c r="B70" i="2"/>
  <c r="D70" i="2"/>
  <c r="B72" i="2"/>
  <c r="D72" i="2"/>
  <c r="B56" i="2"/>
  <c r="D56" i="2"/>
  <c r="B83" i="2"/>
  <c r="D83" i="2"/>
  <c r="B75" i="2"/>
  <c r="D75" i="2"/>
  <c r="D65" i="2"/>
  <c r="B65" i="2"/>
  <c r="D53" i="2"/>
  <c r="B53" i="2"/>
  <c r="D47" i="2"/>
  <c r="B47" i="2"/>
  <c r="D43" i="2"/>
  <c r="B43" i="2"/>
  <c r="D35" i="2"/>
  <c r="B35" i="2"/>
  <c r="D27" i="2"/>
  <c r="B27" i="2"/>
  <c r="B38" i="2"/>
  <c r="D38" i="2"/>
  <c r="B30" i="2"/>
  <c r="D30" i="2"/>
  <c r="B22" i="2"/>
  <c r="D22" i="2"/>
  <c r="D13" i="2"/>
  <c r="D16" i="2"/>
  <c r="D17" i="2"/>
  <c r="D18" i="2"/>
  <c r="D21" i="2"/>
  <c r="D15" i="2"/>
  <c r="D19" i="2"/>
  <c r="D14" i="2"/>
  <c r="D12" i="2"/>
  <c r="C12" i="2"/>
  <c r="H12" i="2" s="1"/>
  <c r="D20" i="2"/>
  <c r="B12" i="2"/>
  <c r="B13" i="2"/>
  <c r="B14" i="2"/>
  <c r="J12" i="2" l="1"/>
  <c r="B15" i="2"/>
  <c r="B16" i="2" l="1"/>
  <c r="B17" i="2" l="1"/>
  <c r="B18" i="2" l="1"/>
  <c r="B19" i="2" l="1"/>
  <c r="B20" i="2"/>
  <c r="B21" i="2" l="1"/>
  <c r="E12" i="2" l="1"/>
  <c r="F12" i="2" l="1"/>
  <c r="G12" i="2" s="1"/>
  <c r="I12" i="2" s="1"/>
  <c r="C13" i="2" l="1"/>
  <c r="E13" i="2" s="1"/>
  <c r="H13" i="2" l="1"/>
  <c r="F13" i="2"/>
  <c r="J13" i="2" l="1"/>
  <c r="G13" i="2"/>
  <c r="I13" i="2" s="1"/>
  <c r="C14" i="2" l="1"/>
  <c r="H14" i="2" s="1"/>
  <c r="E14" i="2" l="1"/>
  <c r="J14" i="2"/>
  <c r="F14" i="2" l="1"/>
  <c r="G14" i="2" s="1"/>
  <c r="I14" i="2" s="1"/>
  <c r="C15" i="2" l="1"/>
  <c r="H15" i="2" s="1"/>
  <c r="J15" i="2" s="1"/>
  <c r="E15" i="2" l="1"/>
  <c r="F15" i="2" s="1"/>
  <c r="G15" i="2" s="1"/>
  <c r="I15" i="2" s="1"/>
  <c r="C16" i="2" l="1"/>
  <c r="H16" i="2" s="1"/>
  <c r="J16" i="2" s="1"/>
  <c r="E16" i="2" l="1"/>
  <c r="F16" i="2" s="1"/>
  <c r="G16" i="2" s="1"/>
  <c r="I16" i="2" s="1"/>
  <c r="C17" i="2" l="1"/>
  <c r="E17" i="2" s="1"/>
  <c r="F17" i="2" s="1"/>
  <c r="H17" i="2" l="1"/>
  <c r="G17" i="2" s="1"/>
  <c r="I17" i="2" s="1"/>
  <c r="C18" i="2" s="1"/>
  <c r="E18" i="2" s="1"/>
  <c r="J17" i="2" l="1"/>
  <c r="H18" i="2"/>
  <c r="J18" i="2" s="1"/>
  <c r="F18" i="2"/>
  <c r="G18" i="2" l="1"/>
  <c r="I18" i="2" s="1"/>
  <c r="C19" i="2" s="1"/>
  <c r="E19" i="2" s="1"/>
  <c r="H19" i="2" l="1"/>
  <c r="J19" i="2" s="1"/>
  <c r="F19" i="2"/>
  <c r="G19" i="2" l="1"/>
  <c r="I19" i="2" s="1"/>
  <c r="C20" i="2" s="1"/>
  <c r="E20" i="2" s="1"/>
  <c r="H20" i="2" l="1"/>
  <c r="J20" i="2" s="1"/>
  <c r="F20" i="2"/>
  <c r="G20" i="2" l="1"/>
  <c r="I20" i="2" s="1"/>
  <c r="C21" i="2" s="1"/>
  <c r="E21" i="2" s="1"/>
  <c r="H21" i="2" l="1"/>
  <c r="J21" i="2" s="1"/>
  <c r="F21" i="2"/>
  <c r="G21" i="2" l="1"/>
  <c r="I21" i="2" s="1"/>
  <c r="C22" i="2" s="1"/>
  <c r="E22" i="2" s="1"/>
  <c r="H22" i="2" l="1"/>
  <c r="J22" i="2" s="1"/>
  <c r="F22" i="2"/>
  <c r="G22" i="2" l="1"/>
  <c r="I22" i="2" s="1"/>
  <c r="C23" i="2" s="1"/>
  <c r="E23" i="2" s="1"/>
  <c r="H23" i="2" l="1"/>
  <c r="J23" i="2" s="1"/>
  <c r="F23" i="2"/>
  <c r="G23" i="2" l="1"/>
  <c r="I23" i="2" s="1"/>
  <c r="C24" i="2" s="1"/>
  <c r="E24" i="2" l="1"/>
  <c r="H24" i="2"/>
  <c r="J24" i="2" s="1"/>
  <c r="F24" i="2" l="1"/>
  <c r="G24" i="2" l="1"/>
  <c r="I24" i="2" s="1"/>
  <c r="C25" i="2" s="1"/>
  <c r="H25" i="2" l="1"/>
  <c r="J25" i="2" s="1"/>
  <c r="E25" i="2"/>
  <c r="F25" i="2" l="1"/>
  <c r="G25" i="2" l="1"/>
  <c r="I25" i="2" s="1"/>
  <c r="C26" i="2" s="1"/>
  <c r="H26" i="2" l="1"/>
  <c r="J26" i="2" s="1"/>
  <c r="E26" i="2"/>
  <c r="F26" i="2" l="1"/>
  <c r="G26" i="2" l="1"/>
  <c r="I26" i="2" s="1"/>
  <c r="C27" i="2" s="1"/>
  <c r="H27" i="2" l="1"/>
  <c r="J27" i="2" s="1"/>
  <c r="E27" i="2"/>
  <c r="F27" i="2" l="1"/>
  <c r="G27" i="2" l="1"/>
  <c r="I27" i="2" s="1"/>
  <c r="C28" i="2" s="1"/>
  <c r="H28" i="2" l="1"/>
  <c r="J28" i="2" s="1"/>
  <c r="E28" i="2"/>
  <c r="F28" i="2" l="1"/>
  <c r="G28" i="2" l="1"/>
  <c r="I28" i="2" s="1"/>
  <c r="C29" i="2" s="1"/>
  <c r="E29" i="2" l="1"/>
  <c r="H29" i="2"/>
  <c r="J29" i="2" s="1"/>
  <c r="F29" i="2" l="1"/>
  <c r="G29" i="2" s="1"/>
  <c r="I29" i="2" s="1"/>
  <c r="C30" i="2" s="1"/>
  <c r="H30" i="2" l="1"/>
  <c r="J30" i="2" s="1"/>
  <c r="E30" i="2"/>
  <c r="F30" i="2" l="1"/>
  <c r="G30" i="2" s="1"/>
  <c r="I30" i="2" s="1"/>
  <c r="C31" i="2" s="1"/>
  <c r="H31" i="2" l="1"/>
  <c r="J31" i="2" s="1"/>
  <c r="E31" i="2"/>
  <c r="F31" i="2" l="1"/>
  <c r="G31" i="2" s="1"/>
  <c r="I31" i="2" s="1"/>
  <c r="C32" i="2" s="1"/>
  <c r="H32" i="2" l="1"/>
  <c r="J32" i="2" s="1"/>
  <c r="E32" i="2"/>
  <c r="F32" i="2" l="1"/>
  <c r="G32" i="2" s="1"/>
  <c r="I32" i="2" s="1"/>
  <c r="C33" i="2" s="1"/>
  <c r="H33" i="2" l="1"/>
  <c r="J33" i="2" s="1"/>
  <c r="E33" i="2"/>
  <c r="F33" i="2" l="1"/>
  <c r="G33" i="2" s="1"/>
  <c r="I33" i="2" s="1"/>
  <c r="C34" i="2" s="1"/>
  <c r="H34" i="2" l="1"/>
  <c r="J34" i="2" s="1"/>
  <c r="E34" i="2"/>
  <c r="F34" i="2" l="1"/>
  <c r="G34" i="2" s="1"/>
  <c r="I34" i="2" s="1"/>
  <c r="C35" i="2" s="1"/>
  <c r="H35" i="2" l="1"/>
  <c r="J35" i="2" s="1"/>
  <c r="E35" i="2"/>
  <c r="F35" i="2" l="1"/>
  <c r="G35" i="2" s="1"/>
  <c r="I35" i="2" s="1"/>
  <c r="C36" i="2" s="1"/>
  <c r="H36" i="2" l="1"/>
  <c r="J36" i="2" s="1"/>
  <c r="E36" i="2"/>
  <c r="F36" i="2" l="1"/>
  <c r="G36" i="2" s="1"/>
  <c r="I36" i="2" s="1"/>
  <c r="C37" i="2" s="1"/>
  <c r="H37" i="2" l="1"/>
  <c r="J37" i="2" s="1"/>
  <c r="E37" i="2"/>
  <c r="F37" i="2" l="1"/>
  <c r="G37" i="2" s="1"/>
  <c r="I37" i="2" s="1"/>
  <c r="C38" i="2" s="1"/>
  <c r="H38" i="2" l="1"/>
  <c r="J38" i="2" s="1"/>
  <c r="E38" i="2"/>
  <c r="F38" i="2" l="1"/>
  <c r="G38" i="2" s="1"/>
  <c r="I38" i="2" s="1"/>
  <c r="C39" i="2" s="1"/>
  <c r="H39" i="2" l="1"/>
  <c r="J39" i="2" s="1"/>
  <c r="E39" i="2"/>
  <c r="F39" i="2" l="1"/>
  <c r="G39" i="2" s="1"/>
  <c r="I39" i="2" s="1"/>
  <c r="C40" i="2" s="1"/>
  <c r="E40" i="2" l="1"/>
  <c r="H40" i="2"/>
  <c r="J40" i="2" s="1"/>
  <c r="F40" i="2" l="1"/>
  <c r="G40" i="2" s="1"/>
  <c r="I40" i="2" s="1"/>
  <c r="C41" i="2" s="1"/>
  <c r="H41" i="2" l="1"/>
  <c r="J41" i="2" s="1"/>
  <c r="E41" i="2"/>
  <c r="F41" i="2" l="1"/>
  <c r="G41" i="2" s="1"/>
  <c r="I41" i="2" s="1"/>
  <c r="C42" i="2" s="1"/>
  <c r="E42" i="2" l="1"/>
  <c r="H42" i="2"/>
  <c r="J42" i="2" s="1"/>
  <c r="F42" i="2" l="1"/>
  <c r="G42" i="2" s="1"/>
  <c r="I42" i="2" s="1"/>
  <c r="C43" i="2" s="1"/>
  <c r="H43" i="2" l="1"/>
  <c r="J43" i="2" s="1"/>
  <c r="E43" i="2"/>
  <c r="F43" i="2" l="1"/>
  <c r="G43" i="2" s="1"/>
  <c r="I43" i="2" s="1"/>
  <c r="C44" i="2" s="1"/>
  <c r="H44" i="2" l="1"/>
  <c r="J44" i="2" s="1"/>
  <c r="E44" i="2"/>
  <c r="F44" i="2" l="1"/>
  <c r="G44" i="2" s="1"/>
  <c r="I44" i="2" s="1"/>
  <c r="C45" i="2" s="1"/>
  <c r="E45" i="2" l="1"/>
  <c r="H45" i="2"/>
  <c r="J45" i="2" s="1"/>
  <c r="F45" i="2" l="1"/>
  <c r="G45" i="2" s="1"/>
  <c r="I45" i="2" s="1"/>
  <c r="C46" i="2" s="1"/>
  <c r="H46" i="2" l="1"/>
  <c r="J46" i="2" s="1"/>
  <c r="E46" i="2"/>
  <c r="F46" i="2" l="1"/>
  <c r="G46" i="2" s="1"/>
  <c r="I46" i="2" s="1"/>
  <c r="C47" i="2" s="1"/>
  <c r="H47" i="2" l="1"/>
  <c r="J47" i="2" s="1"/>
  <c r="E47" i="2"/>
  <c r="F47" i="2" l="1"/>
  <c r="G47" i="2" s="1"/>
  <c r="I47" i="2" s="1"/>
  <c r="C48" i="2" s="1"/>
  <c r="H48" i="2" l="1"/>
  <c r="J48" i="2" s="1"/>
  <c r="E48" i="2"/>
  <c r="F48" i="2" l="1"/>
  <c r="G48" i="2" s="1"/>
  <c r="I48" i="2" s="1"/>
  <c r="C49" i="2" s="1"/>
  <c r="H49" i="2" l="1"/>
  <c r="J49" i="2" s="1"/>
  <c r="E49" i="2"/>
  <c r="F49" i="2" l="1"/>
  <c r="G49" i="2" s="1"/>
  <c r="I49" i="2" s="1"/>
  <c r="C50" i="2" s="1"/>
  <c r="H50" i="2" l="1"/>
  <c r="J50" i="2" s="1"/>
  <c r="E50" i="2"/>
  <c r="F50" i="2" l="1"/>
  <c r="G50" i="2" s="1"/>
  <c r="I50" i="2" s="1"/>
  <c r="C51" i="2" s="1"/>
  <c r="H51" i="2" l="1"/>
  <c r="J51" i="2" s="1"/>
  <c r="E51" i="2"/>
  <c r="F51" i="2" l="1"/>
  <c r="G51" i="2" s="1"/>
  <c r="I51" i="2" s="1"/>
  <c r="C52" i="2" s="1"/>
  <c r="H52" i="2" l="1"/>
  <c r="J52" i="2" s="1"/>
  <c r="E52" i="2"/>
  <c r="F52" i="2" l="1"/>
  <c r="G52" i="2" s="1"/>
  <c r="I52" i="2" s="1"/>
  <c r="C53" i="2" s="1"/>
  <c r="E53" i="2" l="1"/>
  <c r="H53" i="2"/>
  <c r="J53" i="2" s="1"/>
  <c r="F53" i="2" l="1"/>
  <c r="G53" i="2" s="1"/>
  <c r="I53" i="2" s="1"/>
  <c r="C54" i="2" s="1"/>
  <c r="H54" i="2" l="1"/>
  <c r="J54" i="2" s="1"/>
  <c r="E54" i="2"/>
  <c r="F54" i="2" l="1"/>
  <c r="G54" i="2" s="1"/>
  <c r="I54" i="2" s="1"/>
  <c r="C55" i="2" s="1"/>
  <c r="H55" i="2" l="1"/>
  <c r="J55" i="2" s="1"/>
  <c r="E55" i="2"/>
  <c r="F55" i="2" l="1"/>
  <c r="G55" i="2" s="1"/>
  <c r="I55" i="2" s="1"/>
  <c r="C56" i="2" s="1"/>
  <c r="H56" i="2" l="1"/>
  <c r="J56" i="2" s="1"/>
  <c r="E56" i="2"/>
  <c r="F56" i="2" l="1"/>
  <c r="G56" i="2" s="1"/>
  <c r="I56" i="2" s="1"/>
  <c r="C57" i="2" s="1"/>
  <c r="H57" i="2" l="1"/>
  <c r="J57" i="2" s="1"/>
  <c r="E57" i="2"/>
  <c r="F57" i="2" l="1"/>
  <c r="G57" i="2" s="1"/>
  <c r="I57" i="2" s="1"/>
  <c r="C58" i="2" s="1"/>
  <c r="H58" i="2" l="1"/>
  <c r="J58" i="2" s="1"/>
  <c r="E58" i="2"/>
  <c r="F58" i="2" l="1"/>
  <c r="G58" i="2" s="1"/>
  <c r="I58" i="2" s="1"/>
  <c r="C59" i="2" s="1"/>
  <c r="E59" i="2" l="1"/>
  <c r="H59" i="2"/>
  <c r="J59" i="2" s="1"/>
  <c r="F59" i="2" l="1"/>
  <c r="G59" i="2" s="1"/>
  <c r="I59" i="2" s="1"/>
  <c r="C60" i="2" s="1"/>
  <c r="H60" i="2" l="1"/>
  <c r="J60" i="2" s="1"/>
  <c r="E60" i="2"/>
  <c r="F60" i="2" l="1"/>
  <c r="G60" i="2" s="1"/>
  <c r="I60" i="2" s="1"/>
  <c r="C61" i="2" s="1"/>
  <c r="E61" i="2" l="1"/>
  <c r="H61" i="2"/>
  <c r="J61" i="2" s="1"/>
  <c r="F61" i="2" l="1"/>
  <c r="G61" i="2" s="1"/>
  <c r="I61" i="2" s="1"/>
  <c r="C62" i="2" s="1"/>
  <c r="E62" i="2" l="1"/>
  <c r="H62" i="2"/>
  <c r="J62" i="2" s="1"/>
  <c r="F62" i="2" l="1"/>
  <c r="G62" i="2" s="1"/>
  <c r="I62" i="2" s="1"/>
  <c r="C63" i="2" s="1"/>
  <c r="H63" i="2" l="1"/>
  <c r="J63" i="2" s="1"/>
  <c r="E63" i="2"/>
  <c r="F63" i="2" l="1"/>
  <c r="G63" i="2" s="1"/>
  <c r="I63" i="2" s="1"/>
  <c r="C64" i="2" s="1"/>
  <c r="H64" i="2" l="1"/>
  <c r="J64" i="2" s="1"/>
  <c r="E64" i="2"/>
  <c r="F64" i="2" l="1"/>
  <c r="G64" i="2" s="1"/>
  <c r="I64" i="2" s="1"/>
  <c r="C65" i="2" s="1"/>
  <c r="H65" i="2" l="1"/>
  <c r="J65" i="2" s="1"/>
  <c r="E65" i="2"/>
  <c r="F65" i="2" l="1"/>
  <c r="G65" i="2" s="1"/>
  <c r="I65" i="2" s="1"/>
  <c r="C66" i="2" s="1"/>
  <c r="H66" i="2" l="1"/>
  <c r="J66" i="2" s="1"/>
  <c r="E66" i="2"/>
  <c r="F66" i="2" l="1"/>
  <c r="G66" i="2" s="1"/>
  <c r="I66" i="2" s="1"/>
  <c r="C67" i="2" s="1"/>
  <c r="H67" i="2" l="1"/>
  <c r="J67" i="2" s="1"/>
  <c r="E67" i="2"/>
  <c r="F67" i="2" l="1"/>
  <c r="G67" i="2" s="1"/>
  <c r="I67" i="2" s="1"/>
  <c r="C68" i="2" s="1"/>
  <c r="H68" i="2" l="1"/>
  <c r="J68" i="2" s="1"/>
  <c r="E68" i="2"/>
  <c r="F68" i="2" l="1"/>
  <c r="G68" i="2" s="1"/>
  <c r="I68" i="2" s="1"/>
  <c r="C69" i="2" s="1"/>
  <c r="H69" i="2" l="1"/>
  <c r="J69" i="2" s="1"/>
  <c r="E69" i="2"/>
  <c r="F69" i="2" l="1"/>
  <c r="G69" i="2" s="1"/>
  <c r="I69" i="2" s="1"/>
  <c r="C70" i="2" s="1"/>
  <c r="H70" i="2" l="1"/>
  <c r="J70" i="2" s="1"/>
  <c r="E70" i="2"/>
  <c r="F70" i="2" l="1"/>
  <c r="G70" i="2" s="1"/>
  <c r="I70" i="2" s="1"/>
  <c r="C71" i="2" s="1"/>
  <c r="H71" i="2" l="1"/>
  <c r="J71" i="2" s="1"/>
  <c r="E71" i="2"/>
  <c r="F71" i="2" l="1"/>
  <c r="G71" i="2" s="1"/>
  <c r="I71" i="2" s="1"/>
  <c r="C72" i="2" s="1"/>
  <c r="H72" i="2" l="1"/>
  <c r="J72" i="2" s="1"/>
  <c r="E72" i="2"/>
  <c r="F72" i="2" l="1"/>
  <c r="G72" i="2" s="1"/>
  <c r="I72" i="2" s="1"/>
  <c r="C73" i="2" s="1"/>
  <c r="H73" i="2" l="1"/>
  <c r="J73" i="2" s="1"/>
  <c r="E73" i="2"/>
  <c r="F73" i="2" l="1"/>
  <c r="G73" i="2" s="1"/>
  <c r="I73" i="2" s="1"/>
  <c r="C74" i="2" s="1"/>
  <c r="E74" i="2" l="1"/>
  <c r="H74" i="2"/>
  <c r="J74" i="2" s="1"/>
  <c r="F74" i="2" l="1"/>
  <c r="G74" i="2" s="1"/>
  <c r="I74" i="2" s="1"/>
  <c r="C75" i="2" s="1"/>
  <c r="H75" i="2" l="1"/>
  <c r="J75" i="2" s="1"/>
  <c r="E75" i="2"/>
  <c r="F75" i="2" l="1"/>
  <c r="G75" i="2" s="1"/>
  <c r="I75" i="2" s="1"/>
  <c r="C76" i="2" s="1"/>
  <c r="H76" i="2" l="1"/>
  <c r="J76" i="2" s="1"/>
  <c r="E76" i="2"/>
  <c r="F76" i="2" l="1"/>
  <c r="G76" i="2" s="1"/>
  <c r="I76" i="2" s="1"/>
  <c r="C77" i="2" s="1"/>
  <c r="H77" i="2" l="1"/>
  <c r="J77" i="2" s="1"/>
  <c r="E77" i="2"/>
  <c r="F77" i="2" l="1"/>
  <c r="G77" i="2" s="1"/>
  <c r="I77" i="2" s="1"/>
  <c r="C78" i="2" s="1"/>
  <c r="H78" i="2" l="1"/>
  <c r="J78" i="2" s="1"/>
  <c r="E78" i="2"/>
  <c r="F78" i="2" l="1"/>
  <c r="G78" i="2" s="1"/>
  <c r="I78" i="2" s="1"/>
  <c r="C79" i="2" s="1"/>
  <c r="H79" i="2" l="1"/>
  <c r="J79" i="2" s="1"/>
  <c r="E79" i="2"/>
  <c r="F79" i="2" l="1"/>
  <c r="G79" i="2" s="1"/>
  <c r="I79" i="2" s="1"/>
  <c r="C80" i="2" s="1"/>
  <c r="H80" i="2" l="1"/>
  <c r="J80" i="2" s="1"/>
  <c r="E80" i="2"/>
  <c r="F80" i="2" l="1"/>
  <c r="G80" i="2" s="1"/>
  <c r="I80" i="2" s="1"/>
  <c r="C81" i="2" s="1"/>
  <c r="E81" i="2" l="1"/>
  <c r="H81" i="2"/>
  <c r="J81" i="2" s="1"/>
  <c r="F81" i="2" l="1"/>
  <c r="G81" i="2" s="1"/>
  <c r="I81" i="2" s="1"/>
  <c r="C82" i="2" s="1"/>
  <c r="H82" i="2" l="1"/>
  <c r="J82" i="2" s="1"/>
  <c r="E82" i="2"/>
  <c r="F82" i="2" l="1"/>
  <c r="G82" i="2" s="1"/>
  <c r="I82" i="2" s="1"/>
  <c r="C83" i="2" s="1"/>
  <c r="H83" i="2" l="1"/>
  <c r="J83" i="2" s="1"/>
  <c r="E83" i="2"/>
  <c r="F83" i="2" l="1"/>
  <c r="G83" i="2" s="1"/>
  <c r="I83" i="2" s="1"/>
  <c r="C84" i="2" s="1"/>
  <c r="H84" i="2" l="1"/>
  <c r="J84" i="2" s="1"/>
  <c r="E84" i="2"/>
  <c r="F84" i="2" l="1"/>
  <c r="G84" i="2" s="1"/>
  <c r="I84" i="2" s="1"/>
  <c r="C85" i="2" s="1"/>
  <c r="H85" i="2" l="1"/>
  <c r="J85" i="2" s="1"/>
  <c r="E85" i="2"/>
  <c r="F85" i="2" l="1"/>
  <c r="G85" i="2" s="1"/>
  <c r="I85" i="2" s="1"/>
  <c r="C86" i="2" s="1"/>
  <c r="H86" i="2" l="1"/>
  <c r="J86" i="2" s="1"/>
  <c r="E86" i="2"/>
  <c r="F86" i="2" l="1"/>
  <c r="G86" i="2" s="1"/>
  <c r="I86" i="2" s="1"/>
  <c r="C87" i="2" s="1"/>
  <c r="H87" i="2" l="1"/>
  <c r="J87" i="2" s="1"/>
  <c r="E87" i="2"/>
  <c r="F87" i="2" l="1"/>
  <c r="G87" i="2" s="1"/>
  <c r="I87" i="2" s="1"/>
  <c r="C88" i="2" s="1"/>
  <c r="H88" i="2" l="1"/>
  <c r="J88" i="2" s="1"/>
  <c r="E88" i="2"/>
  <c r="F88" i="2" l="1"/>
  <c r="G88" i="2" s="1"/>
  <c r="I88" i="2" s="1"/>
  <c r="C89" i="2" s="1"/>
  <c r="H89" i="2" l="1"/>
  <c r="J89" i="2" s="1"/>
  <c r="E89" i="2"/>
  <c r="F89" i="2" l="1"/>
  <c r="G89" i="2" s="1"/>
  <c r="I89" i="2" s="1"/>
  <c r="C90" i="2" s="1"/>
  <c r="H90" i="2" l="1"/>
  <c r="J90" i="2" s="1"/>
  <c r="E90" i="2"/>
  <c r="F90" i="2" l="1"/>
  <c r="G90" i="2" s="1"/>
  <c r="I90" i="2" s="1"/>
  <c r="C91" i="2" s="1"/>
  <c r="H91" i="2" l="1"/>
  <c r="J91" i="2" s="1"/>
  <c r="E91" i="2"/>
  <c r="F91" i="2" l="1"/>
  <c r="G91" i="2" s="1"/>
  <c r="I91" i="2" s="1"/>
  <c r="C92" i="2" s="1"/>
  <c r="H92" i="2" l="1"/>
  <c r="J92" i="2" s="1"/>
  <c r="E92" i="2"/>
  <c r="F92" i="2" l="1"/>
  <c r="G92" i="2" s="1"/>
  <c r="I92" i="2" s="1"/>
  <c r="C93" i="2" s="1"/>
  <c r="H93" i="2" l="1"/>
  <c r="J93" i="2" s="1"/>
  <c r="E93" i="2"/>
  <c r="F93" i="2" l="1"/>
  <c r="G93" i="2" s="1"/>
  <c r="I93" i="2" s="1"/>
  <c r="C94" i="2" s="1"/>
  <c r="H94" i="2" l="1"/>
  <c r="J94" i="2" s="1"/>
  <c r="E94" i="2"/>
  <c r="F94" i="2" l="1"/>
  <c r="G94" i="2" s="1"/>
  <c r="I94" i="2" s="1"/>
  <c r="C95" i="2" s="1"/>
  <c r="H95" i="2" l="1"/>
  <c r="J95" i="2" s="1"/>
  <c r="E95" i="2"/>
  <c r="F95" i="2" l="1"/>
  <c r="G95" i="2" s="1"/>
  <c r="I95" i="2" s="1"/>
  <c r="C96" i="2" s="1"/>
  <c r="H96" i="2" l="1"/>
  <c r="J96" i="2" s="1"/>
  <c r="E96" i="2"/>
  <c r="F96" i="2" l="1"/>
  <c r="G96" i="2" s="1"/>
  <c r="I96" i="2" s="1"/>
  <c r="C97" i="2" s="1"/>
  <c r="H97" i="2" l="1"/>
  <c r="J97" i="2" s="1"/>
  <c r="E97" i="2"/>
  <c r="F97" i="2" l="1"/>
  <c r="G97" i="2" s="1"/>
  <c r="I97" i="2" s="1"/>
  <c r="C98" i="2" s="1"/>
  <c r="H98" i="2" l="1"/>
  <c r="J98" i="2" s="1"/>
  <c r="E98" i="2"/>
  <c r="F98" i="2" l="1"/>
  <c r="G98" i="2" s="1"/>
  <c r="I98" i="2" s="1"/>
  <c r="C99" i="2" s="1"/>
  <c r="H99" i="2" l="1"/>
  <c r="J99" i="2" s="1"/>
  <c r="E99" i="2"/>
  <c r="F99" i="2" l="1"/>
  <c r="G99" i="2" s="1"/>
  <c r="I99" i="2" s="1"/>
  <c r="C100" i="2" s="1"/>
  <c r="H100" i="2" l="1"/>
  <c r="J100" i="2" s="1"/>
  <c r="E100" i="2"/>
  <c r="F100" i="2" l="1"/>
  <c r="G100" i="2" s="1"/>
  <c r="I100" i="2" s="1"/>
  <c r="C101" i="2" s="1"/>
  <c r="H101" i="2" l="1"/>
  <c r="J101" i="2" s="1"/>
  <c r="E101" i="2"/>
  <c r="F101" i="2" l="1"/>
  <c r="G101" i="2" s="1"/>
  <c r="I101" i="2" s="1"/>
  <c r="C102" i="2" s="1"/>
  <c r="E102" i="2" l="1"/>
  <c r="H102" i="2"/>
  <c r="J102" i="2" s="1"/>
  <c r="F102" i="2" l="1"/>
  <c r="G102" i="2" s="1"/>
  <c r="I102" i="2" s="1"/>
  <c r="C103" i="2" s="1"/>
  <c r="H103" i="2" l="1"/>
  <c r="J103" i="2" s="1"/>
  <c r="E103" i="2"/>
  <c r="F103" i="2" l="1"/>
  <c r="G103" i="2" s="1"/>
  <c r="I103" i="2" s="1"/>
  <c r="C104" i="2" s="1"/>
  <c r="H104" i="2" l="1"/>
  <c r="J104" i="2" s="1"/>
  <c r="E104" i="2"/>
  <c r="F104" i="2" l="1"/>
  <c r="G104" i="2" s="1"/>
  <c r="I104" i="2" s="1"/>
  <c r="C105" i="2" s="1"/>
  <c r="H105" i="2" l="1"/>
  <c r="J105" i="2" s="1"/>
  <c r="E105" i="2"/>
  <c r="F105" i="2" l="1"/>
  <c r="G105" i="2" s="1"/>
  <c r="I105" i="2" s="1"/>
  <c r="C106" i="2" s="1"/>
  <c r="H106" i="2" l="1"/>
  <c r="J106" i="2" s="1"/>
  <c r="E106" i="2"/>
  <c r="F106" i="2" l="1"/>
  <c r="G106" i="2" s="1"/>
  <c r="I106" i="2" s="1"/>
  <c r="C107" i="2" s="1"/>
  <c r="H107" i="2" l="1"/>
  <c r="J107" i="2" s="1"/>
  <c r="E107" i="2"/>
  <c r="F107" i="2" l="1"/>
  <c r="G107" i="2" s="1"/>
  <c r="I107" i="2" s="1"/>
  <c r="C108" i="2" s="1"/>
  <c r="H108" i="2" l="1"/>
  <c r="J108" i="2" s="1"/>
  <c r="E108" i="2"/>
  <c r="F108" i="2" l="1"/>
  <c r="G108" i="2" s="1"/>
  <c r="I108" i="2" s="1"/>
  <c r="C109" i="2" s="1"/>
  <c r="H109" i="2" l="1"/>
  <c r="J109" i="2" s="1"/>
  <c r="E109" i="2"/>
  <c r="F109" i="2" l="1"/>
  <c r="G109" i="2" s="1"/>
  <c r="I109" i="2" s="1"/>
  <c r="C110" i="2" s="1"/>
  <c r="H110" i="2" l="1"/>
  <c r="J110" i="2" s="1"/>
  <c r="E110" i="2"/>
  <c r="F110" i="2" l="1"/>
  <c r="G110" i="2" s="1"/>
  <c r="I110" i="2" s="1"/>
  <c r="C111" i="2" s="1"/>
  <c r="E111" i="2" l="1"/>
  <c r="H111" i="2"/>
  <c r="J111" i="2" s="1"/>
  <c r="F111" i="2" l="1"/>
  <c r="G111" i="2" s="1"/>
  <c r="I111" i="2" s="1"/>
  <c r="C112" i="2" s="1"/>
  <c r="H112" i="2" l="1"/>
  <c r="J112" i="2" s="1"/>
  <c r="E112" i="2"/>
  <c r="F112" i="2" l="1"/>
  <c r="G112" i="2" s="1"/>
  <c r="I112" i="2" s="1"/>
  <c r="C113" i="2" s="1"/>
  <c r="E113" i="2" l="1"/>
  <c r="H113" i="2"/>
  <c r="J113" i="2" s="1"/>
  <c r="F113" i="2" l="1"/>
  <c r="G113" i="2" s="1"/>
  <c r="I113" i="2" s="1"/>
  <c r="C114" i="2" s="1"/>
  <c r="H114" i="2" l="1"/>
  <c r="J114" i="2" s="1"/>
  <c r="E114" i="2"/>
  <c r="F114" i="2" l="1"/>
  <c r="G114" i="2" s="1"/>
  <c r="I114" i="2" s="1"/>
  <c r="C115" i="2" s="1"/>
  <c r="H115" i="2" l="1"/>
  <c r="J115" i="2" s="1"/>
  <c r="E115" i="2"/>
  <c r="F115" i="2" l="1"/>
  <c r="G115" i="2" s="1"/>
  <c r="I115" i="2" s="1"/>
  <c r="C116" i="2" s="1"/>
  <c r="H116" i="2" l="1"/>
  <c r="J116" i="2" s="1"/>
  <c r="E116" i="2"/>
  <c r="F116" i="2" l="1"/>
  <c r="G116" i="2" s="1"/>
  <c r="I116" i="2" s="1"/>
  <c r="C117" i="2" s="1"/>
  <c r="H117" i="2" l="1"/>
  <c r="J117" i="2" s="1"/>
  <c r="E117" i="2"/>
  <c r="F117" i="2" l="1"/>
  <c r="G117" i="2" s="1"/>
  <c r="I117" i="2" s="1"/>
  <c r="C118" i="2" s="1"/>
  <c r="H118" i="2" l="1"/>
  <c r="J118" i="2" s="1"/>
  <c r="E118" i="2"/>
  <c r="F118" i="2" l="1"/>
  <c r="G118" i="2" s="1"/>
  <c r="I118" i="2" s="1"/>
  <c r="C119" i="2" s="1"/>
  <c r="E119" i="2" l="1"/>
  <c r="H119" i="2"/>
  <c r="J119" i="2" s="1"/>
  <c r="F119" i="2" l="1"/>
  <c r="G119" i="2" s="1"/>
  <c r="I119" i="2" s="1"/>
  <c r="C120" i="2" s="1"/>
  <c r="H120" i="2" l="1"/>
  <c r="J120" i="2" s="1"/>
  <c r="E120" i="2"/>
  <c r="F120" i="2" l="1"/>
  <c r="G120" i="2" s="1"/>
  <c r="I120" i="2" s="1"/>
  <c r="C121" i="2" s="1"/>
  <c r="H121" i="2" l="1"/>
  <c r="J121" i="2" s="1"/>
  <c r="E121" i="2"/>
  <c r="F121" i="2" l="1"/>
  <c r="G121" i="2" s="1"/>
  <c r="I121" i="2" s="1"/>
  <c r="C122" i="2" s="1"/>
  <c r="H122" i="2" l="1"/>
  <c r="J122" i="2" s="1"/>
  <c r="E122" i="2"/>
  <c r="F122" i="2" l="1"/>
  <c r="G122" i="2" s="1"/>
  <c r="I122" i="2" s="1"/>
  <c r="C123" i="2" s="1"/>
  <c r="E123" i="2" l="1"/>
  <c r="H123" i="2"/>
  <c r="J123" i="2" s="1"/>
  <c r="F123" i="2" l="1"/>
  <c r="G123" i="2" s="1"/>
  <c r="I123" i="2" s="1"/>
  <c r="C124" i="2" s="1"/>
  <c r="H124" i="2" l="1"/>
  <c r="J124" i="2" s="1"/>
  <c r="E124" i="2"/>
  <c r="F124" i="2" l="1"/>
  <c r="G124" i="2" s="1"/>
  <c r="I124" i="2" s="1"/>
  <c r="C125" i="2" s="1"/>
  <c r="H125" i="2" l="1"/>
  <c r="J125" i="2" s="1"/>
  <c r="E125" i="2"/>
  <c r="F125" i="2" l="1"/>
  <c r="G125" i="2" s="1"/>
  <c r="I125" i="2" s="1"/>
  <c r="C126" i="2" s="1"/>
  <c r="E126" i="2" l="1"/>
  <c r="H126" i="2"/>
  <c r="J126" i="2" s="1"/>
  <c r="F126" i="2" l="1"/>
  <c r="G126" i="2" s="1"/>
  <c r="I126" i="2" s="1"/>
  <c r="C127" i="2" s="1"/>
  <c r="H127" i="2" l="1"/>
  <c r="J127" i="2" s="1"/>
  <c r="E127" i="2"/>
  <c r="F127" i="2" l="1"/>
  <c r="G127" i="2" s="1"/>
  <c r="I127" i="2" s="1"/>
  <c r="C128" i="2" s="1"/>
  <c r="H128" i="2" l="1"/>
  <c r="J128" i="2" s="1"/>
  <c r="E128" i="2"/>
  <c r="F128" i="2" l="1"/>
  <c r="G128" i="2" s="1"/>
  <c r="I128" i="2" s="1"/>
  <c r="C129" i="2" s="1"/>
  <c r="H129" i="2" l="1"/>
  <c r="J129" i="2" s="1"/>
  <c r="E129" i="2"/>
  <c r="F129" i="2" l="1"/>
  <c r="G129" i="2" s="1"/>
  <c r="I129" i="2" s="1"/>
  <c r="C130" i="2" s="1"/>
  <c r="H130" i="2" l="1"/>
  <c r="J130" i="2" s="1"/>
  <c r="E130" i="2"/>
  <c r="F130" i="2" l="1"/>
  <c r="G130" i="2" s="1"/>
  <c r="I130" i="2" s="1"/>
  <c r="C131" i="2" s="1"/>
  <c r="H131" i="2" l="1"/>
  <c r="E131" i="2"/>
  <c r="J131" i="2" l="1"/>
  <c r="F131" i="2"/>
  <c r="G131" i="2" l="1"/>
  <c r="I131" i="2" s="1"/>
  <c r="C132" i="2" s="1"/>
  <c r="H132" i="2" l="1"/>
  <c r="E132" i="2"/>
  <c r="J132" i="2" l="1"/>
  <c r="F132" i="2"/>
  <c r="G132" i="2" l="1"/>
  <c r="I132" i="2" s="1"/>
  <c r="C133" i="2" s="1"/>
  <c r="E133" i="2" l="1"/>
  <c r="H133" i="2"/>
  <c r="F133" i="2" l="1"/>
  <c r="J133" i="2"/>
  <c r="G133" i="2" l="1"/>
  <c r="I133" i="2" s="1"/>
  <c r="C134" i="2" s="1"/>
  <c r="H134" i="2" l="1"/>
  <c r="E134" i="2"/>
  <c r="J134" i="2" l="1"/>
  <c r="F134" i="2"/>
  <c r="G134" i="2" l="1"/>
  <c r="I134" i="2" s="1"/>
  <c r="C135" i="2" s="1"/>
  <c r="E135" i="2" l="1"/>
  <c r="H135" i="2"/>
  <c r="F135" i="2" l="1"/>
  <c r="J135" i="2"/>
  <c r="G135" i="2" l="1"/>
  <c r="I135" i="2" s="1"/>
  <c r="C136" i="2" s="1"/>
  <c r="H136" i="2" l="1"/>
  <c r="E136" i="2"/>
  <c r="J136" i="2" l="1"/>
  <c r="F136" i="2"/>
  <c r="G136" i="2" s="1"/>
  <c r="I136" i="2" s="1"/>
  <c r="C137" i="2" s="1"/>
  <c r="H137" i="2" l="1"/>
  <c r="J137" i="2" s="1"/>
  <c r="E137" i="2"/>
  <c r="F137" i="2" l="1"/>
  <c r="G137" i="2" s="1"/>
  <c r="I137" i="2" s="1"/>
  <c r="C138" i="2" s="1"/>
  <c r="H138" i="2" l="1"/>
  <c r="J138" i="2" s="1"/>
  <c r="E138" i="2"/>
  <c r="F138" i="2" l="1"/>
  <c r="G138" i="2" s="1"/>
  <c r="I138" i="2" s="1"/>
  <c r="C139" i="2" s="1"/>
  <c r="H139" i="2" l="1"/>
  <c r="J139" i="2" s="1"/>
  <c r="E139" i="2"/>
  <c r="F139" i="2" l="1"/>
  <c r="G139" i="2" s="1"/>
  <c r="I139" i="2" s="1"/>
  <c r="C140" i="2" s="1"/>
  <c r="E140" i="2" l="1"/>
  <c r="H140" i="2"/>
  <c r="J140" i="2" s="1"/>
  <c r="F140" i="2" l="1"/>
  <c r="G140" i="2" s="1"/>
  <c r="I140" i="2" s="1"/>
  <c r="C141" i="2" s="1"/>
  <c r="E141" i="2" l="1"/>
  <c r="H141" i="2"/>
  <c r="J141" i="2" s="1"/>
  <c r="F141" i="2" l="1"/>
  <c r="G141" i="2" s="1"/>
  <c r="I141" i="2" s="1"/>
  <c r="C142" i="2" s="1"/>
  <c r="H142" i="2" l="1"/>
  <c r="J142" i="2" s="1"/>
  <c r="E142" i="2"/>
  <c r="F142" i="2" l="1"/>
  <c r="G142" i="2" s="1"/>
  <c r="I142" i="2" s="1"/>
  <c r="C143" i="2" s="1"/>
  <c r="H143" i="2" l="1"/>
  <c r="J143" i="2" s="1"/>
  <c r="E143" i="2"/>
  <c r="F143" i="2" l="1"/>
  <c r="G143" i="2" s="1"/>
  <c r="I143" i="2" s="1"/>
  <c r="C144" i="2" s="1"/>
  <c r="H144" i="2" l="1"/>
  <c r="J144" i="2" s="1"/>
  <c r="E144" i="2"/>
  <c r="F144" i="2" l="1"/>
  <c r="G144" i="2" s="1"/>
  <c r="I144" i="2" s="1"/>
  <c r="C145" i="2" s="1"/>
  <c r="H145" i="2" l="1"/>
  <c r="J145" i="2" s="1"/>
  <c r="E145" i="2"/>
  <c r="F145" i="2" l="1"/>
  <c r="G145" i="2" s="1"/>
  <c r="I145" i="2" s="1"/>
  <c r="C146" i="2" s="1"/>
  <c r="H146" i="2" l="1"/>
  <c r="J146" i="2" s="1"/>
  <c r="E146" i="2"/>
  <c r="F146" i="2" l="1"/>
  <c r="G146" i="2" s="1"/>
  <c r="I146" i="2" s="1"/>
  <c r="C147" i="2" s="1"/>
  <c r="E147" i="2" l="1"/>
  <c r="H147" i="2"/>
  <c r="J147" i="2" s="1"/>
  <c r="F147" i="2" l="1"/>
  <c r="G147" i="2" s="1"/>
  <c r="I147" i="2" s="1"/>
  <c r="C148" i="2" s="1"/>
  <c r="E148" i="2" l="1"/>
  <c r="H148" i="2"/>
  <c r="J148" i="2" s="1"/>
  <c r="F148" i="2" l="1"/>
  <c r="G148" i="2" s="1"/>
  <c r="I148" i="2" s="1"/>
  <c r="C149" i="2" s="1"/>
  <c r="H149" i="2" l="1"/>
  <c r="J149" i="2" s="1"/>
  <c r="E149" i="2"/>
  <c r="F149" i="2" l="1"/>
  <c r="G149" i="2" s="1"/>
  <c r="I149" i="2" s="1"/>
  <c r="C150" i="2" s="1"/>
  <c r="H150" i="2" l="1"/>
  <c r="J150" i="2" s="1"/>
  <c r="E150" i="2"/>
  <c r="F150" i="2" l="1"/>
  <c r="G150" i="2" s="1"/>
  <c r="I150" i="2" s="1"/>
  <c r="C151" i="2" s="1"/>
  <c r="H151" i="2" l="1"/>
  <c r="J151" i="2" s="1"/>
  <c r="E151" i="2"/>
  <c r="F151" i="2" l="1"/>
  <c r="G151" i="2" s="1"/>
  <c r="I151" i="2" s="1"/>
  <c r="C152" i="2" s="1"/>
  <c r="H152" i="2" l="1"/>
  <c r="J152" i="2" s="1"/>
  <c r="E152" i="2"/>
  <c r="F152" i="2" l="1"/>
  <c r="G152" i="2" s="1"/>
  <c r="I152" i="2" s="1"/>
  <c r="C153" i="2" s="1"/>
  <c r="E153" i="2" l="1"/>
  <c r="H153" i="2"/>
  <c r="J153" i="2" s="1"/>
  <c r="F153" i="2" l="1"/>
  <c r="G153" i="2" s="1"/>
  <c r="I153" i="2" s="1"/>
  <c r="C154" i="2" s="1"/>
  <c r="H154" i="2" l="1"/>
  <c r="J154" i="2" s="1"/>
  <c r="E154" i="2"/>
  <c r="F154" i="2" l="1"/>
  <c r="G154" i="2" s="1"/>
  <c r="I154" i="2" s="1"/>
  <c r="C155" i="2" s="1"/>
  <c r="H155" i="2" l="1"/>
  <c r="J155" i="2" s="1"/>
  <c r="E155" i="2"/>
  <c r="F155" i="2" l="1"/>
  <c r="G155" i="2" s="1"/>
  <c r="I155" i="2" s="1"/>
  <c r="C156" i="2" s="1"/>
  <c r="E156" i="2" l="1"/>
  <c r="H156" i="2"/>
  <c r="J156" i="2" s="1"/>
  <c r="F156" i="2" l="1"/>
  <c r="G156" i="2" s="1"/>
  <c r="I156" i="2" s="1"/>
  <c r="C157" i="2" s="1"/>
  <c r="H157" i="2" l="1"/>
  <c r="J157" i="2" s="1"/>
  <c r="E157" i="2"/>
  <c r="F157" i="2" l="1"/>
  <c r="G157" i="2" s="1"/>
  <c r="I157" i="2" s="1"/>
  <c r="C158" i="2" s="1"/>
  <c r="H158" i="2" l="1"/>
  <c r="J158" i="2" s="1"/>
  <c r="E158" i="2"/>
  <c r="F158" i="2" l="1"/>
  <c r="G158" i="2" s="1"/>
  <c r="I158" i="2" s="1"/>
  <c r="C159" i="2" s="1"/>
  <c r="H159" i="2" l="1"/>
  <c r="J159" i="2" s="1"/>
  <c r="E159" i="2"/>
  <c r="F159" i="2" l="1"/>
  <c r="G159" i="2" s="1"/>
  <c r="I159" i="2" s="1"/>
  <c r="C160" i="2" s="1"/>
  <c r="H160" i="2" l="1"/>
  <c r="J160" i="2" s="1"/>
  <c r="E160" i="2"/>
  <c r="F160" i="2" l="1"/>
  <c r="G160" i="2" s="1"/>
  <c r="I160" i="2" s="1"/>
  <c r="C161" i="2" s="1"/>
  <c r="H161" i="2" l="1"/>
  <c r="J161" i="2" s="1"/>
  <c r="E161" i="2"/>
  <c r="F161" i="2" l="1"/>
  <c r="G161" i="2" s="1"/>
  <c r="I161" i="2" s="1"/>
  <c r="C162" i="2" s="1"/>
  <c r="E162" i="2" l="1"/>
  <c r="H162" i="2"/>
  <c r="J162" i="2" s="1"/>
  <c r="F162" i="2" l="1"/>
  <c r="G162" i="2" s="1"/>
  <c r="I162" i="2" s="1"/>
  <c r="C163" i="2" s="1"/>
  <c r="H163" i="2" l="1"/>
  <c r="J163" i="2" s="1"/>
  <c r="E163" i="2"/>
  <c r="F163" i="2" l="1"/>
  <c r="G163" i="2" s="1"/>
  <c r="I163" i="2" s="1"/>
  <c r="C164" i="2" s="1"/>
  <c r="H164" i="2" l="1"/>
  <c r="J164" i="2" s="1"/>
  <c r="E164" i="2"/>
  <c r="F164" i="2" l="1"/>
  <c r="G164" i="2" s="1"/>
  <c r="I164" i="2" s="1"/>
  <c r="C165" i="2" s="1"/>
  <c r="E165" i="2" l="1"/>
  <c r="H165" i="2"/>
  <c r="J165" i="2" s="1"/>
  <c r="F165" i="2" l="1"/>
  <c r="G165" i="2" s="1"/>
  <c r="I165" i="2" s="1"/>
  <c r="C166" i="2" s="1"/>
  <c r="H166" i="2" l="1"/>
  <c r="J166" i="2" s="1"/>
  <c r="E166" i="2"/>
  <c r="F166" i="2" l="1"/>
  <c r="G166" i="2" s="1"/>
  <c r="I166" i="2" s="1"/>
  <c r="C167" i="2" s="1"/>
  <c r="E167" i="2" l="1"/>
  <c r="H167" i="2"/>
  <c r="J167" i="2" s="1"/>
  <c r="F167" i="2" l="1"/>
  <c r="G167" i="2" s="1"/>
  <c r="I167" i="2" s="1"/>
  <c r="C168" i="2" s="1"/>
  <c r="E168" i="2" l="1"/>
  <c r="H168" i="2"/>
  <c r="J168" i="2" s="1"/>
  <c r="F168" i="2" l="1"/>
  <c r="G168" i="2" s="1"/>
  <c r="I168" i="2" s="1"/>
  <c r="C169" i="2" s="1"/>
  <c r="H169" i="2" l="1"/>
  <c r="J169" i="2" s="1"/>
  <c r="E169" i="2"/>
  <c r="F169" i="2" l="1"/>
  <c r="G169" i="2" s="1"/>
  <c r="I169" i="2" s="1"/>
  <c r="C170" i="2" s="1"/>
  <c r="H170" i="2" l="1"/>
  <c r="J170" i="2" s="1"/>
  <c r="E170" i="2"/>
  <c r="F170" i="2" l="1"/>
  <c r="G170" i="2" s="1"/>
  <c r="I170" i="2" s="1"/>
  <c r="C171" i="2" s="1"/>
  <c r="H171" i="2" l="1"/>
  <c r="J171" i="2" s="1"/>
  <c r="E171" i="2"/>
  <c r="F171" i="2" l="1"/>
  <c r="G171" i="2" s="1"/>
  <c r="I171" i="2" s="1"/>
  <c r="C172" i="2" s="1"/>
  <c r="H172" i="2" l="1"/>
  <c r="J172" i="2" s="1"/>
  <c r="E172" i="2"/>
  <c r="F172" i="2" l="1"/>
  <c r="G172" i="2" s="1"/>
  <c r="I172" i="2" s="1"/>
  <c r="C173" i="2" s="1"/>
  <c r="H173" i="2" l="1"/>
  <c r="J173" i="2" s="1"/>
  <c r="E173" i="2"/>
  <c r="F173" i="2" l="1"/>
  <c r="G173" i="2" s="1"/>
  <c r="I173" i="2" s="1"/>
  <c r="C174" i="2" s="1"/>
  <c r="H174" i="2" l="1"/>
  <c r="J174" i="2" s="1"/>
  <c r="E174" i="2"/>
  <c r="F174" i="2" l="1"/>
  <c r="G174" i="2" s="1"/>
  <c r="I174" i="2" s="1"/>
  <c r="C175" i="2" s="1"/>
  <c r="H175" i="2" l="1"/>
  <c r="J175" i="2" s="1"/>
  <c r="E175" i="2"/>
  <c r="F175" i="2" l="1"/>
  <c r="G175" i="2" s="1"/>
  <c r="I175" i="2" s="1"/>
  <c r="C176" i="2" s="1"/>
  <c r="H176" i="2" l="1"/>
  <c r="J176" i="2" s="1"/>
  <c r="E176" i="2"/>
  <c r="F176" i="2" l="1"/>
  <c r="G176" i="2" s="1"/>
  <c r="I176" i="2" s="1"/>
  <c r="C177" i="2" s="1"/>
  <c r="E177" i="2" l="1"/>
  <c r="H177" i="2"/>
  <c r="J177" i="2" s="1"/>
  <c r="F177" i="2" l="1"/>
  <c r="G177" i="2" s="1"/>
  <c r="I177" i="2" s="1"/>
  <c r="C178" i="2" s="1"/>
  <c r="H178" i="2" l="1"/>
  <c r="J178" i="2" s="1"/>
  <c r="E178" i="2"/>
  <c r="F178" i="2" l="1"/>
  <c r="G178" i="2" s="1"/>
  <c r="I178" i="2" s="1"/>
  <c r="C179" i="2" s="1"/>
  <c r="E179" i="2" l="1"/>
  <c r="H179" i="2"/>
  <c r="J179" i="2" s="1"/>
  <c r="F179" i="2" l="1"/>
  <c r="G179" i="2" s="1"/>
  <c r="I179" i="2" s="1"/>
  <c r="C180" i="2" s="1"/>
  <c r="H180" i="2" l="1"/>
  <c r="J180" i="2" s="1"/>
  <c r="E180" i="2"/>
  <c r="F180" i="2" l="1"/>
  <c r="G180" i="2" s="1"/>
  <c r="I180" i="2" s="1"/>
  <c r="C181" i="2" s="1"/>
  <c r="H181" i="2" l="1"/>
  <c r="J181" i="2" s="1"/>
  <c r="E181" i="2"/>
  <c r="F181" i="2" l="1"/>
  <c r="G181" i="2" s="1"/>
  <c r="I181" i="2" s="1"/>
  <c r="C182" i="2" s="1"/>
  <c r="E182" i="2" l="1"/>
  <c r="H182" i="2"/>
  <c r="J182" i="2" s="1"/>
  <c r="F182" i="2" l="1"/>
  <c r="G182" i="2" s="1"/>
  <c r="I182" i="2" s="1"/>
  <c r="C183" i="2" s="1"/>
  <c r="E183" i="2" l="1"/>
  <c r="H183" i="2"/>
  <c r="J183" i="2" s="1"/>
  <c r="F183" i="2" l="1"/>
  <c r="G183" i="2" s="1"/>
  <c r="I183" i="2" s="1"/>
  <c r="C184" i="2" s="1"/>
  <c r="H184" i="2" l="1"/>
  <c r="J184" i="2" s="1"/>
  <c r="E184" i="2"/>
  <c r="F184" i="2" l="1"/>
  <c r="G184" i="2" s="1"/>
  <c r="I184" i="2" s="1"/>
  <c r="C185" i="2" s="1"/>
  <c r="H185" i="2" l="1"/>
  <c r="J185" i="2" s="1"/>
  <c r="E185" i="2"/>
  <c r="F185" i="2" l="1"/>
  <c r="G185" i="2" s="1"/>
  <c r="I185" i="2" s="1"/>
  <c r="C186" i="2" s="1"/>
  <c r="H186" i="2" l="1"/>
  <c r="J186" i="2" s="1"/>
  <c r="E186" i="2"/>
  <c r="F186" i="2" l="1"/>
  <c r="G186" i="2" s="1"/>
  <c r="I186" i="2" s="1"/>
  <c r="C187" i="2" s="1"/>
  <c r="H187" i="2" l="1"/>
  <c r="J187" i="2" s="1"/>
  <c r="E187" i="2"/>
  <c r="F187" i="2" l="1"/>
  <c r="G187" i="2" s="1"/>
  <c r="I187" i="2" s="1"/>
  <c r="C188" i="2" s="1"/>
  <c r="H188" i="2" l="1"/>
  <c r="J188" i="2" s="1"/>
  <c r="E188" i="2"/>
  <c r="F188" i="2" l="1"/>
  <c r="G188" i="2" s="1"/>
  <c r="I188" i="2" s="1"/>
  <c r="C189" i="2" s="1"/>
  <c r="H189" i="2" l="1"/>
  <c r="J189" i="2" s="1"/>
  <c r="E189" i="2"/>
  <c r="F189" i="2" l="1"/>
  <c r="G189" i="2" s="1"/>
  <c r="I189" i="2" s="1"/>
  <c r="C190" i="2" s="1"/>
  <c r="E190" i="2" l="1"/>
  <c r="H190" i="2"/>
  <c r="J190" i="2" s="1"/>
  <c r="F190" i="2" l="1"/>
  <c r="G190" i="2" s="1"/>
  <c r="I190" i="2" s="1"/>
  <c r="C191" i="2" s="1"/>
  <c r="E191" i="2" l="1"/>
  <c r="H191" i="2"/>
  <c r="J191" i="2" s="1"/>
  <c r="F191" i="2" l="1"/>
  <c r="G191" i="2" s="1"/>
  <c r="I191" i="2" s="1"/>
  <c r="C192" i="2" s="1"/>
  <c r="H192" i="2" l="1"/>
  <c r="J192" i="2" s="1"/>
  <c r="E192" i="2"/>
  <c r="F192" i="2" l="1"/>
  <c r="G192" i="2" s="1"/>
  <c r="I192" i="2" s="1"/>
  <c r="C193" i="2" s="1"/>
  <c r="H193" i="2" l="1"/>
  <c r="J193" i="2" s="1"/>
  <c r="E193" i="2"/>
  <c r="F193" i="2" l="1"/>
  <c r="G193" i="2" s="1"/>
  <c r="I193" i="2" s="1"/>
  <c r="C194" i="2" s="1"/>
  <c r="E194" i="2" l="1"/>
  <c r="H194" i="2"/>
  <c r="J194" i="2" s="1"/>
  <c r="F194" i="2" l="1"/>
  <c r="G194" i="2" s="1"/>
  <c r="I194" i="2" s="1"/>
  <c r="C195" i="2" s="1"/>
  <c r="E195" i="2" l="1"/>
  <c r="H195" i="2"/>
  <c r="J195" i="2" s="1"/>
  <c r="F195" i="2" l="1"/>
  <c r="G195" i="2" s="1"/>
  <c r="I195" i="2" s="1"/>
  <c r="C196" i="2" s="1"/>
  <c r="H196" i="2" l="1"/>
  <c r="J196" i="2" s="1"/>
  <c r="E196" i="2"/>
  <c r="F196" i="2" l="1"/>
  <c r="G196" i="2" s="1"/>
  <c r="I196" i="2" s="1"/>
  <c r="C197" i="2" s="1"/>
  <c r="H197" i="2" l="1"/>
  <c r="J197" i="2" s="1"/>
  <c r="E197" i="2"/>
  <c r="F197" i="2" l="1"/>
  <c r="G197" i="2" s="1"/>
  <c r="I197" i="2" s="1"/>
  <c r="C198" i="2" s="1"/>
  <c r="H198" i="2" l="1"/>
  <c r="J198" i="2" s="1"/>
  <c r="E198" i="2"/>
  <c r="F198" i="2" l="1"/>
  <c r="G198" i="2" s="1"/>
  <c r="I198" i="2" s="1"/>
  <c r="C199" i="2" s="1"/>
  <c r="E199" i="2" l="1"/>
  <c r="H199" i="2"/>
  <c r="J199" i="2" s="1"/>
  <c r="F199" i="2" l="1"/>
  <c r="G199" i="2" s="1"/>
  <c r="I199" i="2" s="1"/>
  <c r="C200" i="2" s="1"/>
  <c r="H200" i="2" l="1"/>
  <c r="J200" i="2" s="1"/>
  <c r="E200" i="2"/>
  <c r="F200" i="2" l="1"/>
  <c r="G200" i="2" s="1"/>
  <c r="I200" i="2" s="1"/>
  <c r="C201" i="2" s="1"/>
  <c r="E201" i="2" l="1"/>
  <c r="H201" i="2"/>
  <c r="J201" i="2" s="1"/>
  <c r="F201" i="2" l="1"/>
  <c r="G201" i="2" s="1"/>
  <c r="I201" i="2" s="1"/>
  <c r="C202" i="2" s="1"/>
  <c r="E202" i="2" l="1"/>
  <c r="H202" i="2"/>
  <c r="J202" i="2" s="1"/>
  <c r="F202" i="2" l="1"/>
  <c r="G202" i="2" s="1"/>
  <c r="I202" i="2" s="1"/>
  <c r="C203" i="2" s="1"/>
  <c r="H203" i="2" l="1"/>
  <c r="J203" i="2" s="1"/>
  <c r="E203" i="2"/>
  <c r="F203" i="2" l="1"/>
  <c r="G203" i="2" s="1"/>
  <c r="I203" i="2" s="1"/>
  <c r="C204" i="2" s="1"/>
  <c r="H204" i="2" l="1"/>
  <c r="J204" i="2" s="1"/>
  <c r="E204" i="2"/>
  <c r="F204" i="2" l="1"/>
  <c r="G204" i="2" s="1"/>
  <c r="I204" i="2" s="1"/>
  <c r="C205" i="2" s="1"/>
  <c r="H205" i="2" l="1"/>
  <c r="J205" i="2" s="1"/>
  <c r="E205" i="2"/>
  <c r="F205" i="2" l="1"/>
  <c r="G205" i="2" s="1"/>
  <c r="I205" i="2" s="1"/>
  <c r="C206" i="2" s="1"/>
  <c r="H206" i="2" l="1"/>
  <c r="J206" i="2" s="1"/>
  <c r="E206" i="2"/>
  <c r="F206" i="2" l="1"/>
  <c r="G206" i="2" s="1"/>
  <c r="I206" i="2" s="1"/>
  <c r="C207" i="2" s="1"/>
  <c r="H207" i="2" l="1"/>
  <c r="J207" i="2" s="1"/>
  <c r="E207" i="2"/>
  <c r="F207" i="2" l="1"/>
  <c r="G207" i="2" s="1"/>
  <c r="I207" i="2" s="1"/>
  <c r="C208" i="2" s="1"/>
  <c r="H208" i="2" l="1"/>
  <c r="J208" i="2" s="1"/>
  <c r="E208" i="2"/>
  <c r="F208" i="2" l="1"/>
  <c r="G208" i="2" s="1"/>
  <c r="I208" i="2" s="1"/>
  <c r="C209" i="2" s="1"/>
  <c r="E209" i="2" l="1"/>
  <c r="H209" i="2"/>
  <c r="J209" i="2" s="1"/>
  <c r="F209" i="2" l="1"/>
  <c r="G209" i="2" s="1"/>
  <c r="I209" i="2" s="1"/>
  <c r="C210" i="2" s="1"/>
  <c r="E210" i="2" l="1"/>
  <c r="H210" i="2"/>
  <c r="J210" i="2" s="1"/>
  <c r="F210" i="2" l="1"/>
  <c r="G210" i="2" s="1"/>
  <c r="I210" i="2" s="1"/>
  <c r="C211" i="2" s="1"/>
  <c r="H211" i="2" l="1"/>
  <c r="J211" i="2" s="1"/>
  <c r="E211" i="2"/>
  <c r="F211" i="2" l="1"/>
  <c r="G211" i="2" s="1"/>
  <c r="I211" i="2" s="1"/>
  <c r="C212" i="2" s="1"/>
  <c r="H212" i="2" l="1"/>
  <c r="J212" i="2" s="1"/>
  <c r="E212" i="2"/>
  <c r="F212" i="2" l="1"/>
  <c r="G212" i="2" s="1"/>
  <c r="I212" i="2" s="1"/>
  <c r="C213" i="2" s="1"/>
  <c r="H213" i="2" l="1"/>
  <c r="J213" i="2" s="1"/>
  <c r="E213" i="2"/>
  <c r="F213" i="2" l="1"/>
  <c r="G213" i="2" s="1"/>
  <c r="I213" i="2" s="1"/>
  <c r="C214" i="2" s="1"/>
  <c r="H214" i="2" l="1"/>
  <c r="J214" i="2" s="1"/>
  <c r="E214" i="2"/>
  <c r="F214" i="2" l="1"/>
  <c r="G214" i="2" s="1"/>
  <c r="I214" i="2" s="1"/>
  <c r="C215" i="2" s="1"/>
  <c r="H215" i="2" l="1"/>
  <c r="J215" i="2" s="1"/>
  <c r="E215" i="2"/>
  <c r="F215" i="2" l="1"/>
  <c r="G215" i="2" s="1"/>
  <c r="I215" i="2" s="1"/>
  <c r="C216" i="2" s="1"/>
  <c r="E216" i="2" l="1"/>
  <c r="H216" i="2"/>
  <c r="J216" i="2" s="1"/>
  <c r="F216" i="2" l="1"/>
  <c r="G216" i="2" s="1"/>
  <c r="I216" i="2" s="1"/>
  <c r="C217" i="2" s="1"/>
  <c r="H217" i="2" l="1"/>
  <c r="J217" i="2" s="1"/>
  <c r="E217" i="2"/>
  <c r="F217" i="2" l="1"/>
  <c r="G217" i="2" s="1"/>
  <c r="I217" i="2" s="1"/>
  <c r="C218" i="2" s="1"/>
  <c r="H218" i="2" l="1"/>
  <c r="J218" i="2" s="1"/>
  <c r="E218" i="2"/>
  <c r="F218" i="2" l="1"/>
  <c r="G218" i="2" s="1"/>
  <c r="I218" i="2" s="1"/>
  <c r="C219" i="2" s="1"/>
  <c r="H219" i="2" l="1"/>
  <c r="J219" i="2" s="1"/>
  <c r="E219" i="2"/>
  <c r="F219" i="2" l="1"/>
  <c r="G219" i="2" s="1"/>
  <c r="I219" i="2" s="1"/>
  <c r="C220" i="2" s="1"/>
  <c r="H220" i="2" l="1"/>
  <c r="J220" i="2" s="1"/>
  <c r="E220" i="2"/>
  <c r="F220" i="2" l="1"/>
  <c r="G220" i="2" s="1"/>
  <c r="I220" i="2" s="1"/>
  <c r="C221" i="2" s="1"/>
  <c r="H221" i="2" l="1"/>
  <c r="J221" i="2" s="1"/>
  <c r="E221" i="2"/>
  <c r="F221" i="2" l="1"/>
  <c r="G221" i="2" s="1"/>
  <c r="I221" i="2" s="1"/>
  <c r="C222" i="2" s="1"/>
  <c r="H222" i="2" l="1"/>
  <c r="J222" i="2" s="1"/>
  <c r="E222" i="2"/>
  <c r="F222" i="2" l="1"/>
  <c r="G222" i="2" s="1"/>
  <c r="I222" i="2" s="1"/>
  <c r="C223" i="2" s="1"/>
  <c r="H223" i="2" l="1"/>
  <c r="J223" i="2" s="1"/>
  <c r="E223" i="2"/>
  <c r="F223" i="2" l="1"/>
  <c r="G223" i="2" s="1"/>
  <c r="I223" i="2" s="1"/>
  <c r="C224" i="2" s="1"/>
  <c r="H224" i="2" l="1"/>
  <c r="J224" i="2" s="1"/>
  <c r="E224" i="2"/>
  <c r="F224" i="2" l="1"/>
  <c r="G224" i="2" s="1"/>
  <c r="I224" i="2" s="1"/>
  <c r="C225" i="2" s="1"/>
  <c r="E225" i="2" l="1"/>
  <c r="H225" i="2"/>
  <c r="J225" i="2" s="1"/>
  <c r="F225" i="2" l="1"/>
  <c r="G225" i="2" s="1"/>
  <c r="I225" i="2" s="1"/>
  <c r="C226" i="2" s="1"/>
  <c r="E226" i="2" l="1"/>
  <c r="H226" i="2"/>
  <c r="J226" i="2" s="1"/>
  <c r="F226" i="2" l="1"/>
  <c r="G226" i="2" s="1"/>
  <c r="I226" i="2" s="1"/>
  <c r="C227" i="2" s="1"/>
  <c r="E227" i="2" l="1"/>
  <c r="H227" i="2"/>
  <c r="J227" i="2" s="1"/>
  <c r="F227" i="2" l="1"/>
  <c r="G227" i="2" s="1"/>
  <c r="I227" i="2" s="1"/>
  <c r="C228" i="2" s="1"/>
  <c r="H228" i="2" l="1"/>
  <c r="J228" i="2" s="1"/>
  <c r="E228" i="2"/>
  <c r="F228" i="2" l="1"/>
  <c r="G228" i="2" s="1"/>
  <c r="I228" i="2" s="1"/>
  <c r="C229" i="2" s="1"/>
  <c r="H229" i="2" l="1"/>
  <c r="J229" i="2" s="1"/>
  <c r="E229" i="2"/>
  <c r="F229" i="2" l="1"/>
  <c r="G229" i="2" s="1"/>
  <c r="I229" i="2" s="1"/>
  <c r="C230" i="2" s="1"/>
  <c r="E230" i="2" l="1"/>
  <c r="H230" i="2"/>
  <c r="J230" i="2" s="1"/>
  <c r="F230" i="2" l="1"/>
  <c r="G230" i="2" s="1"/>
  <c r="I230" i="2" s="1"/>
  <c r="C231" i="2" s="1"/>
  <c r="H231" i="2" l="1"/>
  <c r="J231" i="2" s="1"/>
  <c r="E231" i="2"/>
  <c r="F231" i="2" l="1"/>
  <c r="G231" i="2" s="1"/>
  <c r="I231" i="2" s="1"/>
  <c r="C232" i="2" s="1"/>
  <c r="H232" i="2" l="1"/>
  <c r="J232" i="2" s="1"/>
  <c r="E232" i="2"/>
  <c r="F232" i="2" l="1"/>
  <c r="G232" i="2" s="1"/>
  <c r="I232" i="2" s="1"/>
  <c r="C233" i="2" s="1"/>
  <c r="H233" i="2" l="1"/>
  <c r="J233" i="2" s="1"/>
  <c r="E233" i="2"/>
  <c r="F233" i="2" l="1"/>
  <c r="G233" i="2" s="1"/>
  <c r="I233" i="2" s="1"/>
  <c r="C234" i="2" s="1"/>
  <c r="H234" i="2" l="1"/>
  <c r="J234" i="2" s="1"/>
  <c r="E234" i="2"/>
  <c r="F234" i="2" l="1"/>
  <c r="G234" i="2" s="1"/>
  <c r="I234" i="2" s="1"/>
  <c r="C235" i="2" s="1"/>
  <c r="H235" i="2" l="1"/>
  <c r="J235" i="2" s="1"/>
  <c r="E235" i="2"/>
  <c r="F235" i="2" l="1"/>
  <c r="G235" i="2" s="1"/>
  <c r="I235" i="2" s="1"/>
  <c r="C236" i="2" s="1"/>
  <c r="H236" i="2" l="1"/>
  <c r="J236" i="2" s="1"/>
  <c r="E236" i="2"/>
  <c r="F236" i="2" l="1"/>
  <c r="G236" i="2" s="1"/>
  <c r="I236" i="2" s="1"/>
  <c r="C237" i="2" s="1"/>
  <c r="H237" i="2" l="1"/>
  <c r="J237" i="2" s="1"/>
  <c r="E237" i="2"/>
  <c r="F237" i="2" l="1"/>
  <c r="G237" i="2" s="1"/>
  <c r="I237" i="2" s="1"/>
  <c r="C238" i="2" s="1"/>
  <c r="H238" i="2" l="1"/>
  <c r="J238" i="2" s="1"/>
  <c r="E238" i="2"/>
  <c r="F238" i="2" l="1"/>
  <c r="G238" i="2" s="1"/>
  <c r="I238" i="2" s="1"/>
  <c r="C239" i="2" s="1"/>
  <c r="H239" i="2" l="1"/>
  <c r="J239" i="2" s="1"/>
  <c r="E239" i="2"/>
  <c r="F239" i="2" l="1"/>
  <c r="G239" i="2" s="1"/>
  <c r="I239" i="2" s="1"/>
  <c r="C240" i="2" s="1"/>
  <c r="E240" i="2" l="1"/>
  <c r="H240" i="2"/>
  <c r="J240" i="2" s="1"/>
  <c r="F240" i="2" l="1"/>
  <c r="G240" i="2" s="1"/>
  <c r="I240" i="2" s="1"/>
  <c r="C241" i="2" s="1"/>
  <c r="H241" i="2" l="1"/>
  <c r="J241" i="2" s="1"/>
  <c r="E241" i="2"/>
  <c r="F241" i="2" l="1"/>
  <c r="G241" i="2" s="1"/>
  <c r="I241" i="2" s="1"/>
  <c r="C242" i="2" s="1"/>
  <c r="E242" i="2" l="1"/>
  <c r="H242" i="2"/>
  <c r="J242" i="2" s="1"/>
  <c r="F242" i="2" l="1"/>
  <c r="G242" i="2" s="1"/>
  <c r="I242" i="2" s="1"/>
  <c r="C243" i="2" s="1"/>
  <c r="H243" i="2" l="1"/>
  <c r="J243" i="2" s="1"/>
  <c r="E243" i="2"/>
  <c r="F243" i="2" l="1"/>
  <c r="G243" i="2" s="1"/>
  <c r="I243" i="2" s="1"/>
  <c r="C244" i="2" s="1"/>
  <c r="H244" i="2" l="1"/>
  <c r="J244" i="2" s="1"/>
  <c r="E244" i="2"/>
  <c r="F244" i="2" l="1"/>
  <c r="G244" i="2" s="1"/>
  <c r="I244" i="2" s="1"/>
  <c r="C245" i="2" s="1"/>
  <c r="H245" i="2" l="1"/>
  <c r="J245" i="2" s="1"/>
  <c r="E245" i="2"/>
  <c r="F245" i="2" l="1"/>
  <c r="G245" i="2" s="1"/>
  <c r="I245" i="2" s="1"/>
  <c r="C246" i="2" s="1"/>
  <c r="H246" i="2" l="1"/>
  <c r="J246" i="2" s="1"/>
  <c r="E246" i="2"/>
  <c r="F246" i="2" l="1"/>
  <c r="G246" i="2" s="1"/>
  <c r="I246" i="2" s="1"/>
  <c r="C247" i="2" s="1"/>
  <c r="H247" i="2" l="1"/>
  <c r="J247" i="2" s="1"/>
  <c r="E247" i="2"/>
  <c r="F247" i="2" l="1"/>
  <c r="G247" i="2" s="1"/>
  <c r="I247" i="2" s="1"/>
  <c r="C248" i="2" s="1"/>
  <c r="E248" i="2" l="1"/>
  <c r="H248" i="2"/>
  <c r="J248" i="2" s="1"/>
  <c r="F248" i="2" l="1"/>
  <c r="G248" i="2" s="1"/>
  <c r="I248" i="2" s="1"/>
  <c r="C249" i="2" s="1"/>
  <c r="H249" i="2" l="1"/>
  <c r="J249" i="2" s="1"/>
  <c r="E249" i="2"/>
  <c r="F249" i="2" l="1"/>
  <c r="G249" i="2" s="1"/>
  <c r="I249" i="2" s="1"/>
  <c r="C250" i="2" s="1"/>
  <c r="H250" i="2" l="1"/>
  <c r="J250" i="2" s="1"/>
  <c r="E250" i="2"/>
  <c r="F250" i="2" l="1"/>
  <c r="G250" i="2" s="1"/>
  <c r="I250" i="2" s="1"/>
  <c r="C251" i="2" s="1"/>
  <c r="H251" i="2" l="1"/>
  <c r="J251" i="2" s="1"/>
  <c r="E251" i="2"/>
  <c r="F251" i="2" l="1"/>
  <c r="G251" i="2" s="1"/>
  <c r="I251" i="2" s="1"/>
  <c r="C252" i="2" s="1"/>
  <c r="E252" i="2" l="1"/>
  <c r="H252" i="2"/>
  <c r="J252" i="2" s="1"/>
  <c r="F252" i="2" l="1"/>
  <c r="G252" i="2" s="1"/>
  <c r="I252" i="2" s="1"/>
  <c r="C253" i="2" s="1"/>
  <c r="H253" i="2" l="1"/>
  <c r="J253" i="2" s="1"/>
  <c r="E253" i="2"/>
  <c r="F253" i="2" l="1"/>
  <c r="G253" i="2" s="1"/>
  <c r="I253" i="2" s="1"/>
  <c r="C254" i="2" s="1"/>
  <c r="H254" i="2" l="1"/>
  <c r="J254" i="2" s="1"/>
  <c r="E254" i="2"/>
  <c r="F254" i="2" l="1"/>
  <c r="G254" i="2" s="1"/>
  <c r="I254" i="2" s="1"/>
  <c r="C255" i="2" s="1"/>
  <c r="H255" i="2" l="1"/>
  <c r="J255" i="2" s="1"/>
  <c r="E255" i="2"/>
  <c r="F255" i="2" l="1"/>
  <c r="G255" i="2" s="1"/>
  <c r="I255" i="2" s="1"/>
  <c r="C256" i="2" s="1"/>
  <c r="E256" i="2" l="1"/>
  <c r="H256" i="2"/>
  <c r="J256" i="2" s="1"/>
  <c r="F256" i="2" l="1"/>
  <c r="G256" i="2" s="1"/>
  <c r="I256" i="2" s="1"/>
  <c r="C257" i="2" s="1"/>
  <c r="E257" i="2" l="1"/>
  <c r="H257" i="2"/>
  <c r="J257" i="2" s="1"/>
  <c r="F257" i="2" l="1"/>
  <c r="G257" i="2" s="1"/>
  <c r="I257" i="2" s="1"/>
  <c r="C258" i="2" s="1"/>
  <c r="H258" i="2" l="1"/>
  <c r="J258" i="2" s="1"/>
  <c r="E258" i="2"/>
  <c r="F258" i="2" l="1"/>
  <c r="G258" i="2" s="1"/>
  <c r="I258" i="2" s="1"/>
  <c r="C259" i="2" s="1"/>
  <c r="H259" i="2" l="1"/>
  <c r="J259" i="2" s="1"/>
  <c r="E259" i="2"/>
  <c r="F259" i="2" l="1"/>
  <c r="G259" i="2" s="1"/>
  <c r="I259" i="2" s="1"/>
  <c r="C260" i="2" s="1"/>
  <c r="H260" i="2" l="1"/>
  <c r="J260" i="2" s="1"/>
  <c r="E260" i="2"/>
  <c r="F260" i="2" l="1"/>
  <c r="G260" i="2" s="1"/>
  <c r="I260" i="2" s="1"/>
  <c r="C261" i="2" s="1"/>
  <c r="H261" i="2" l="1"/>
  <c r="J261" i="2" s="1"/>
  <c r="E261" i="2"/>
  <c r="F261" i="2" l="1"/>
  <c r="G261" i="2" s="1"/>
  <c r="I261" i="2" s="1"/>
  <c r="C262" i="2" s="1"/>
  <c r="H262" i="2" l="1"/>
  <c r="J262" i="2" s="1"/>
  <c r="E262" i="2"/>
  <c r="F262" i="2" l="1"/>
  <c r="G262" i="2" s="1"/>
  <c r="I262" i="2" s="1"/>
  <c r="C263" i="2" s="1"/>
  <c r="H263" i="2" l="1"/>
  <c r="J263" i="2" s="1"/>
  <c r="E263" i="2"/>
  <c r="F263" i="2" l="1"/>
  <c r="G263" i="2" s="1"/>
  <c r="I263" i="2" s="1"/>
  <c r="C264" i="2" s="1"/>
  <c r="H264" i="2" l="1"/>
  <c r="J264" i="2" s="1"/>
  <c r="E264" i="2"/>
  <c r="F264" i="2" l="1"/>
  <c r="G264" i="2" s="1"/>
  <c r="I264" i="2" s="1"/>
  <c r="C265" i="2" s="1"/>
  <c r="H265" i="2" l="1"/>
  <c r="J265" i="2" s="1"/>
  <c r="E265" i="2"/>
  <c r="F265" i="2" l="1"/>
  <c r="G265" i="2" s="1"/>
  <c r="I265" i="2" s="1"/>
  <c r="C266" i="2" s="1"/>
  <c r="H266" i="2" l="1"/>
  <c r="J266" i="2" s="1"/>
  <c r="E266" i="2"/>
  <c r="F266" i="2" l="1"/>
  <c r="G266" i="2" s="1"/>
  <c r="I266" i="2" s="1"/>
  <c r="C267" i="2" s="1"/>
  <c r="H267" i="2" l="1"/>
  <c r="J267" i="2" s="1"/>
  <c r="E267" i="2"/>
  <c r="F267" i="2" l="1"/>
  <c r="G267" i="2" s="1"/>
  <c r="I267" i="2" s="1"/>
  <c r="C268" i="2" s="1"/>
  <c r="H268" i="2" l="1"/>
  <c r="J268" i="2" s="1"/>
  <c r="E268" i="2"/>
  <c r="F268" i="2" l="1"/>
  <c r="G268" i="2" s="1"/>
  <c r="I268" i="2" s="1"/>
  <c r="C269" i="2" s="1"/>
  <c r="H269" i="2" l="1"/>
  <c r="J269" i="2" s="1"/>
  <c r="E269" i="2"/>
  <c r="F269" i="2" l="1"/>
  <c r="G269" i="2" s="1"/>
  <c r="I269" i="2" s="1"/>
  <c r="C270" i="2" s="1"/>
  <c r="H270" i="2" l="1"/>
  <c r="J270" i="2" s="1"/>
  <c r="E270" i="2"/>
  <c r="F270" i="2" l="1"/>
  <c r="G270" i="2" s="1"/>
  <c r="I270" i="2" s="1"/>
  <c r="C271" i="2" s="1"/>
  <c r="H271" i="2" l="1"/>
  <c r="J271" i="2" s="1"/>
  <c r="E271" i="2"/>
  <c r="F271" i="2" l="1"/>
  <c r="G271" i="2" s="1"/>
  <c r="I271" i="2" s="1"/>
  <c r="C272" i="2" s="1"/>
  <c r="H272" i="2" l="1"/>
  <c r="J272" i="2" s="1"/>
  <c r="E272" i="2"/>
  <c r="F272" i="2" l="1"/>
  <c r="G272" i="2" s="1"/>
  <c r="I272" i="2" s="1"/>
  <c r="C273" i="2" s="1"/>
  <c r="E273" i="2" l="1"/>
  <c r="H273" i="2"/>
  <c r="J273" i="2" s="1"/>
  <c r="F273" i="2" l="1"/>
  <c r="G273" i="2" s="1"/>
  <c r="I273" i="2" s="1"/>
  <c r="C274" i="2" s="1"/>
  <c r="H274" i="2" l="1"/>
  <c r="J274" i="2" s="1"/>
  <c r="E274" i="2"/>
  <c r="F274" i="2" l="1"/>
  <c r="G274" i="2" s="1"/>
  <c r="I274" i="2" s="1"/>
  <c r="C275" i="2" s="1"/>
  <c r="E275" i="2" l="1"/>
  <c r="H275" i="2"/>
  <c r="J275" i="2" s="1"/>
  <c r="F275" i="2" l="1"/>
  <c r="G275" i="2" s="1"/>
  <c r="I275" i="2" s="1"/>
  <c r="C276" i="2" s="1"/>
  <c r="H276" i="2" l="1"/>
  <c r="J276" i="2" s="1"/>
  <c r="E276" i="2"/>
  <c r="F276" i="2" l="1"/>
  <c r="G276" i="2" s="1"/>
  <c r="I276" i="2" s="1"/>
  <c r="C277" i="2" s="1"/>
  <c r="H277" i="2" l="1"/>
  <c r="J277" i="2" s="1"/>
  <c r="E277" i="2"/>
  <c r="F277" i="2" l="1"/>
  <c r="G277" i="2" s="1"/>
  <c r="I277" i="2" s="1"/>
  <c r="C278" i="2" s="1"/>
  <c r="H278" i="2" l="1"/>
  <c r="J278" i="2" s="1"/>
  <c r="E278" i="2"/>
  <c r="F278" i="2" l="1"/>
  <c r="G278" i="2" s="1"/>
  <c r="I278" i="2" s="1"/>
  <c r="C279" i="2" s="1"/>
  <c r="E279" i="2" l="1"/>
  <c r="H279" i="2"/>
  <c r="J279" i="2" s="1"/>
  <c r="F279" i="2" l="1"/>
  <c r="G279" i="2" s="1"/>
  <c r="I279" i="2" s="1"/>
  <c r="C280" i="2" s="1"/>
  <c r="H280" i="2" l="1"/>
  <c r="J280" i="2" s="1"/>
  <c r="E280" i="2"/>
  <c r="F280" i="2" l="1"/>
  <c r="G280" i="2" s="1"/>
  <c r="I280" i="2" s="1"/>
  <c r="C281" i="2" s="1"/>
  <c r="E281" i="2" l="1"/>
  <c r="H281" i="2"/>
  <c r="J281" i="2" s="1"/>
  <c r="F281" i="2" l="1"/>
  <c r="G281" i="2" s="1"/>
  <c r="I281" i="2" s="1"/>
  <c r="C282" i="2" s="1"/>
  <c r="H282" i="2" l="1"/>
  <c r="J282" i="2" s="1"/>
  <c r="E282" i="2"/>
  <c r="F282" i="2" l="1"/>
  <c r="G282" i="2" s="1"/>
  <c r="I282" i="2" s="1"/>
  <c r="C283" i="2" s="1"/>
  <c r="H283" i="2" l="1"/>
  <c r="J283" i="2" s="1"/>
  <c r="E283" i="2"/>
  <c r="F283" i="2" l="1"/>
  <c r="G283" i="2" s="1"/>
  <c r="I283" i="2" s="1"/>
  <c r="C284" i="2" s="1"/>
  <c r="H284" i="2" l="1"/>
  <c r="J284" i="2" s="1"/>
  <c r="E284" i="2"/>
  <c r="F284" i="2" l="1"/>
  <c r="G284" i="2" s="1"/>
  <c r="I284" i="2" s="1"/>
  <c r="C285" i="2" s="1"/>
  <c r="H285" i="2" l="1"/>
  <c r="J285" i="2" s="1"/>
  <c r="E285" i="2"/>
  <c r="F285" i="2" l="1"/>
  <c r="G285" i="2" s="1"/>
  <c r="I285" i="2" s="1"/>
  <c r="C286" i="2" s="1"/>
  <c r="H286" i="2" l="1"/>
  <c r="J286" i="2" s="1"/>
  <c r="E286" i="2"/>
  <c r="F286" i="2" l="1"/>
  <c r="G286" i="2" s="1"/>
  <c r="I286" i="2" s="1"/>
  <c r="C287" i="2" s="1"/>
  <c r="H287" i="2" l="1"/>
  <c r="J287" i="2" s="1"/>
  <c r="E287" i="2"/>
  <c r="F287" i="2" l="1"/>
  <c r="G287" i="2" s="1"/>
  <c r="I287" i="2" s="1"/>
  <c r="C288" i="2" s="1"/>
  <c r="H288" i="2" l="1"/>
  <c r="J288" i="2" s="1"/>
  <c r="E288" i="2"/>
  <c r="F288" i="2" l="1"/>
  <c r="G288" i="2" s="1"/>
  <c r="I288" i="2" s="1"/>
  <c r="C289" i="2" s="1"/>
  <c r="H289" i="2" l="1"/>
  <c r="J289" i="2" s="1"/>
  <c r="E289" i="2"/>
  <c r="F289" i="2" l="1"/>
  <c r="G289" i="2" s="1"/>
  <c r="I289" i="2" s="1"/>
  <c r="C290" i="2" s="1"/>
  <c r="H290" i="2" l="1"/>
  <c r="J290" i="2" s="1"/>
  <c r="E290" i="2"/>
  <c r="F290" i="2" l="1"/>
  <c r="G290" i="2" s="1"/>
  <c r="I290" i="2" s="1"/>
  <c r="C291" i="2" s="1"/>
  <c r="E291" i="2" l="1"/>
  <c r="H291" i="2"/>
  <c r="J291" i="2" s="1"/>
  <c r="F291" i="2" l="1"/>
  <c r="G291" i="2" s="1"/>
  <c r="I291" i="2" s="1"/>
  <c r="C292" i="2" s="1"/>
  <c r="H292" i="2" l="1"/>
  <c r="J292" i="2" s="1"/>
  <c r="E292" i="2"/>
  <c r="F292" i="2" l="1"/>
  <c r="G292" i="2" s="1"/>
  <c r="I292" i="2" s="1"/>
  <c r="C293" i="2" s="1"/>
  <c r="H293" i="2" l="1"/>
  <c r="J293" i="2" s="1"/>
  <c r="E293" i="2"/>
  <c r="F293" i="2" l="1"/>
  <c r="G293" i="2" s="1"/>
  <c r="I293" i="2" s="1"/>
  <c r="C294" i="2" s="1"/>
  <c r="E294" i="2" l="1"/>
  <c r="H294" i="2"/>
  <c r="J294" i="2" s="1"/>
  <c r="F294" i="2" l="1"/>
  <c r="G294" i="2" s="1"/>
  <c r="I294" i="2" s="1"/>
  <c r="C295" i="2" s="1"/>
  <c r="H295" i="2" l="1"/>
  <c r="J295" i="2" s="1"/>
  <c r="E295" i="2"/>
  <c r="F295" i="2" l="1"/>
  <c r="G295" i="2" s="1"/>
  <c r="I295" i="2" s="1"/>
  <c r="C296" i="2" s="1"/>
  <c r="E296" i="2" l="1"/>
  <c r="H296" i="2"/>
  <c r="J296" i="2" s="1"/>
  <c r="F296" i="2" l="1"/>
  <c r="G296" i="2" s="1"/>
  <c r="I296" i="2" s="1"/>
  <c r="C297" i="2" s="1"/>
  <c r="H297" i="2" l="1"/>
  <c r="J297" i="2" s="1"/>
  <c r="E297" i="2"/>
  <c r="F297" i="2" l="1"/>
  <c r="G297" i="2" s="1"/>
  <c r="I297" i="2" s="1"/>
  <c r="C298" i="2" s="1"/>
  <c r="E298" i="2" l="1"/>
  <c r="H298" i="2"/>
  <c r="J298" i="2" s="1"/>
  <c r="F298" i="2" l="1"/>
  <c r="G298" i="2" s="1"/>
  <c r="I298" i="2" s="1"/>
  <c r="C299" i="2" s="1"/>
  <c r="H299" i="2" l="1"/>
  <c r="J299" i="2" s="1"/>
  <c r="E299" i="2"/>
  <c r="F299" i="2" l="1"/>
  <c r="G299" i="2" s="1"/>
  <c r="I299" i="2" s="1"/>
  <c r="C300" i="2" s="1"/>
  <c r="H300" i="2" l="1"/>
  <c r="J300" i="2" s="1"/>
  <c r="E300" i="2"/>
  <c r="F300" i="2" l="1"/>
  <c r="G300" i="2" s="1"/>
  <c r="I300" i="2" s="1"/>
  <c r="C301" i="2" s="1"/>
  <c r="H301" i="2" l="1"/>
  <c r="J301" i="2" s="1"/>
  <c r="E301" i="2"/>
  <c r="F301" i="2" l="1"/>
  <c r="G301" i="2" s="1"/>
  <c r="I301" i="2" s="1"/>
  <c r="C302" i="2" s="1"/>
  <c r="H302" i="2" l="1"/>
  <c r="J302" i="2" s="1"/>
  <c r="E302" i="2"/>
  <c r="F302" i="2" l="1"/>
  <c r="G302" i="2" s="1"/>
  <c r="I302" i="2" s="1"/>
  <c r="C303" i="2" s="1"/>
  <c r="H303" i="2" l="1"/>
  <c r="J303" i="2" s="1"/>
  <c r="E303" i="2"/>
  <c r="F303" i="2" l="1"/>
  <c r="G303" i="2" s="1"/>
  <c r="I303" i="2" s="1"/>
  <c r="C304" i="2" s="1"/>
  <c r="H304" i="2" l="1"/>
  <c r="J304" i="2" s="1"/>
  <c r="E304" i="2"/>
  <c r="F304" i="2" l="1"/>
  <c r="G304" i="2" s="1"/>
  <c r="I304" i="2" s="1"/>
  <c r="C305" i="2" s="1"/>
  <c r="H305" i="2" l="1"/>
  <c r="J305" i="2" s="1"/>
  <c r="E305" i="2"/>
  <c r="F305" i="2" l="1"/>
  <c r="G305" i="2" s="1"/>
  <c r="I305" i="2" s="1"/>
  <c r="C306" i="2" s="1"/>
  <c r="H306" i="2" l="1"/>
  <c r="J306" i="2" s="1"/>
  <c r="E306" i="2"/>
  <c r="F306" i="2" l="1"/>
  <c r="G306" i="2" s="1"/>
  <c r="I306" i="2" s="1"/>
  <c r="C307" i="2" s="1"/>
  <c r="E307" i="2" l="1"/>
  <c r="H307" i="2"/>
  <c r="J307" i="2" s="1"/>
  <c r="F307" i="2" l="1"/>
  <c r="G307" i="2" s="1"/>
  <c r="I307" i="2" s="1"/>
  <c r="C308" i="2" s="1"/>
  <c r="H308" i="2" l="1"/>
  <c r="J308" i="2" s="1"/>
  <c r="E308" i="2"/>
  <c r="F308" i="2" l="1"/>
  <c r="G308" i="2" s="1"/>
  <c r="I308" i="2" s="1"/>
  <c r="C309" i="2" s="1"/>
  <c r="H309" i="2" l="1"/>
  <c r="J309" i="2" s="1"/>
  <c r="E309" i="2"/>
  <c r="F309" i="2" l="1"/>
  <c r="G309" i="2" s="1"/>
  <c r="I309" i="2" s="1"/>
  <c r="C310" i="2" s="1"/>
  <c r="H310" i="2" l="1"/>
  <c r="J310" i="2" s="1"/>
  <c r="E310" i="2"/>
  <c r="F310" i="2" l="1"/>
  <c r="G310" i="2" s="1"/>
  <c r="I310" i="2" s="1"/>
  <c r="C311" i="2" s="1"/>
  <c r="E311" i="2" l="1"/>
  <c r="H311" i="2"/>
  <c r="J311" i="2" s="1"/>
  <c r="F311" i="2" l="1"/>
  <c r="G311" i="2" s="1"/>
  <c r="I311" i="2" s="1"/>
  <c r="C312" i="2" s="1"/>
  <c r="H312" i="2" l="1"/>
  <c r="J312" i="2" s="1"/>
  <c r="E312" i="2"/>
  <c r="F312" i="2" l="1"/>
  <c r="G312" i="2" s="1"/>
  <c r="I312" i="2" s="1"/>
  <c r="C313" i="2" s="1"/>
  <c r="E313" i="2" l="1"/>
  <c r="H313" i="2"/>
  <c r="J313" i="2" s="1"/>
  <c r="F313" i="2" l="1"/>
  <c r="G313" i="2" s="1"/>
  <c r="I313" i="2" s="1"/>
  <c r="C314" i="2" s="1"/>
  <c r="H314" i="2" l="1"/>
  <c r="J314" i="2" s="1"/>
  <c r="E314" i="2"/>
  <c r="F314" i="2" l="1"/>
  <c r="G314" i="2" s="1"/>
  <c r="I314" i="2"/>
  <c r="C315" i="2" s="1"/>
  <c r="H315" i="2" l="1"/>
  <c r="J315" i="2" s="1"/>
  <c r="E315" i="2"/>
  <c r="F315" i="2" l="1"/>
  <c r="G315" i="2" s="1"/>
  <c r="I315" i="2" s="1"/>
  <c r="C316" i="2" s="1"/>
  <c r="H316" i="2" l="1"/>
  <c r="J316" i="2" s="1"/>
  <c r="E316" i="2"/>
  <c r="F316" i="2" l="1"/>
  <c r="G316" i="2" s="1"/>
  <c r="I316" i="2" s="1"/>
  <c r="C317" i="2" s="1"/>
  <c r="H317" i="2" l="1"/>
  <c r="J317" i="2" s="1"/>
  <c r="E317" i="2"/>
  <c r="F317" i="2" l="1"/>
  <c r="G317" i="2" s="1"/>
  <c r="I317" i="2" s="1"/>
  <c r="C318" i="2" s="1"/>
  <c r="H318" i="2" l="1"/>
  <c r="J318" i="2" s="1"/>
  <c r="E318" i="2"/>
  <c r="F318" i="2" l="1"/>
  <c r="G318" i="2" s="1"/>
  <c r="I318" i="2" s="1"/>
  <c r="C319" i="2" s="1"/>
  <c r="H319" i="2" l="1"/>
  <c r="J319" i="2" s="1"/>
  <c r="E319" i="2"/>
  <c r="F319" i="2" l="1"/>
  <c r="G319" i="2" s="1"/>
  <c r="I319" i="2" s="1"/>
  <c r="C320" i="2" s="1"/>
  <c r="H320" i="2" l="1"/>
  <c r="J320" i="2" s="1"/>
  <c r="E320" i="2"/>
  <c r="F320" i="2" l="1"/>
  <c r="G320" i="2" s="1"/>
  <c r="I320" i="2" s="1"/>
  <c r="C321" i="2" s="1"/>
  <c r="H321" i="2" l="1"/>
  <c r="J321" i="2" s="1"/>
  <c r="E321" i="2"/>
  <c r="F321" i="2" l="1"/>
  <c r="G321" i="2" s="1"/>
  <c r="I321" i="2" s="1"/>
  <c r="C322" i="2" s="1"/>
  <c r="H322" i="2" l="1"/>
  <c r="J322" i="2" s="1"/>
  <c r="E322" i="2"/>
  <c r="F322" i="2" l="1"/>
  <c r="G322" i="2" s="1"/>
  <c r="I322" i="2" s="1"/>
  <c r="C323" i="2" s="1"/>
  <c r="E323" i="2" l="1"/>
  <c r="H323" i="2"/>
  <c r="J323" i="2" s="1"/>
  <c r="F323" i="2" l="1"/>
  <c r="G323" i="2" s="1"/>
  <c r="I323" i="2" s="1"/>
  <c r="C324" i="2" s="1"/>
  <c r="H324" i="2" l="1"/>
  <c r="J324" i="2" s="1"/>
  <c r="E324" i="2"/>
  <c r="F324" i="2" l="1"/>
  <c r="G324" i="2" s="1"/>
  <c r="I324" i="2" s="1"/>
  <c r="C325" i="2" s="1"/>
  <c r="H325" i="2" l="1"/>
  <c r="J325" i="2" s="1"/>
  <c r="E325" i="2"/>
  <c r="F325" i="2" l="1"/>
  <c r="G325" i="2" s="1"/>
  <c r="I325" i="2"/>
  <c r="C326" i="2" s="1"/>
  <c r="E326" i="2" l="1"/>
  <c r="H326" i="2"/>
  <c r="J326" i="2" s="1"/>
  <c r="F326" i="2" l="1"/>
  <c r="G326" i="2" s="1"/>
  <c r="I326" i="2" s="1"/>
  <c r="C327" i="2" s="1"/>
  <c r="H327" i="2" l="1"/>
  <c r="J327" i="2" s="1"/>
  <c r="E327" i="2"/>
  <c r="F327" i="2" l="1"/>
  <c r="G327" i="2" s="1"/>
  <c r="I327" i="2" s="1"/>
  <c r="C328" i="2" s="1"/>
  <c r="E328" i="2" l="1"/>
  <c r="H328" i="2"/>
  <c r="J328" i="2" s="1"/>
  <c r="F328" i="2" l="1"/>
  <c r="G328" i="2" s="1"/>
  <c r="I328" i="2"/>
  <c r="C329" i="2" s="1"/>
  <c r="E329" i="2" l="1"/>
  <c r="H329" i="2"/>
  <c r="J329" i="2" s="1"/>
  <c r="F329" i="2" l="1"/>
  <c r="G329" i="2" s="1"/>
  <c r="I329" i="2" s="1"/>
  <c r="C330" i="2" s="1"/>
  <c r="H330" i="2" l="1"/>
  <c r="J330" i="2" s="1"/>
  <c r="E330" i="2"/>
  <c r="F330" i="2" l="1"/>
  <c r="G330" i="2" s="1"/>
  <c r="I330" i="2" s="1"/>
  <c r="C331" i="2" s="1"/>
  <c r="H331" i="2" l="1"/>
  <c r="J331" i="2" s="1"/>
  <c r="E331" i="2"/>
  <c r="F331" i="2" l="1"/>
  <c r="G331" i="2" s="1"/>
  <c r="I331" i="2" s="1"/>
  <c r="C332" i="2" s="1"/>
  <c r="H332" i="2" l="1"/>
  <c r="J332" i="2" s="1"/>
  <c r="E332" i="2"/>
  <c r="F332" i="2" l="1"/>
  <c r="G332" i="2" s="1"/>
  <c r="I332" i="2" s="1"/>
  <c r="C333" i="2" s="1"/>
  <c r="H333" i="2" l="1"/>
  <c r="J333" i="2" s="1"/>
  <c r="E333" i="2"/>
  <c r="F333" i="2" l="1"/>
  <c r="G333" i="2" s="1"/>
  <c r="I333" i="2"/>
  <c r="C334" i="2" s="1"/>
  <c r="H334" i="2" l="1"/>
  <c r="J334" i="2" s="1"/>
  <c r="E334" i="2"/>
  <c r="F334" i="2" l="1"/>
  <c r="G334" i="2" s="1"/>
  <c r="I334" i="2" s="1"/>
  <c r="C335" i="2" s="1"/>
  <c r="H335" i="2" l="1"/>
  <c r="J335" i="2" s="1"/>
  <c r="E335" i="2"/>
  <c r="F335" i="2" l="1"/>
  <c r="G335" i="2" s="1"/>
  <c r="I335" i="2"/>
  <c r="C336" i="2" s="1"/>
  <c r="H336" i="2" l="1"/>
  <c r="J336" i="2" s="1"/>
  <c r="E336" i="2"/>
  <c r="F336" i="2" l="1"/>
  <c r="G336" i="2" s="1"/>
  <c r="I336" i="2" s="1"/>
  <c r="C337" i="2" s="1"/>
  <c r="E337" i="2" l="1"/>
  <c r="H337" i="2"/>
  <c r="J337" i="2" s="1"/>
  <c r="F337" i="2" l="1"/>
  <c r="G337" i="2" s="1"/>
  <c r="I337" i="2" s="1"/>
  <c r="C338" i="2" s="1"/>
  <c r="H338" i="2" l="1"/>
  <c r="J338" i="2" s="1"/>
  <c r="E338" i="2"/>
  <c r="F338" i="2" l="1"/>
  <c r="G338" i="2" s="1"/>
  <c r="I338" i="2" s="1"/>
  <c r="C339" i="2" s="1"/>
  <c r="E339" i="2" l="1"/>
  <c r="H339" i="2"/>
  <c r="J339" i="2" s="1"/>
  <c r="F339" i="2" l="1"/>
  <c r="G339" i="2" s="1"/>
  <c r="I339" i="2" s="1"/>
  <c r="C340" i="2" s="1"/>
  <c r="H340" i="2" l="1"/>
  <c r="J340" i="2" s="1"/>
  <c r="E340" i="2"/>
  <c r="F340" i="2" l="1"/>
  <c r="G340" i="2" s="1"/>
  <c r="I340" i="2" s="1"/>
  <c r="C341" i="2" s="1"/>
  <c r="H341" i="2" l="1"/>
  <c r="J341" i="2" s="1"/>
  <c r="E341" i="2"/>
  <c r="F341" i="2" l="1"/>
  <c r="G341" i="2" s="1"/>
  <c r="I341" i="2" s="1"/>
  <c r="C342" i="2" s="1"/>
  <c r="H342" i="2" l="1"/>
  <c r="J342" i="2" s="1"/>
  <c r="E342" i="2"/>
  <c r="F342" i="2" l="1"/>
  <c r="G342" i="2" s="1"/>
  <c r="I342" i="2"/>
  <c r="C343" i="2" s="1"/>
  <c r="E343" i="2" l="1"/>
  <c r="H343" i="2"/>
  <c r="J343" i="2" s="1"/>
  <c r="F343" i="2" l="1"/>
  <c r="G343" i="2" s="1"/>
  <c r="I343" i="2" s="1"/>
  <c r="C344" i="2" s="1"/>
  <c r="H344" i="2" l="1"/>
  <c r="J344" i="2" s="1"/>
  <c r="E344" i="2"/>
  <c r="F344" i="2" l="1"/>
  <c r="G344" i="2" s="1"/>
  <c r="I344" i="2"/>
  <c r="C345" i="2" s="1"/>
  <c r="E345" i="2" l="1"/>
  <c r="H345" i="2"/>
  <c r="J345" i="2" s="1"/>
  <c r="F345" i="2" l="1"/>
  <c r="G345" i="2" s="1"/>
  <c r="I345" i="2" s="1"/>
  <c r="C346" i="2" s="1"/>
  <c r="H346" i="2" l="1"/>
  <c r="J346" i="2" s="1"/>
  <c r="E346" i="2"/>
  <c r="F346" i="2" l="1"/>
  <c r="G346" i="2" s="1"/>
  <c r="I346" i="2" s="1"/>
  <c r="C347" i="2" s="1"/>
  <c r="H347" i="2" l="1"/>
  <c r="J347" i="2" s="1"/>
  <c r="E347" i="2"/>
  <c r="F347" i="2" l="1"/>
  <c r="G347" i="2" s="1"/>
  <c r="I347" i="2" s="1"/>
  <c r="C348" i="2" s="1"/>
  <c r="H348" i="2" l="1"/>
  <c r="J348" i="2" s="1"/>
  <c r="E348" i="2"/>
  <c r="F348" i="2" l="1"/>
  <c r="G348" i="2" s="1"/>
  <c r="I348" i="2" s="1"/>
  <c r="C349" i="2" s="1"/>
  <c r="E349" i="2" l="1"/>
  <c r="H349" i="2"/>
  <c r="J349" i="2" s="1"/>
  <c r="F349" i="2" l="1"/>
  <c r="G349" i="2" s="1"/>
  <c r="I349" i="2"/>
  <c r="C350" i="2" s="1"/>
  <c r="H350" i="2" l="1"/>
  <c r="J350" i="2" s="1"/>
  <c r="E350" i="2"/>
  <c r="F350" i="2" l="1"/>
  <c r="G350" i="2" s="1"/>
  <c r="I350" i="2" s="1"/>
  <c r="C351" i="2" s="1"/>
  <c r="H351" i="2" l="1"/>
  <c r="J351" i="2" s="1"/>
  <c r="E351" i="2"/>
  <c r="F351" i="2" l="1"/>
  <c r="G351" i="2" s="1"/>
  <c r="I351" i="2" s="1"/>
  <c r="C352" i="2" s="1"/>
  <c r="H352" i="2" l="1"/>
  <c r="J352" i="2" s="1"/>
  <c r="E352" i="2"/>
  <c r="F352" i="2" l="1"/>
  <c r="G352" i="2" s="1"/>
  <c r="I352" i="2" s="1"/>
  <c r="C353" i="2" s="1"/>
  <c r="H353" i="2" l="1"/>
  <c r="J353" i="2" s="1"/>
  <c r="E353" i="2"/>
  <c r="F353" i="2" l="1"/>
  <c r="G353" i="2" s="1"/>
  <c r="I353" i="2" s="1"/>
  <c r="C354" i="2" s="1"/>
  <c r="H354" i="2" l="1"/>
  <c r="J354" i="2" s="1"/>
  <c r="E354" i="2"/>
  <c r="F354" i="2" l="1"/>
  <c r="G354" i="2" s="1"/>
  <c r="I354" i="2"/>
  <c r="C355" i="2" s="1"/>
  <c r="H355" i="2" l="1"/>
  <c r="J355" i="2" s="1"/>
  <c r="E355" i="2"/>
  <c r="F355" i="2" l="1"/>
  <c r="G355" i="2" s="1"/>
  <c r="I355" i="2" s="1"/>
  <c r="C356" i="2" s="1"/>
  <c r="H356" i="2" l="1"/>
  <c r="J356" i="2" s="1"/>
  <c r="E356" i="2"/>
  <c r="F356" i="2" l="1"/>
  <c r="G356" i="2" s="1"/>
  <c r="I356" i="2"/>
  <c r="C357" i="2" s="1"/>
  <c r="E357" i="2" l="1"/>
  <c r="H357" i="2"/>
  <c r="J357" i="2" s="1"/>
  <c r="F357" i="2" l="1"/>
  <c r="G357" i="2" s="1"/>
  <c r="I357" i="2" s="1"/>
  <c r="C358" i="2" s="1"/>
  <c r="H358" i="2" l="1"/>
  <c r="J358" i="2" s="1"/>
  <c r="E358" i="2"/>
  <c r="F358" i="2" l="1"/>
  <c r="G358" i="2" s="1"/>
  <c r="I358" i="2" s="1"/>
  <c r="C359" i="2" s="1"/>
  <c r="E359" i="2" l="1"/>
  <c r="H359" i="2"/>
  <c r="J359" i="2" s="1"/>
  <c r="F359" i="2" l="1"/>
  <c r="G359" i="2" s="1"/>
  <c r="I359" i="2" s="1"/>
  <c r="C360" i="2" s="1"/>
  <c r="H360" i="2" l="1"/>
  <c r="J360" i="2" s="1"/>
  <c r="E360" i="2"/>
  <c r="F360" i="2" l="1"/>
  <c r="G360" i="2" s="1"/>
  <c r="I360" i="2" s="1"/>
  <c r="C361" i="2" s="1"/>
  <c r="E361" i="2" l="1"/>
  <c r="H361" i="2"/>
  <c r="J361" i="2" s="1"/>
  <c r="F361" i="2" l="1"/>
  <c r="G361" i="2" s="1"/>
  <c r="I361" i="2" s="1"/>
  <c r="C362" i="2" s="1"/>
  <c r="H362" i="2" l="1"/>
  <c r="J362" i="2" s="1"/>
  <c r="E362" i="2"/>
  <c r="F362" i="2" l="1"/>
  <c r="G362" i="2" s="1"/>
  <c r="I362" i="2" s="1"/>
  <c r="C363" i="2" s="1"/>
  <c r="H363" i="2" l="1"/>
  <c r="J363" i="2" s="1"/>
  <c r="E363" i="2"/>
  <c r="F363" i="2" l="1"/>
  <c r="G363" i="2" s="1"/>
  <c r="I363" i="2"/>
  <c r="C364" i="2" s="1"/>
  <c r="H364" i="2" l="1"/>
  <c r="J364" i="2" s="1"/>
  <c r="E364" i="2"/>
  <c r="F364" i="2" l="1"/>
  <c r="G364" i="2" s="1"/>
  <c r="I364" i="2"/>
  <c r="C365" i="2" s="1"/>
  <c r="H365" i="2" l="1"/>
  <c r="J365" i="2" s="1"/>
  <c r="E365" i="2"/>
  <c r="F365" i="2" l="1"/>
  <c r="G365" i="2" s="1"/>
  <c r="I365" i="2" s="1"/>
  <c r="C366" i="2" s="1"/>
  <c r="H366" i="2" l="1"/>
  <c r="J366" i="2" s="1"/>
  <c r="E366" i="2"/>
  <c r="F366" i="2" l="1"/>
  <c r="G366" i="2" s="1"/>
  <c r="I366" i="2"/>
  <c r="C367" i="2" s="1"/>
  <c r="H367" i="2" l="1"/>
  <c r="J367" i="2" s="1"/>
  <c r="E367" i="2"/>
  <c r="F367" i="2" l="1"/>
  <c r="G367" i="2" s="1"/>
  <c r="I367" i="2" s="1"/>
  <c r="C368" i="2" s="1"/>
  <c r="H368" i="2" l="1"/>
  <c r="J368" i="2" s="1"/>
  <c r="E368" i="2"/>
  <c r="F368" i="2" l="1"/>
  <c r="G368" i="2" s="1"/>
  <c r="I368" i="2"/>
  <c r="C369" i="2" s="1"/>
  <c r="H369" i="2" l="1"/>
  <c r="J369" i="2" s="1"/>
  <c r="E369" i="2"/>
  <c r="F369" i="2" l="1"/>
  <c r="G369" i="2" s="1"/>
  <c r="I369" i="2"/>
  <c r="C370" i="2" s="1"/>
  <c r="H370" i="2" l="1"/>
  <c r="J370" i="2" s="1"/>
  <c r="E370" i="2"/>
  <c r="F370" i="2" l="1"/>
  <c r="G370" i="2" s="1"/>
  <c r="I370" i="2" s="1"/>
  <c r="C371" i="2" s="1"/>
  <c r="H371" i="2" l="1"/>
  <c r="H8" i="2" s="1"/>
  <c r="E371" i="2"/>
  <c r="H7" i="2" l="1"/>
  <c r="F371" i="2"/>
  <c r="J371" i="2"/>
  <c r="G371" i="2" l="1"/>
  <c r="I371" i="2" s="1"/>
  <c r="H5" i="2" s="1"/>
  <c r="H6" i="2" s="1"/>
</calcChain>
</file>

<file path=xl/sharedStrings.xml><?xml version="1.0" encoding="utf-8"?>
<sst xmlns="http://schemas.openxmlformats.org/spreadsheetml/2006/main" count="24" uniqueCount="24">
  <si>
    <t>Loan amount</t>
  </si>
  <si>
    <t>Scheduled payment</t>
  </si>
  <si>
    <t>Scheduled number of payments</t>
  </si>
  <si>
    <t>Actual number of payments</t>
  </si>
  <si>
    <t>Total early payments</t>
  </si>
  <si>
    <t>Total interest</t>
  </si>
  <si>
    <t>LOAN SUMMARY</t>
  </si>
  <si>
    <t>PMT NO</t>
  </si>
  <si>
    <t>PAYMENT DATE</t>
  </si>
  <si>
    <t>BEGINNING BALANCE</t>
  </si>
  <si>
    <t>SCHEDULED PAYMENT</t>
  </si>
  <si>
    <t>EXTRA PAYMENT</t>
  </si>
  <si>
    <t>TOTAL PAYMENT</t>
  </si>
  <si>
    <t>PRINCIPAL</t>
  </si>
  <si>
    <t>INTEREST</t>
  </si>
  <si>
    <t>ENDING BALANCE</t>
  </si>
  <si>
    <t>CUMULATIVE INTEREST</t>
  </si>
  <si>
    <t>Interest rate</t>
  </si>
  <si>
    <t>Years saved off original loan term</t>
  </si>
  <si>
    <t>LOAN VALUES</t>
  </si>
  <si>
    <t>Loan term (years)</t>
  </si>
  <si>
    <t>Payments per year</t>
  </si>
  <si>
    <t>Repayment start date</t>
  </si>
  <si>
    <t>Extra payments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</si>
</sst>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$&quot;#,##0.00"/>
  </numFmts>
  <fonts count="16" x14ac:knownFonts="1">
    <font>
      <sz val="11"/>
      <name val="Arial"/>
      <family val="2"/>
      <scheme val="minor"/>
    </font>
    <font>
      <b/>
      <sz val="16"/>
      <color theme="1" tint="0.24994659260841701"/>
      <name val="Microsoft Sans Serif"/>
      <family val="2"/>
      <scheme val="major"/>
    </font>
    <font>
      <b/>
      <sz val="11"/>
      <color theme="3"/>
      <name val="Arial"/>
      <family val="2"/>
      <scheme val="minor"/>
    </font>
    <font>
      <sz val="11"/>
      <color theme="1" tint="0.24994659260841701"/>
      <name val="Arial"/>
      <family val="2"/>
      <scheme val="minor"/>
    </font>
    <font>
      <b/>
      <sz val="11"/>
      <color theme="1" tint="0.24994659260841701"/>
      <name val="Microsoft Sans Serif"/>
      <family val="2"/>
      <scheme val="major"/>
    </font>
    <font>
      <i/>
      <sz val="11"/>
      <color theme="1" tint="0.34998626667073579"/>
      <name val="Arial"/>
      <family val="2"/>
      <scheme val="minor"/>
    </font>
    <font>
      <sz val="11"/>
      <name val="Arial"/>
      <family val="2"/>
      <scheme val="minor"/>
    </font>
    <font>
      <b/>
      <sz val="11"/>
      <color theme="0"/>
      <name val="Arial"/>
      <family val="2"/>
      <scheme val="minor"/>
    </font>
    <font>
      <u/>
      <sz val="12"/>
      <color rgb="FF000064"/>
      <name val="Arial"/>
      <family val="2"/>
      <scheme val="minor"/>
    </font>
    <font>
      <sz val="11"/>
      <name val="Avenir Book"/>
      <family val="2"/>
    </font>
    <font>
      <b/>
      <sz val="11"/>
      <color theme="1" tint="0.24994659260841701"/>
      <name val="Avenir Book"/>
      <family val="2"/>
    </font>
    <font>
      <sz val="11"/>
      <color theme="1" tint="0.24994659260841701"/>
      <name val="Avenir Book"/>
      <family val="2"/>
    </font>
    <font>
      <b/>
      <sz val="11"/>
      <color theme="0"/>
      <name val="Avenir Book"/>
      <family val="2"/>
    </font>
    <font>
      <sz val="11"/>
      <color theme="3"/>
      <name val="Avenir Book"/>
      <family val="2"/>
    </font>
    <font>
      <sz val="12"/>
      <color theme="1"/>
      <name val="Avenir Book"/>
      <family val="2"/>
    </font>
    <font>
      <b/>
      <u/>
      <sz val="12"/>
      <color theme="1"/>
      <name val="Avenir Book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20394C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/>
      <bottom style="medium">
        <color rgb="FF00B0F0"/>
      </bottom>
      <diagonal/>
    </border>
    <border>
      <left/>
      <right/>
      <top/>
      <bottom style="thick">
        <color rgb="FF155776"/>
      </bottom>
      <diagonal/>
    </border>
    <border>
      <left/>
      <right/>
      <top style="thin">
        <color rgb="FF00B0F0"/>
      </top>
      <bottom style="thin">
        <color rgb="FF00B0F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indexed="64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/>
      <top style="thin">
        <color theme="1" tint="0.499984740745262"/>
      </top>
      <bottom style="thin">
        <color indexed="64"/>
      </bottom>
      <diagonal/>
    </border>
    <border>
      <left/>
      <right style="thin">
        <color indexed="64"/>
      </right>
      <top style="thin">
        <color theme="1" tint="0.499984740745262"/>
      </top>
      <bottom style="thin">
        <color indexed="64"/>
      </bottom>
      <diagonal/>
    </border>
    <border>
      <left style="thin">
        <color indexed="64"/>
      </left>
      <right/>
      <top/>
      <bottom style="thin">
        <color theme="1" tint="0.499984740745262"/>
      </bottom>
      <diagonal/>
    </border>
    <border>
      <left/>
      <right style="thin">
        <color indexed="64"/>
      </right>
      <top/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5">
    <xf numFmtId="0" fontId="0" fillId="0" borderId="0"/>
    <xf numFmtId="0" fontId="1" fillId="0" borderId="3" applyNumberFormat="0" applyFill="0" applyProtection="0">
      <alignment vertical="center"/>
    </xf>
    <xf numFmtId="0" fontId="4" fillId="0" borderId="2" applyNumberFormat="0" applyFill="0" applyProtection="0">
      <alignment vertical="center"/>
    </xf>
    <xf numFmtId="0" fontId="2" fillId="0" borderId="4" applyNumberFormat="0" applyFill="0" applyProtection="0">
      <alignment vertical="center"/>
    </xf>
    <xf numFmtId="0" fontId="3" fillId="2" borderId="1" applyNumberFormat="0" applyProtection="0">
      <alignment horizontal="right"/>
    </xf>
    <xf numFmtId="0" fontId="5" fillId="0" borderId="1" applyNumberFormat="0" applyProtection="0">
      <alignment vertical="center"/>
    </xf>
    <xf numFmtId="10" fontId="6" fillId="0" borderId="0" applyFont="0" applyFill="0" applyBorder="0" applyAlignment="0" applyProtection="0"/>
    <xf numFmtId="164" fontId="3" fillId="2" borderId="0" applyFont="0" applyFill="0" applyBorder="0" applyAlignment="0" applyProtection="0"/>
    <xf numFmtId="0" fontId="3" fillId="6" borderId="0" applyNumberFormat="0" applyFont="0" applyAlignment="0">
      <alignment horizontal="center" vertical="center" wrapText="1"/>
    </xf>
    <xf numFmtId="0" fontId="7" fillId="5" borderId="0" applyNumberFormat="0" applyBorder="0" applyProtection="0">
      <alignment vertical="center" wrapText="1"/>
    </xf>
    <xf numFmtId="1" fontId="3" fillId="3" borderId="0" applyFont="0" applyFill="0" applyBorder="0" applyAlignment="0"/>
    <xf numFmtId="14" fontId="3" fillId="0" borderId="0" applyFont="0" applyFill="0" applyBorder="0" applyAlignment="0"/>
    <xf numFmtId="164" fontId="3" fillId="2" borderId="0" applyFont="0" applyFill="0" applyBorder="0" applyProtection="0">
      <alignment horizontal="right" indent="2"/>
    </xf>
    <xf numFmtId="0" fontId="7" fillId="4" borderId="0" applyBorder="0" applyProtection="0">
      <alignment horizontal="right" vertical="center" wrapText="1" indent="2"/>
    </xf>
    <xf numFmtId="0" fontId="8" fillId="0" borderId="0" applyNumberFormat="0" applyFill="0" applyBorder="0" applyAlignment="0" applyProtection="0"/>
  </cellStyleXfs>
  <cellXfs count="35">
    <xf numFmtId="0" fontId="0" fillId="0" borderId="0" xfId="0"/>
    <xf numFmtId="0" fontId="9" fillId="0" borderId="0" xfId="0" applyFont="1"/>
    <xf numFmtId="14" fontId="9" fillId="0" borderId="0" xfId="11" applyFont="1" applyFill="1" applyBorder="1" applyAlignment="1">
      <alignment horizontal="left"/>
    </xf>
    <xf numFmtId="164" fontId="9" fillId="0" borderId="0" xfId="12" applyFont="1" applyFill="1" applyBorder="1">
      <alignment horizontal="right" indent="2"/>
    </xf>
    <xf numFmtId="1" fontId="9" fillId="0" borderId="0" xfId="10" applyFont="1" applyFill="1" applyBorder="1" applyAlignment="1">
      <alignment horizontal="left"/>
    </xf>
    <xf numFmtId="0" fontId="12" fillId="7" borderId="13" xfId="2" applyFont="1" applyFill="1" applyBorder="1">
      <alignment vertical="center"/>
    </xf>
    <xf numFmtId="0" fontId="10" fillId="7" borderId="14" xfId="2" applyFont="1" applyFill="1" applyBorder="1">
      <alignment vertical="center"/>
    </xf>
    <xf numFmtId="0" fontId="10" fillId="7" borderId="15" xfId="2" applyFont="1" applyFill="1" applyBorder="1">
      <alignment vertical="center"/>
    </xf>
    <xf numFmtId="0" fontId="12" fillId="7" borderId="14" xfId="2" applyFont="1" applyFill="1" applyBorder="1">
      <alignment vertical="center"/>
    </xf>
    <xf numFmtId="0" fontId="12" fillId="7" borderId="15" xfId="2" applyFont="1" applyFill="1" applyBorder="1">
      <alignment vertical="center"/>
    </xf>
    <xf numFmtId="0" fontId="14" fillId="0" borderId="10" xfId="5" applyFont="1" applyBorder="1">
      <alignment vertical="center"/>
    </xf>
    <xf numFmtId="0" fontId="14" fillId="0" borderId="11" xfId="5" applyFont="1" applyBorder="1">
      <alignment vertical="center"/>
    </xf>
    <xf numFmtId="0" fontId="14" fillId="0" borderId="6" xfId="5" applyFont="1" applyBorder="1">
      <alignment vertical="center"/>
    </xf>
    <xf numFmtId="0" fontId="15" fillId="0" borderId="7" xfId="14" applyFont="1" applyBorder="1" applyAlignment="1">
      <alignment vertical="center"/>
    </xf>
    <xf numFmtId="0" fontId="14" fillId="0" borderId="6" xfId="5" applyFont="1" applyBorder="1">
      <alignment vertical="center"/>
    </xf>
    <xf numFmtId="0" fontId="14" fillId="0" borderId="7" xfId="5" applyFont="1" applyBorder="1">
      <alignment vertical="center"/>
    </xf>
    <xf numFmtId="0" fontId="14" fillId="0" borderId="8" xfId="5" applyFont="1" applyBorder="1">
      <alignment vertical="center"/>
    </xf>
    <xf numFmtId="0" fontId="14" fillId="0" borderId="9" xfId="5" applyFont="1" applyBorder="1">
      <alignment vertical="center"/>
    </xf>
    <xf numFmtId="0" fontId="9" fillId="8" borderId="0" xfId="0" applyFont="1" applyFill="1"/>
    <xf numFmtId="0" fontId="13" fillId="8" borderId="0" xfId="3" applyFont="1" applyFill="1" applyBorder="1">
      <alignment vertical="center"/>
    </xf>
    <xf numFmtId="0" fontId="11" fillId="8" borderId="0" xfId="4" applyFont="1" applyFill="1" applyBorder="1">
      <alignment horizontal="right"/>
    </xf>
    <xf numFmtId="0" fontId="9" fillId="8" borderId="0" xfId="0" applyFont="1" applyFill="1" applyBorder="1"/>
    <xf numFmtId="164" fontId="14" fillId="9" borderId="12" xfId="7" applyFont="1" applyFill="1" applyBorder="1"/>
    <xf numFmtId="10" fontId="14" fillId="9" borderId="5" xfId="6" applyFont="1" applyFill="1" applyBorder="1" applyAlignment="1">
      <alignment horizontal="right"/>
    </xf>
    <xf numFmtId="1" fontId="14" fillId="9" borderId="5" xfId="10" applyFont="1" applyFill="1" applyBorder="1"/>
    <xf numFmtId="14" fontId="14" fillId="9" borderId="5" xfId="11" applyFont="1" applyFill="1" applyBorder="1"/>
    <xf numFmtId="164" fontId="14" fillId="9" borderId="5" xfId="7" applyFont="1" applyFill="1" applyBorder="1"/>
    <xf numFmtId="164" fontId="14" fillId="9" borderId="12" xfId="8" applyNumberFormat="1" applyFont="1" applyFill="1" applyBorder="1" applyAlignment="1"/>
    <xf numFmtId="1" fontId="14" fillId="9" borderId="5" xfId="10" applyFont="1" applyFill="1" applyBorder="1" applyAlignment="1"/>
    <xf numFmtId="4" fontId="14" fillId="9" borderId="5" xfId="8" applyNumberFormat="1" applyFont="1" applyFill="1" applyBorder="1" applyAlignment="1"/>
    <xf numFmtId="164" fontId="14" fillId="9" borderId="5" xfId="8" applyNumberFormat="1" applyFont="1" applyFill="1" applyBorder="1" applyAlignment="1"/>
    <xf numFmtId="0" fontId="12" fillId="7" borderId="0" xfId="9" applyFont="1" applyFill="1" applyAlignment="1">
      <alignment horizontal="center" vertical="center" wrapText="1"/>
    </xf>
    <xf numFmtId="1" fontId="9" fillId="8" borderId="0" xfId="10" applyFont="1" applyFill="1" applyBorder="1" applyAlignment="1">
      <alignment horizontal="left"/>
    </xf>
    <xf numFmtId="14" fontId="9" fillId="8" borderId="0" xfId="11" applyFont="1" applyFill="1" applyBorder="1" applyAlignment="1">
      <alignment horizontal="left"/>
    </xf>
    <xf numFmtId="164" fontId="9" fillId="8" borderId="0" xfId="12" applyFont="1" applyFill="1" applyBorder="1">
      <alignment horizontal="right" indent="2"/>
    </xf>
  </cellXfs>
  <cellStyles count="15">
    <cellStyle name="Amount" xfId="7" xr:uid="{00000000-0005-0000-0000-000000000000}"/>
    <cellStyle name="Date" xfId="11" xr:uid="{00000000-0005-0000-0000-000001000000}"/>
    <cellStyle name="Explanatory Text" xfId="5" builtinId="53" customBuiltin="1"/>
    <cellStyle name="Heading 1" xfId="1" builtinId="16" customBuiltin="1"/>
    <cellStyle name="Heading 2" xfId="2" builtinId="17" customBuiltin="1"/>
    <cellStyle name="Heading 3" xfId="3" builtinId="18" customBuiltin="1"/>
    <cellStyle name="Heading 4" xfId="9" builtinId="19" customBuiltin="1"/>
    <cellStyle name="Heading 4 Right aligned" xfId="13" xr:uid="{00000000-0005-0000-0000-000007000000}"/>
    <cellStyle name="Hyperlink" xfId="14" builtinId="8" customBuiltin="1"/>
    <cellStyle name="Input" xfId="4" builtinId="20" customBuiltin="1"/>
    <cellStyle name="Loan Summary" xfId="8" xr:uid="{00000000-0005-0000-0000-000009000000}"/>
    <cellStyle name="Normal" xfId="0" builtinId="0" customBuiltin="1"/>
    <cellStyle name="Number" xfId="10" xr:uid="{00000000-0005-0000-0000-00000B000000}"/>
    <cellStyle name="Percent" xfId="6" builtinId="5" customBuiltin="1"/>
    <cellStyle name="Table Amount" xfId="12" xr:uid="{00000000-0005-0000-0000-00000D000000}"/>
  </cellStyles>
  <dxfs count="20">
    <dxf>
      <font>
        <color theme="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strike val="0"/>
        <outline val="0"/>
        <shadow val="0"/>
        <vertAlign val="baseline"/>
        <name val="Avenir Book"/>
        <family val="2"/>
        <scheme val="none"/>
      </font>
      <fill>
        <patternFill patternType="solid">
          <fgColor indexed="64"/>
          <bgColor rgb="FF7030A0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vertAlign val="baseline"/>
        <name val="Avenir Book"/>
        <family val="2"/>
        <scheme val="none"/>
      </font>
    </dxf>
    <dxf>
      <font>
        <strike val="0"/>
        <outline val="0"/>
        <shadow val="0"/>
        <vertAlign val="baseline"/>
        <name val="Avenir Book"/>
        <family val="2"/>
        <scheme val="none"/>
      </font>
    </dxf>
    <dxf>
      <font>
        <strike val="0"/>
        <outline val="0"/>
        <shadow val="0"/>
        <vertAlign val="baseline"/>
        <name val="Avenir Book"/>
        <family val="2"/>
        <scheme val="none"/>
      </font>
    </dxf>
    <dxf>
      <font>
        <strike val="0"/>
        <outline val="0"/>
        <shadow val="0"/>
        <vertAlign val="baseline"/>
        <name val="Avenir Book"/>
        <family val="2"/>
        <scheme val="none"/>
      </font>
    </dxf>
    <dxf>
      <font>
        <strike val="0"/>
        <outline val="0"/>
        <shadow val="0"/>
        <vertAlign val="baseline"/>
        <name val="Avenir Book"/>
        <family val="2"/>
        <scheme val="none"/>
      </font>
    </dxf>
    <dxf>
      <font>
        <strike val="0"/>
        <outline val="0"/>
        <shadow val="0"/>
        <vertAlign val="baseline"/>
        <name val="Avenir Book"/>
        <family val="2"/>
        <scheme val="none"/>
      </font>
    </dxf>
    <dxf>
      <font>
        <strike val="0"/>
        <outline val="0"/>
        <shadow val="0"/>
        <vertAlign val="baseline"/>
        <name val="Avenir Book"/>
        <family val="2"/>
        <scheme val="none"/>
      </font>
    </dxf>
    <dxf>
      <font>
        <strike val="0"/>
        <outline val="0"/>
        <shadow val="0"/>
        <vertAlign val="baseline"/>
        <name val="Avenir Book"/>
        <family val="2"/>
        <scheme val="none"/>
      </font>
    </dxf>
    <dxf>
      <font>
        <strike val="0"/>
        <outline val="0"/>
        <shadow val="0"/>
        <vertAlign val="baseline"/>
        <name val="Avenir Book"/>
        <family val="2"/>
        <scheme val="none"/>
      </font>
    </dxf>
    <dxf>
      <font>
        <strike val="0"/>
        <outline val="0"/>
        <shadow val="0"/>
        <vertAlign val="baseline"/>
        <name val="Avenir Book"/>
        <family val="2"/>
        <scheme val="none"/>
      </font>
    </dxf>
    <dxf>
      <font>
        <strike val="0"/>
        <outline val="0"/>
        <shadow val="0"/>
        <vertAlign val="baseline"/>
        <name val="Avenir Book"/>
        <family val="2"/>
        <scheme val="none"/>
      </font>
    </dxf>
    <dxf>
      <font>
        <color theme="1" tint="0.24994659260841701"/>
      </font>
      <fill>
        <patternFill patternType="solid">
          <fgColor theme="4" tint="0.79998168889431442"/>
          <bgColor theme="4" tint="0.79998168889431442"/>
        </patternFill>
      </fill>
    </dxf>
    <dxf>
      <font>
        <color theme="1" tint="0.24994659260841701"/>
      </font>
      <fill>
        <patternFill patternType="solid">
          <fgColor theme="4" tint="0.79998168889431442"/>
          <bgColor theme="4" tint="0.79998168889431442"/>
        </patternFill>
      </fill>
    </dxf>
    <dxf>
      <font>
        <color theme="1" tint="0.24994659260841701"/>
      </font>
    </dxf>
    <dxf>
      <font>
        <color theme="1" tint="0.24994659260841701"/>
      </font>
    </dxf>
    <dxf>
      <font>
        <color theme="1" tint="0.24994659260841701"/>
      </font>
      <border>
        <top style="double">
          <color theme="4"/>
        </top>
      </border>
    </dxf>
    <dxf>
      <font>
        <b/>
        <i val="0"/>
        <color theme="0"/>
      </font>
      <fill>
        <patternFill patternType="solid">
          <fgColor theme="4"/>
          <bgColor theme="4" tint="-0.499984740745262"/>
        </patternFill>
      </fill>
    </dxf>
    <dxf>
      <font>
        <color theme="1" tint="0.24994659260841701"/>
      </font>
      <border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horizontal style="thin">
          <color theme="4" tint="0.39997558519241921"/>
        </horizontal>
      </border>
    </dxf>
  </dxfs>
  <tableStyles count="1" defaultTableStyle="TableStyleMedium2" defaultPivotStyle="PivotStyleLight16">
    <tableStyle name="Loan Amortization Schedule" pivot="0" count="7" xr9:uid="{00000000-0011-0000-FFFF-FFFF00000000}">
      <tableStyleElement type="wholeTable" dxfId="19"/>
      <tableStyleElement type="headerRow" dxfId="18"/>
      <tableStyleElement type="totalRow" dxfId="17"/>
      <tableStyleElement type="firstColumn" dxfId="16"/>
      <tableStyleElement type="lastColumn" dxfId="15"/>
      <tableStyleElement type="firstRowStripe" dxfId="14"/>
      <tableStyleElement type="firstColumnStripe" dxfId="13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66"/>
      <rgbColor rgb="00008000"/>
      <rgbColor rgb="00000080"/>
      <rgbColor rgb="00808000"/>
      <rgbColor rgb="00800080"/>
      <rgbColor rgb="00008080"/>
      <rgbColor rgb="00EAEAE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FFE1E2"/>
      <rgbColor rgb="00FDF1DF"/>
      <rgbColor rgb="00FFCC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155776"/>
      <color rgb="FF003399"/>
      <color rgb="FF20394C"/>
      <color rgb="FF000064"/>
      <color rgb="FF15570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PaymentSchedule" displayName="PaymentSchedule" ref="A11:J371" totalsRowShown="0" headerRowDxfId="1" dataDxfId="2" headerRowCellStyle="Heading 4">
  <tableColumns count="10">
    <tableColumn id="1" xr3:uid="{00000000-0010-0000-0000-000001000000}" name="PMT NO" dataDxfId="12" dataCellStyle="Number">
      <calculatedColumnFormula>IF(LoanIsGood,IF(ROW()-ROW(PaymentSchedule[[#Headers],[PMT NO]])&gt;ScheduledNumberOfPayments,"",ROW()-ROW(PaymentSchedule[[#Headers],[PMT NO]])),"")</calculatedColumnFormula>
    </tableColumn>
    <tableColumn id="2" xr3:uid="{00000000-0010-0000-0000-000002000000}" name="PAYMENT DATE" dataDxfId="11" dataCellStyle="Date">
      <calculatedColumnFormula>IF(PaymentSchedule[[#This Row],[PMT NO]]&lt;&gt;"",EOMONTH(LoanStartDate,ROW(PaymentSchedule[[#This Row],[PMT NO]])-ROW(PaymentSchedule[[#Headers],[PMT NO]])-2)+DAY(LoanStartDate),"")</calculatedColumnFormula>
    </tableColumn>
    <tableColumn id="3" xr3:uid="{00000000-0010-0000-0000-000003000000}" name="BEGINNING BALANCE" dataDxfId="10" dataCellStyle="Table Amount">
      <calculatedColumnFormula>IF(PaymentSchedule[[#This Row],[PMT NO]]&lt;&gt;"",IF(ROW()-ROW(PaymentSchedule[[#Headers],[BEGINNING BALANCE]])=1,LoanAmount,INDEX(PaymentSchedule[ENDING BALANCE],ROW()-ROW(PaymentSchedule[[#Headers],[BEGINNING BALANCE]])-1)),"")</calculatedColumnFormula>
    </tableColumn>
    <tableColumn id="4" xr3:uid="{00000000-0010-0000-0000-000004000000}" name="SCHEDULED PAYMENT" dataDxfId="9" dataCellStyle="Table Amount">
      <calculatedColumnFormula>IF(PaymentSchedule[[#This Row],[PMT NO]]&lt;&gt;"",ScheduledPayment,"")</calculatedColumnFormula>
    </tableColumn>
    <tableColumn id="5" xr3:uid="{00000000-0010-0000-0000-000005000000}" name="EXTRA PAYMENT" dataDxfId="8" dataCellStyle="Table Amount">
      <calculatedColumnFormula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calculatedColumnFormula>
    </tableColumn>
    <tableColumn id="6" xr3:uid="{00000000-0010-0000-0000-000006000000}" name="TOTAL PAYMENT" dataDxfId="7" dataCellStyle="Table Amount">
      <calculatedColumnFormula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calculatedColumnFormula>
    </tableColumn>
    <tableColumn id="7" xr3:uid="{00000000-0010-0000-0000-000007000000}" name="PRINCIPAL" dataDxfId="6" dataCellStyle="Table Amount">
      <calculatedColumnFormula>IF(PaymentSchedule[[#This Row],[PMT NO]]&lt;&gt;"",PaymentSchedule[[#This Row],[TOTAL PAYMENT]]-PaymentSchedule[[#This Row],[INTEREST]],"")</calculatedColumnFormula>
    </tableColumn>
    <tableColumn id="8" xr3:uid="{00000000-0010-0000-0000-000008000000}" name="INTEREST" dataDxfId="5" dataCellStyle="Table Amount">
      <calculatedColumnFormula>IF(PaymentSchedule[[#This Row],[PMT NO]]&lt;&gt;"",PaymentSchedule[[#This Row],[BEGINNING BALANCE]]*(InterestRate/PaymentsPerYear),"")</calculatedColumnFormula>
    </tableColumn>
    <tableColumn id="9" xr3:uid="{00000000-0010-0000-0000-000009000000}" name="ENDING BALANCE" dataDxfId="4" dataCellStyle="Table Amount">
      <calculatedColumnFormula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calculatedColumnFormula>
    </tableColumn>
    <tableColumn id="10" xr3:uid="{00000000-0010-0000-0000-00000A000000}" name="CUMULATIVE INTEREST" dataDxfId="3" dataCellStyle="Table Amount">
      <calculatedColumnFormula>IF(PaymentSchedule[[#This Row],[PMT NO]]&lt;&gt;"",SUM(INDEX(PaymentSchedule[INTEREST],1,1):PaymentSchedule[[#This Row],[INTEREST]]),"")</calculatedColumnFormula>
    </tableColumn>
  </tableColumns>
  <tableStyleInfo name="TableStyleMedium7" showFirstColumn="0" showLastColumn="0" showRowStripes="1" showColumnStripes="0"/>
  <extLst>
    <ext xmlns:x14="http://schemas.microsoft.com/office/spreadsheetml/2009/9/main" uri="{504A1905-F514-4f6f-8877-14C23A59335A}">
      <x14:table altTextSummary="Track payment number, payment date, beginning balance, ending balance, scheduled payment, extra payment, principal amount, interest and cumulative interest amounts"/>
    </ext>
  </extLst>
</table>
</file>

<file path=xl/theme/theme1.xml><?xml version="1.0" encoding="utf-8"?>
<a:theme xmlns:a="http://schemas.openxmlformats.org/drawingml/2006/main" name="Office Theme">
  <a:themeElements>
    <a:clrScheme name="Loan Amortization Schedule">
      <a:dk1>
        <a:srgbClr val="000000"/>
      </a:dk1>
      <a:lt1>
        <a:srgbClr val="FFFFFF"/>
      </a:lt1>
      <a:dk2>
        <a:srgbClr val="635C50"/>
      </a:dk2>
      <a:lt2>
        <a:srgbClr val="E8E7E5"/>
      </a:lt2>
      <a:accent1>
        <a:srgbClr val="84C183"/>
      </a:accent1>
      <a:accent2>
        <a:srgbClr val="FCF600"/>
      </a:accent2>
      <a:accent3>
        <a:srgbClr val="82CECC"/>
      </a:accent3>
      <a:accent4>
        <a:srgbClr val="FFAD2E"/>
      </a:accent4>
      <a:accent5>
        <a:srgbClr val="E67342"/>
      </a:accent5>
      <a:accent6>
        <a:srgbClr val="B580A1"/>
      </a:accent6>
      <a:hlink>
        <a:srgbClr val="82CECC"/>
      </a:hlink>
      <a:folHlink>
        <a:srgbClr val="B580A1"/>
      </a:folHlink>
    </a:clrScheme>
    <a:fontScheme name="Loan Amortization Schedule">
      <a:majorFont>
        <a:latin typeface="Microsoft Sans Serif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  <pageSetUpPr autoPageBreaks="0" fitToPage="1"/>
  </sheetPr>
  <dimension ref="A1:J371"/>
  <sheetViews>
    <sheetView showGridLines="0" tabSelected="1" zoomScaleNormal="100" workbookViewId="0">
      <pane ySplit="11" topLeftCell="A12" activePane="bottomLeft" state="frozen"/>
      <selection pane="bottomLeft" activeCell="O19" sqref="O19"/>
    </sheetView>
  </sheetViews>
  <sheetFormatPr baseColWidth="10" defaultColWidth="8.83203125" defaultRowHeight="16" x14ac:dyDescent="0.25"/>
  <cols>
    <col min="1" max="1" width="6.83203125" style="1" customWidth="1"/>
    <col min="2" max="10" width="15.33203125" style="1" customWidth="1"/>
    <col min="11" max="16384" width="8.83203125" style="1"/>
  </cols>
  <sheetData>
    <row r="1" spans="1:10" ht="17" thickBot="1" x14ac:dyDescent="0.3">
      <c r="A1" s="18"/>
      <c r="B1" s="18"/>
      <c r="C1" s="18"/>
      <c r="D1" s="18"/>
      <c r="E1" s="18"/>
      <c r="F1" s="18"/>
      <c r="G1" s="18"/>
      <c r="H1" s="18"/>
      <c r="I1" s="18"/>
      <c r="J1" s="18"/>
    </row>
    <row r="2" spans="1:10" ht="20" customHeight="1" thickBot="1" x14ac:dyDescent="0.3">
      <c r="A2" s="18"/>
      <c r="B2" s="5" t="s">
        <v>19</v>
      </c>
      <c r="C2" s="6"/>
      <c r="D2" s="7"/>
      <c r="E2" s="18"/>
      <c r="F2" s="5" t="s">
        <v>6</v>
      </c>
      <c r="G2" s="8"/>
      <c r="H2" s="9"/>
      <c r="I2" s="18"/>
      <c r="J2" s="18"/>
    </row>
    <row r="3" spans="1:10" ht="20" customHeight="1" x14ac:dyDescent="0.25">
      <c r="A3" s="18"/>
      <c r="B3" s="10" t="s">
        <v>0</v>
      </c>
      <c r="C3" s="11"/>
      <c r="D3" s="22">
        <v>2000000</v>
      </c>
      <c r="E3" s="18"/>
      <c r="F3" s="10" t="s">
        <v>1</v>
      </c>
      <c r="G3" s="11"/>
      <c r="H3" s="27">
        <f ca="1">IF(LoanIsGood,-PMT(InterestRate/PaymentsPerYear,ScheduledNumberOfPayments,LoanAmount),"")</f>
        <v>10736.432460242781</v>
      </c>
      <c r="I3" s="18"/>
      <c r="J3" s="18"/>
    </row>
    <row r="4" spans="1:10" ht="20" customHeight="1" x14ac:dyDescent="0.25">
      <c r="A4" s="18"/>
      <c r="B4" s="12" t="s">
        <v>17</v>
      </c>
      <c r="C4" s="13"/>
      <c r="D4" s="23">
        <v>0.05</v>
      </c>
      <c r="E4" s="18"/>
      <c r="F4" s="14" t="s">
        <v>2</v>
      </c>
      <c r="G4" s="15"/>
      <c r="H4" s="28">
        <f ca="1">IF(LoanIsGood,LoanPeriod*PaymentsPerYear,"")</f>
        <v>360</v>
      </c>
      <c r="I4" s="18"/>
      <c r="J4" s="18"/>
    </row>
    <row r="5" spans="1:10" ht="20" customHeight="1" x14ac:dyDescent="0.25">
      <c r="A5" s="18"/>
      <c r="B5" s="14" t="s">
        <v>20</v>
      </c>
      <c r="C5" s="15"/>
      <c r="D5" s="24">
        <v>30</v>
      </c>
      <c r="E5" s="18"/>
      <c r="F5" s="14" t="s">
        <v>3</v>
      </c>
      <c r="G5" s="15"/>
      <c r="H5" s="28">
        <f ca="1">ActualNumberOfPayments</f>
        <v>346</v>
      </c>
      <c r="I5" s="18"/>
      <c r="J5" s="18"/>
    </row>
    <row r="6" spans="1:10" ht="20" customHeight="1" x14ac:dyDescent="0.25">
      <c r="A6" s="18"/>
      <c r="B6" s="14" t="s">
        <v>21</v>
      </c>
      <c r="C6" s="15"/>
      <c r="D6" s="24">
        <v>12</v>
      </c>
      <c r="E6" s="18"/>
      <c r="F6" s="14" t="s">
        <v>18</v>
      </c>
      <c r="G6" s="15"/>
      <c r="H6" s="29">
        <f ca="1">(H4-H5)/D6</f>
        <v>1.1666666666666667</v>
      </c>
      <c r="I6" s="18"/>
      <c r="J6" s="18"/>
    </row>
    <row r="7" spans="1:10" ht="20" customHeight="1" x14ac:dyDescent="0.25">
      <c r="A7" s="18"/>
      <c r="B7" s="14" t="s">
        <v>22</v>
      </c>
      <c r="C7" s="15"/>
      <c r="D7" s="25">
        <f ca="1">TODAY()</f>
        <v>45609</v>
      </c>
      <c r="E7" s="18"/>
      <c r="F7" s="14" t="s">
        <v>4</v>
      </c>
      <c r="G7" s="15"/>
      <c r="H7" s="30">
        <f ca="1">TotalEarlyPayments</f>
        <v>69000</v>
      </c>
      <c r="I7" s="18"/>
      <c r="J7" s="18"/>
    </row>
    <row r="8" spans="1:10" ht="20" customHeight="1" x14ac:dyDescent="0.25">
      <c r="A8" s="18"/>
      <c r="B8" s="14" t="s">
        <v>23</v>
      </c>
      <c r="C8" s="15"/>
      <c r="D8" s="26">
        <v>200</v>
      </c>
      <c r="E8" s="18"/>
      <c r="F8" s="16" t="s">
        <v>5</v>
      </c>
      <c r="G8" s="17"/>
      <c r="H8" s="30">
        <f ca="1">TotalInterest</f>
        <v>1775396.6225025635</v>
      </c>
      <c r="I8" s="18"/>
      <c r="J8" s="18"/>
    </row>
    <row r="9" spans="1:10" ht="20" customHeight="1" x14ac:dyDescent="0.25">
      <c r="A9" s="18"/>
      <c r="B9" s="18"/>
      <c r="C9" s="18"/>
      <c r="D9" s="18"/>
      <c r="E9" s="18"/>
      <c r="F9" s="19"/>
      <c r="G9" s="20"/>
      <c r="H9" s="20"/>
      <c r="I9" s="18"/>
      <c r="J9" s="18"/>
    </row>
    <row r="10" spans="1:10" x14ac:dyDescent="0.25">
      <c r="A10" s="18"/>
      <c r="B10" s="18"/>
      <c r="C10" s="18"/>
      <c r="D10" s="18"/>
      <c r="E10" s="18"/>
      <c r="F10" s="21"/>
      <c r="G10" s="21"/>
      <c r="H10" s="21"/>
      <c r="I10" s="18"/>
      <c r="J10" s="18"/>
    </row>
    <row r="11" spans="1:10" ht="35" customHeight="1" x14ac:dyDescent="0.25">
      <c r="A11" s="31" t="s">
        <v>7</v>
      </c>
      <c r="B11" s="31" t="s">
        <v>8</v>
      </c>
      <c r="C11" s="31" t="s">
        <v>9</v>
      </c>
      <c r="D11" s="31" t="s">
        <v>10</v>
      </c>
      <c r="E11" s="31" t="s">
        <v>11</v>
      </c>
      <c r="F11" s="31" t="s">
        <v>12</v>
      </c>
      <c r="G11" s="31" t="s">
        <v>13</v>
      </c>
      <c r="H11" s="31" t="s">
        <v>14</v>
      </c>
      <c r="I11" s="31" t="s">
        <v>15</v>
      </c>
      <c r="J11" s="31" t="s">
        <v>16</v>
      </c>
    </row>
    <row r="12" spans="1:10" x14ac:dyDescent="0.25">
      <c r="A12" s="32">
        <f ca="1">IF(LoanIsGood,IF(ROW()-ROW(PaymentSchedule[[#Headers],[PMT NO]])&gt;ScheduledNumberOfPayments,"",ROW()-ROW(PaymentSchedule[[#Headers],[PMT NO]])),"")</f>
        <v>1</v>
      </c>
      <c r="B12" s="2">
        <f ca="1">IF(PaymentSchedule[[#This Row],[PMT NO]]&lt;&gt;"",EOMONTH(LoanStartDate,ROW(PaymentSchedule[[#This Row],[PMT NO]])-ROW(PaymentSchedule[[#Headers],[PMT NO]])-2)+DAY(LoanStartDate),"")</f>
        <v>45609</v>
      </c>
      <c r="C12" s="3">
        <f ca="1">IF(PaymentSchedule[[#This Row],[PMT NO]]&lt;&gt;"",IF(ROW()-ROW(PaymentSchedule[[#Headers],[BEGINNING BALANCE]])=1,LoanAmount,INDEX(PaymentSchedule[ENDING BALANCE],ROW()-ROW(PaymentSchedule[[#Headers],[BEGINNING BALANCE]])-1)),"")</f>
        <v>2000000</v>
      </c>
      <c r="D12" s="3">
        <f ca="1">IF(PaymentSchedule[[#This Row],[PMT NO]]&lt;&gt;"",ScheduledPayment,"")</f>
        <v>10736.432460242781</v>
      </c>
      <c r="E12" s="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200</v>
      </c>
      <c r="F12" s="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10936.432460242781</v>
      </c>
      <c r="G12" s="3">
        <f ca="1">IF(PaymentSchedule[[#This Row],[PMT NO]]&lt;&gt;"",PaymentSchedule[[#This Row],[TOTAL PAYMENT]]-PaymentSchedule[[#This Row],[INTEREST]],"")</f>
        <v>2603.0991269094466</v>
      </c>
      <c r="H12" s="3">
        <f ca="1">IF(PaymentSchedule[[#This Row],[PMT NO]]&lt;&gt;"",PaymentSchedule[[#This Row],[BEGINNING BALANCE]]*(InterestRate/PaymentsPerYear),"")</f>
        <v>8333.3333333333339</v>
      </c>
      <c r="I12" s="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1997396.9008730906</v>
      </c>
      <c r="J12" s="3">
        <f ca="1">IF(PaymentSchedule[[#This Row],[PMT NO]]&lt;&gt;"",SUM(INDEX(PaymentSchedule[INTEREST],1,1):PaymentSchedule[[#This Row],[INTEREST]]),"")</f>
        <v>8333.3333333333339</v>
      </c>
    </row>
    <row r="13" spans="1:10" x14ac:dyDescent="0.25">
      <c r="A13" s="4">
        <f ca="1">IF(LoanIsGood,IF(ROW()-ROW(PaymentSchedule[[#Headers],[PMT NO]])&gt;ScheduledNumberOfPayments,"",ROW()-ROW(PaymentSchedule[[#Headers],[PMT NO]])),"")</f>
        <v>2</v>
      </c>
      <c r="B13" s="2">
        <f ca="1">IF(PaymentSchedule[[#This Row],[PMT NO]]&lt;&gt;"",EOMONTH(LoanStartDate,ROW(PaymentSchedule[[#This Row],[PMT NO]])-ROW(PaymentSchedule[[#Headers],[PMT NO]])-2)+DAY(LoanStartDate),"")</f>
        <v>45639</v>
      </c>
      <c r="C13" s="3">
        <f ca="1">IF(PaymentSchedule[[#This Row],[PMT NO]]&lt;&gt;"",IF(ROW()-ROW(PaymentSchedule[[#Headers],[BEGINNING BALANCE]])=1,LoanAmount,INDEX(PaymentSchedule[ENDING BALANCE],ROW()-ROW(PaymentSchedule[[#Headers],[BEGINNING BALANCE]])-1)),"")</f>
        <v>1997396.9008730906</v>
      </c>
      <c r="D13" s="3">
        <f ca="1">IF(PaymentSchedule[[#This Row],[PMT NO]]&lt;&gt;"",ScheduledPayment,"")</f>
        <v>10736.432460242781</v>
      </c>
      <c r="E13" s="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200</v>
      </c>
      <c r="F13" s="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10936.432460242781</v>
      </c>
      <c r="G13" s="3">
        <f ca="1">IF(PaymentSchedule[[#This Row],[PMT NO]]&lt;&gt;"",PaymentSchedule[[#This Row],[TOTAL PAYMENT]]-PaymentSchedule[[#This Row],[INTEREST]],"")</f>
        <v>2613.9453732715701</v>
      </c>
      <c r="H13" s="3">
        <f ca="1">IF(PaymentSchedule[[#This Row],[PMT NO]]&lt;&gt;"",PaymentSchedule[[#This Row],[BEGINNING BALANCE]]*(InterestRate/PaymentsPerYear),"")</f>
        <v>8322.4870869712104</v>
      </c>
      <c r="I13" s="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1994782.955499819</v>
      </c>
      <c r="J13" s="3">
        <f ca="1">IF(PaymentSchedule[[#This Row],[PMT NO]]&lt;&gt;"",SUM(INDEX(PaymentSchedule[INTEREST],1,1):PaymentSchedule[[#This Row],[INTEREST]]),"")</f>
        <v>16655.820420304546</v>
      </c>
    </row>
    <row r="14" spans="1:10" x14ac:dyDescent="0.25">
      <c r="A14" s="4">
        <f ca="1">IF(LoanIsGood,IF(ROW()-ROW(PaymentSchedule[[#Headers],[PMT NO]])&gt;ScheduledNumberOfPayments,"",ROW()-ROW(PaymentSchedule[[#Headers],[PMT NO]])),"")</f>
        <v>3</v>
      </c>
      <c r="B14" s="2">
        <f ca="1">IF(PaymentSchedule[[#This Row],[PMT NO]]&lt;&gt;"",EOMONTH(LoanStartDate,ROW(PaymentSchedule[[#This Row],[PMT NO]])-ROW(PaymentSchedule[[#Headers],[PMT NO]])-2)+DAY(LoanStartDate),"")</f>
        <v>45670</v>
      </c>
      <c r="C14" s="3">
        <f ca="1">IF(PaymentSchedule[[#This Row],[PMT NO]]&lt;&gt;"",IF(ROW()-ROW(PaymentSchedule[[#Headers],[BEGINNING BALANCE]])=1,LoanAmount,INDEX(PaymentSchedule[ENDING BALANCE],ROW()-ROW(PaymentSchedule[[#Headers],[BEGINNING BALANCE]])-1)),"")</f>
        <v>1994782.955499819</v>
      </c>
      <c r="D14" s="3">
        <f ca="1">IF(PaymentSchedule[[#This Row],[PMT NO]]&lt;&gt;"",ScheduledPayment,"")</f>
        <v>10736.432460242781</v>
      </c>
      <c r="E14" s="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200</v>
      </c>
      <c r="F14" s="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10936.432460242781</v>
      </c>
      <c r="G14" s="3">
        <f ca="1">IF(PaymentSchedule[[#This Row],[PMT NO]]&lt;&gt;"",PaymentSchedule[[#This Row],[TOTAL PAYMENT]]-PaymentSchedule[[#This Row],[INTEREST]],"")</f>
        <v>2624.8368123268683</v>
      </c>
      <c r="H14" s="3">
        <f ca="1">IF(PaymentSchedule[[#This Row],[PMT NO]]&lt;&gt;"",PaymentSchedule[[#This Row],[BEGINNING BALANCE]]*(InterestRate/PaymentsPerYear),"")</f>
        <v>8311.5956479159122</v>
      </c>
      <c r="I14" s="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1992158.1186874921</v>
      </c>
      <c r="J14" s="3">
        <f ca="1">IF(PaymentSchedule[[#This Row],[PMT NO]]&lt;&gt;"",SUM(INDEX(PaymentSchedule[INTEREST],1,1):PaymentSchedule[[#This Row],[INTEREST]]),"")</f>
        <v>24967.41606822046</v>
      </c>
    </row>
    <row r="15" spans="1:10" x14ac:dyDescent="0.25">
      <c r="A15" s="4">
        <f ca="1">IF(LoanIsGood,IF(ROW()-ROW(PaymentSchedule[[#Headers],[PMT NO]])&gt;ScheduledNumberOfPayments,"",ROW()-ROW(PaymentSchedule[[#Headers],[PMT NO]])),"")</f>
        <v>4</v>
      </c>
      <c r="B15" s="2">
        <f ca="1">IF(PaymentSchedule[[#This Row],[PMT NO]]&lt;&gt;"",EOMONTH(LoanStartDate,ROW(PaymentSchedule[[#This Row],[PMT NO]])-ROW(PaymentSchedule[[#Headers],[PMT NO]])-2)+DAY(LoanStartDate),"")</f>
        <v>45701</v>
      </c>
      <c r="C15" s="3">
        <f ca="1">IF(PaymentSchedule[[#This Row],[PMT NO]]&lt;&gt;"",IF(ROW()-ROW(PaymentSchedule[[#Headers],[BEGINNING BALANCE]])=1,LoanAmount,INDEX(PaymentSchedule[ENDING BALANCE],ROW()-ROW(PaymentSchedule[[#Headers],[BEGINNING BALANCE]])-1)),"")</f>
        <v>1992158.1186874921</v>
      </c>
      <c r="D15" s="3">
        <f ca="1">IF(PaymentSchedule[[#This Row],[PMT NO]]&lt;&gt;"",ScheduledPayment,"")</f>
        <v>10736.432460242781</v>
      </c>
      <c r="E15" s="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200</v>
      </c>
      <c r="F15" s="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10936.432460242781</v>
      </c>
      <c r="G15" s="3">
        <f ca="1">IF(PaymentSchedule[[#This Row],[PMT NO]]&lt;&gt;"",PaymentSchedule[[#This Row],[TOTAL PAYMENT]]-PaymentSchedule[[#This Row],[INTEREST]],"")</f>
        <v>2635.7736323782301</v>
      </c>
      <c r="H15" s="3">
        <f ca="1">IF(PaymentSchedule[[#This Row],[PMT NO]]&lt;&gt;"",PaymentSchedule[[#This Row],[BEGINNING BALANCE]]*(InterestRate/PaymentsPerYear),"")</f>
        <v>8300.6588278645504</v>
      </c>
      <c r="I15" s="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1989522.3450551138</v>
      </c>
      <c r="J15" s="3">
        <f ca="1">IF(PaymentSchedule[[#This Row],[PMT NO]]&lt;&gt;"",SUM(INDEX(PaymentSchedule[INTEREST],1,1):PaymentSchedule[[#This Row],[INTEREST]]),"")</f>
        <v>33268.074896085011</v>
      </c>
    </row>
    <row r="16" spans="1:10" x14ac:dyDescent="0.25">
      <c r="A16" s="4">
        <f ca="1">IF(LoanIsGood,IF(ROW()-ROW(PaymentSchedule[[#Headers],[PMT NO]])&gt;ScheduledNumberOfPayments,"",ROW()-ROW(PaymentSchedule[[#Headers],[PMT NO]])),"")</f>
        <v>5</v>
      </c>
      <c r="B16" s="2">
        <f ca="1">IF(PaymentSchedule[[#This Row],[PMT NO]]&lt;&gt;"",EOMONTH(LoanStartDate,ROW(PaymentSchedule[[#This Row],[PMT NO]])-ROW(PaymentSchedule[[#Headers],[PMT NO]])-2)+DAY(LoanStartDate),"")</f>
        <v>45729</v>
      </c>
      <c r="C16" s="3">
        <f ca="1">IF(PaymentSchedule[[#This Row],[PMT NO]]&lt;&gt;"",IF(ROW()-ROW(PaymentSchedule[[#Headers],[BEGINNING BALANCE]])=1,LoanAmount,INDEX(PaymentSchedule[ENDING BALANCE],ROW()-ROW(PaymentSchedule[[#Headers],[BEGINNING BALANCE]])-1)),"")</f>
        <v>1989522.3450551138</v>
      </c>
      <c r="D16" s="3">
        <f ca="1">IF(PaymentSchedule[[#This Row],[PMT NO]]&lt;&gt;"",ScheduledPayment,"")</f>
        <v>10736.432460242781</v>
      </c>
      <c r="E16" s="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200</v>
      </c>
      <c r="F16" s="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10936.432460242781</v>
      </c>
      <c r="G16" s="3">
        <f ca="1">IF(PaymentSchedule[[#This Row],[PMT NO]]&lt;&gt;"",PaymentSchedule[[#This Row],[TOTAL PAYMENT]]-PaymentSchedule[[#This Row],[INTEREST]],"")</f>
        <v>2646.7560225131401</v>
      </c>
      <c r="H16" s="3">
        <f ca="1">IF(PaymentSchedule[[#This Row],[PMT NO]]&lt;&gt;"",PaymentSchedule[[#This Row],[BEGINNING BALANCE]]*(InterestRate/PaymentsPerYear),"")</f>
        <v>8289.6764377296404</v>
      </c>
      <c r="I16" s="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1986875.5890326006</v>
      </c>
      <c r="J16" s="3">
        <f ca="1">IF(PaymentSchedule[[#This Row],[PMT NO]]&lt;&gt;"",SUM(INDEX(PaymentSchedule[INTEREST],1,1):PaymentSchedule[[#This Row],[INTEREST]]),"")</f>
        <v>41557.751333814653</v>
      </c>
    </row>
    <row r="17" spans="1:10" x14ac:dyDescent="0.25">
      <c r="A17" s="4">
        <f ca="1">IF(LoanIsGood,IF(ROW()-ROW(PaymentSchedule[[#Headers],[PMT NO]])&gt;ScheduledNumberOfPayments,"",ROW()-ROW(PaymentSchedule[[#Headers],[PMT NO]])),"")</f>
        <v>6</v>
      </c>
      <c r="B17" s="2">
        <f ca="1">IF(PaymentSchedule[[#This Row],[PMT NO]]&lt;&gt;"",EOMONTH(LoanStartDate,ROW(PaymentSchedule[[#This Row],[PMT NO]])-ROW(PaymentSchedule[[#Headers],[PMT NO]])-2)+DAY(LoanStartDate),"")</f>
        <v>45760</v>
      </c>
      <c r="C17" s="3">
        <f ca="1">IF(PaymentSchedule[[#This Row],[PMT NO]]&lt;&gt;"",IF(ROW()-ROW(PaymentSchedule[[#Headers],[BEGINNING BALANCE]])=1,LoanAmount,INDEX(PaymentSchedule[ENDING BALANCE],ROW()-ROW(PaymentSchedule[[#Headers],[BEGINNING BALANCE]])-1)),"")</f>
        <v>1986875.5890326006</v>
      </c>
      <c r="D17" s="3">
        <f ca="1">IF(PaymentSchedule[[#This Row],[PMT NO]]&lt;&gt;"",ScheduledPayment,"")</f>
        <v>10736.432460242781</v>
      </c>
      <c r="E17" s="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200</v>
      </c>
      <c r="F17" s="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10936.432460242781</v>
      </c>
      <c r="G17" s="3">
        <f ca="1">IF(PaymentSchedule[[#This Row],[PMT NO]]&lt;&gt;"",PaymentSchedule[[#This Row],[TOTAL PAYMENT]]-PaymentSchedule[[#This Row],[INTEREST]],"")</f>
        <v>2657.7841726069455</v>
      </c>
      <c r="H17" s="3">
        <f ca="1">IF(PaymentSchedule[[#This Row],[PMT NO]]&lt;&gt;"",PaymentSchedule[[#This Row],[BEGINNING BALANCE]]*(InterestRate/PaymentsPerYear),"")</f>
        <v>8278.648287635835</v>
      </c>
      <c r="I17" s="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1984217.8048599937</v>
      </c>
      <c r="J17" s="3">
        <f ca="1">IF(PaymentSchedule[[#This Row],[PMT NO]]&lt;&gt;"",SUM(INDEX(PaymentSchedule[INTEREST],1,1):PaymentSchedule[[#This Row],[INTEREST]]),"")</f>
        <v>49836.399621450488</v>
      </c>
    </row>
    <row r="18" spans="1:10" x14ac:dyDescent="0.25">
      <c r="A18" s="4">
        <f ca="1">IF(LoanIsGood,IF(ROW()-ROW(PaymentSchedule[[#Headers],[PMT NO]])&gt;ScheduledNumberOfPayments,"",ROW()-ROW(PaymentSchedule[[#Headers],[PMT NO]])),"")</f>
        <v>7</v>
      </c>
      <c r="B18" s="2">
        <f ca="1">IF(PaymentSchedule[[#This Row],[PMT NO]]&lt;&gt;"",EOMONTH(LoanStartDate,ROW(PaymentSchedule[[#This Row],[PMT NO]])-ROW(PaymentSchedule[[#Headers],[PMT NO]])-2)+DAY(LoanStartDate),"")</f>
        <v>45790</v>
      </c>
      <c r="C18" s="3">
        <f ca="1">IF(PaymentSchedule[[#This Row],[PMT NO]]&lt;&gt;"",IF(ROW()-ROW(PaymentSchedule[[#Headers],[BEGINNING BALANCE]])=1,LoanAmount,INDEX(PaymentSchedule[ENDING BALANCE],ROW()-ROW(PaymentSchedule[[#Headers],[BEGINNING BALANCE]])-1)),"")</f>
        <v>1984217.8048599937</v>
      </c>
      <c r="D18" s="3">
        <f ca="1">IF(PaymentSchedule[[#This Row],[PMT NO]]&lt;&gt;"",ScheduledPayment,"")</f>
        <v>10736.432460242781</v>
      </c>
      <c r="E18" s="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200</v>
      </c>
      <c r="F18" s="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10936.432460242781</v>
      </c>
      <c r="G18" s="3">
        <f ca="1">IF(PaymentSchedule[[#This Row],[PMT NO]]&lt;&gt;"",PaymentSchedule[[#This Row],[TOTAL PAYMENT]]-PaymentSchedule[[#This Row],[INTEREST]],"")</f>
        <v>2668.8582733261392</v>
      </c>
      <c r="H18" s="3">
        <f ca="1">IF(PaymentSchedule[[#This Row],[PMT NO]]&lt;&gt;"",PaymentSchedule[[#This Row],[BEGINNING BALANCE]]*(InterestRate/PaymentsPerYear),"")</f>
        <v>8267.5741869166413</v>
      </c>
      <c r="I18" s="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1981548.9465866676</v>
      </c>
      <c r="J18" s="3">
        <f ca="1">IF(PaymentSchedule[[#This Row],[PMT NO]]&lt;&gt;"",SUM(INDEX(PaymentSchedule[INTEREST],1,1):PaymentSchedule[[#This Row],[INTEREST]]),"")</f>
        <v>58103.973808367125</v>
      </c>
    </row>
    <row r="19" spans="1:10" x14ac:dyDescent="0.25">
      <c r="A19" s="4">
        <f ca="1">IF(LoanIsGood,IF(ROW()-ROW(PaymentSchedule[[#Headers],[PMT NO]])&gt;ScheduledNumberOfPayments,"",ROW()-ROW(PaymentSchedule[[#Headers],[PMT NO]])),"")</f>
        <v>8</v>
      </c>
      <c r="B19" s="2">
        <f ca="1">IF(PaymentSchedule[[#This Row],[PMT NO]]&lt;&gt;"",EOMONTH(LoanStartDate,ROW(PaymentSchedule[[#This Row],[PMT NO]])-ROW(PaymentSchedule[[#Headers],[PMT NO]])-2)+DAY(LoanStartDate),"")</f>
        <v>45821</v>
      </c>
      <c r="C19" s="3">
        <f ca="1">IF(PaymentSchedule[[#This Row],[PMT NO]]&lt;&gt;"",IF(ROW()-ROW(PaymentSchedule[[#Headers],[BEGINNING BALANCE]])=1,LoanAmount,INDEX(PaymentSchedule[ENDING BALANCE],ROW()-ROW(PaymentSchedule[[#Headers],[BEGINNING BALANCE]])-1)),"")</f>
        <v>1981548.9465866676</v>
      </c>
      <c r="D19" s="3">
        <f ca="1">IF(PaymentSchedule[[#This Row],[PMT NO]]&lt;&gt;"",ScheduledPayment,"")</f>
        <v>10736.432460242781</v>
      </c>
      <c r="E19" s="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200</v>
      </c>
      <c r="F19" s="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10936.432460242781</v>
      </c>
      <c r="G19" s="3">
        <f ca="1">IF(PaymentSchedule[[#This Row],[PMT NO]]&lt;&gt;"",PaymentSchedule[[#This Row],[TOTAL PAYMENT]]-PaymentSchedule[[#This Row],[INTEREST]],"")</f>
        <v>2679.9785161316649</v>
      </c>
      <c r="H19" s="3">
        <f ca="1">IF(PaymentSchedule[[#This Row],[PMT NO]]&lt;&gt;"",PaymentSchedule[[#This Row],[BEGINNING BALANCE]]*(InterestRate/PaymentsPerYear),"")</f>
        <v>8256.4539441111156</v>
      </c>
      <c r="I19" s="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1978868.9680705359</v>
      </c>
      <c r="J19" s="3">
        <f ca="1">IF(PaymentSchedule[[#This Row],[PMT NO]]&lt;&gt;"",SUM(INDEX(PaymentSchedule[INTEREST],1,1):PaymentSchedule[[#This Row],[INTEREST]]),"")</f>
        <v>66360.427752478237</v>
      </c>
    </row>
    <row r="20" spans="1:10" x14ac:dyDescent="0.25">
      <c r="A20" s="4">
        <f ca="1">IF(LoanIsGood,IF(ROW()-ROW(PaymentSchedule[[#Headers],[PMT NO]])&gt;ScheduledNumberOfPayments,"",ROW()-ROW(PaymentSchedule[[#Headers],[PMT NO]])),"")</f>
        <v>9</v>
      </c>
      <c r="B20" s="2">
        <f ca="1">IF(PaymentSchedule[[#This Row],[PMT NO]]&lt;&gt;"",EOMONTH(LoanStartDate,ROW(PaymentSchedule[[#This Row],[PMT NO]])-ROW(PaymentSchedule[[#Headers],[PMT NO]])-2)+DAY(LoanStartDate),"")</f>
        <v>45851</v>
      </c>
      <c r="C20" s="3">
        <f ca="1">IF(PaymentSchedule[[#This Row],[PMT NO]]&lt;&gt;"",IF(ROW()-ROW(PaymentSchedule[[#Headers],[BEGINNING BALANCE]])=1,LoanAmount,INDEX(PaymentSchedule[ENDING BALANCE],ROW()-ROW(PaymentSchedule[[#Headers],[BEGINNING BALANCE]])-1)),"")</f>
        <v>1978868.9680705359</v>
      </c>
      <c r="D20" s="3">
        <f ca="1">IF(PaymentSchedule[[#This Row],[PMT NO]]&lt;&gt;"",ScheduledPayment,"")</f>
        <v>10736.432460242781</v>
      </c>
      <c r="E20" s="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200</v>
      </c>
      <c r="F20" s="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10936.432460242781</v>
      </c>
      <c r="G20" s="3">
        <f ca="1">IF(PaymentSchedule[[#This Row],[PMT NO]]&lt;&gt;"",PaymentSchedule[[#This Row],[TOTAL PAYMENT]]-PaymentSchedule[[#This Row],[INTEREST]],"")</f>
        <v>2691.1450932822136</v>
      </c>
      <c r="H20" s="3">
        <f ca="1">IF(PaymentSchedule[[#This Row],[PMT NO]]&lt;&gt;"",PaymentSchedule[[#This Row],[BEGINNING BALANCE]]*(InterestRate/PaymentsPerYear),"")</f>
        <v>8245.2873669605669</v>
      </c>
      <c r="I20" s="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1976177.8229772537</v>
      </c>
      <c r="J20" s="3">
        <f ca="1">IF(PaymentSchedule[[#This Row],[PMT NO]]&lt;&gt;"",SUM(INDEX(PaymentSchedule[INTEREST],1,1):PaymentSchedule[[#This Row],[INTEREST]]),"")</f>
        <v>74605.715119438799</v>
      </c>
    </row>
    <row r="21" spans="1:10" x14ac:dyDescent="0.25">
      <c r="A21" s="4">
        <f ca="1">IF(LoanIsGood,IF(ROW()-ROW(PaymentSchedule[[#Headers],[PMT NO]])&gt;ScheduledNumberOfPayments,"",ROW()-ROW(PaymentSchedule[[#Headers],[PMT NO]])),"")</f>
        <v>10</v>
      </c>
      <c r="B21" s="2">
        <f ca="1">IF(PaymentSchedule[[#This Row],[PMT NO]]&lt;&gt;"",EOMONTH(LoanStartDate,ROW(PaymentSchedule[[#This Row],[PMT NO]])-ROW(PaymentSchedule[[#Headers],[PMT NO]])-2)+DAY(LoanStartDate),"")</f>
        <v>45882</v>
      </c>
      <c r="C21" s="3">
        <f ca="1">IF(PaymentSchedule[[#This Row],[PMT NO]]&lt;&gt;"",IF(ROW()-ROW(PaymentSchedule[[#Headers],[BEGINNING BALANCE]])=1,LoanAmount,INDEX(PaymentSchedule[ENDING BALANCE],ROW()-ROW(PaymentSchedule[[#Headers],[BEGINNING BALANCE]])-1)),"")</f>
        <v>1976177.8229772537</v>
      </c>
      <c r="D21" s="3">
        <f ca="1">IF(PaymentSchedule[[#This Row],[PMT NO]]&lt;&gt;"",ScheduledPayment,"")</f>
        <v>10736.432460242781</v>
      </c>
      <c r="E21" s="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200</v>
      </c>
      <c r="F21" s="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10936.432460242781</v>
      </c>
      <c r="G21" s="3">
        <f ca="1">IF(PaymentSchedule[[#This Row],[PMT NO]]&lt;&gt;"",PaymentSchedule[[#This Row],[TOTAL PAYMENT]]-PaymentSchedule[[#This Row],[INTEREST]],"")</f>
        <v>2702.3581978375569</v>
      </c>
      <c r="H21" s="3">
        <f ca="1">IF(PaymentSchedule[[#This Row],[PMT NO]]&lt;&gt;"",PaymentSchedule[[#This Row],[BEGINNING BALANCE]]*(InterestRate/PaymentsPerYear),"")</f>
        <v>8234.0742624052236</v>
      </c>
      <c r="I21" s="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1973475.4647794161</v>
      </c>
      <c r="J21" s="3">
        <f ca="1">IF(PaymentSchedule[[#This Row],[PMT NO]]&lt;&gt;"",SUM(INDEX(PaymentSchedule[INTEREST],1,1):PaymentSchedule[[#This Row],[INTEREST]]),"")</f>
        <v>82839.789381844021</v>
      </c>
    </row>
    <row r="22" spans="1:10" x14ac:dyDescent="0.25">
      <c r="A22" s="4">
        <f ca="1">IF(LoanIsGood,IF(ROW()-ROW(PaymentSchedule[[#Headers],[PMT NO]])&gt;ScheduledNumberOfPayments,"",ROW()-ROW(PaymentSchedule[[#Headers],[PMT NO]])),"")</f>
        <v>11</v>
      </c>
      <c r="B22" s="2">
        <f ca="1">IF(PaymentSchedule[[#This Row],[PMT NO]]&lt;&gt;"",EOMONTH(LoanStartDate,ROW(PaymentSchedule[[#This Row],[PMT NO]])-ROW(PaymentSchedule[[#Headers],[PMT NO]])-2)+DAY(LoanStartDate),"")</f>
        <v>45913</v>
      </c>
      <c r="C22" s="3">
        <f ca="1">IF(PaymentSchedule[[#This Row],[PMT NO]]&lt;&gt;"",IF(ROW()-ROW(PaymentSchedule[[#Headers],[BEGINNING BALANCE]])=1,LoanAmount,INDEX(PaymentSchedule[ENDING BALANCE],ROW()-ROW(PaymentSchedule[[#Headers],[BEGINNING BALANCE]])-1)),"")</f>
        <v>1973475.4647794161</v>
      </c>
      <c r="D22" s="3">
        <f ca="1">IF(PaymentSchedule[[#This Row],[PMT NO]]&lt;&gt;"",ScheduledPayment,"")</f>
        <v>10736.432460242781</v>
      </c>
      <c r="E22" s="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200</v>
      </c>
      <c r="F22" s="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10936.432460242781</v>
      </c>
      <c r="G22" s="3">
        <f ca="1">IF(PaymentSchedule[[#This Row],[PMT NO]]&lt;&gt;"",PaymentSchedule[[#This Row],[TOTAL PAYMENT]]-PaymentSchedule[[#This Row],[INTEREST]],"")</f>
        <v>2713.6180236618802</v>
      </c>
      <c r="H22" s="3">
        <f ca="1">IF(PaymentSchedule[[#This Row],[PMT NO]]&lt;&gt;"",PaymentSchedule[[#This Row],[BEGINNING BALANCE]]*(InterestRate/PaymentsPerYear),"")</f>
        <v>8222.8144365809003</v>
      </c>
      <c r="I22" s="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1970761.8467557542</v>
      </c>
      <c r="J22" s="3">
        <f ca="1">IF(PaymentSchedule[[#This Row],[PMT NO]]&lt;&gt;"",SUM(INDEX(PaymentSchedule[INTEREST],1,1):PaymentSchedule[[#This Row],[INTEREST]]),"")</f>
        <v>91062.603818424919</v>
      </c>
    </row>
    <row r="23" spans="1:10" x14ac:dyDescent="0.25">
      <c r="A23" s="4">
        <f ca="1">IF(LoanIsGood,IF(ROW()-ROW(PaymentSchedule[[#Headers],[PMT NO]])&gt;ScheduledNumberOfPayments,"",ROW()-ROW(PaymentSchedule[[#Headers],[PMT NO]])),"")</f>
        <v>12</v>
      </c>
      <c r="B23" s="2">
        <f ca="1">IF(PaymentSchedule[[#This Row],[PMT NO]]&lt;&gt;"",EOMONTH(LoanStartDate,ROW(PaymentSchedule[[#This Row],[PMT NO]])-ROW(PaymentSchedule[[#Headers],[PMT NO]])-2)+DAY(LoanStartDate),"")</f>
        <v>45943</v>
      </c>
      <c r="C23" s="3">
        <f ca="1">IF(PaymentSchedule[[#This Row],[PMT NO]]&lt;&gt;"",IF(ROW()-ROW(PaymentSchedule[[#Headers],[BEGINNING BALANCE]])=1,LoanAmount,INDEX(PaymentSchedule[ENDING BALANCE],ROW()-ROW(PaymentSchedule[[#Headers],[BEGINNING BALANCE]])-1)),"")</f>
        <v>1970761.8467557542</v>
      </c>
      <c r="D23" s="3">
        <f ca="1">IF(PaymentSchedule[[#This Row],[PMT NO]]&lt;&gt;"",ScheduledPayment,"")</f>
        <v>10736.432460242781</v>
      </c>
      <c r="E23" s="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200</v>
      </c>
      <c r="F23" s="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10936.432460242781</v>
      </c>
      <c r="G23" s="3">
        <f ca="1">IF(PaymentSchedule[[#This Row],[PMT NO]]&lt;&gt;"",PaymentSchedule[[#This Row],[TOTAL PAYMENT]]-PaymentSchedule[[#This Row],[INTEREST]],"")</f>
        <v>2724.9247654271385</v>
      </c>
      <c r="H23" s="3">
        <f ca="1">IF(PaymentSchedule[[#This Row],[PMT NO]]&lt;&gt;"",PaymentSchedule[[#This Row],[BEGINNING BALANCE]]*(InterestRate/PaymentsPerYear),"")</f>
        <v>8211.507694815642</v>
      </c>
      <c r="I23" s="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1968036.9219903271</v>
      </c>
      <c r="J23" s="3">
        <f ca="1">IF(PaymentSchedule[[#This Row],[PMT NO]]&lt;&gt;"",SUM(INDEX(PaymentSchedule[INTEREST],1,1):PaymentSchedule[[#This Row],[INTEREST]]),"")</f>
        <v>99274.111513240554</v>
      </c>
    </row>
    <row r="24" spans="1:10" x14ac:dyDescent="0.25">
      <c r="A24" s="4">
        <f ca="1">IF(LoanIsGood,IF(ROW()-ROW(PaymentSchedule[[#Headers],[PMT NO]])&gt;ScheduledNumberOfPayments,"",ROW()-ROW(PaymentSchedule[[#Headers],[PMT NO]])),"")</f>
        <v>13</v>
      </c>
      <c r="B24" s="2">
        <f ca="1">IF(PaymentSchedule[[#This Row],[PMT NO]]&lt;&gt;"",EOMONTH(LoanStartDate,ROW(PaymentSchedule[[#This Row],[PMT NO]])-ROW(PaymentSchedule[[#Headers],[PMT NO]])-2)+DAY(LoanStartDate),"")</f>
        <v>45974</v>
      </c>
      <c r="C24" s="3">
        <f ca="1">IF(PaymentSchedule[[#This Row],[PMT NO]]&lt;&gt;"",IF(ROW()-ROW(PaymentSchedule[[#Headers],[BEGINNING BALANCE]])=1,LoanAmount,INDEX(PaymentSchedule[ENDING BALANCE],ROW()-ROW(PaymentSchedule[[#Headers],[BEGINNING BALANCE]])-1)),"")</f>
        <v>1968036.9219903271</v>
      </c>
      <c r="D24" s="3">
        <f ca="1">IF(PaymentSchedule[[#This Row],[PMT NO]]&lt;&gt;"",ScheduledPayment,"")</f>
        <v>10736.432460242781</v>
      </c>
      <c r="E24" s="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200</v>
      </c>
      <c r="F24" s="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10936.432460242781</v>
      </c>
      <c r="G24" s="3">
        <f ca="1">IF(PaymentSchedule[[#This Row],[PMT NO]]&lt;&gt;"",PaymentSchedule[[#This Row],[TOTAL PAYMENT]]-PaymentSchedule[[#This Row],[INTEREST]],"")</f>
        <v>2736.2786186164176</v>
      </c>
      <c r="H24" s="3">
        <f ca="1">IF(PaymentSchedule[[#This Row],[PMT NO]]&lt;&gt;"",PaymentSchedule[[#This Row],[BEGINNING BALANCE]]*(InterestRate/PaymentsPerYear),"")</f>
        <v>8200.1538416263629</v>
      </c>
      <c r="I24" s="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1965300.6433717106</v>
      </c>
      <c r="J24" s="3">
        <f ca="1">IF(PaymentSchedule[[#This Row],[PMT NO]]&lt;&gt;"",SUM(INDEX(PaymentSchedule[INTEREST],1,1):PaymentSchedule[[#This Row],[INTEREST]]),"")</f>
        <v>107474.26535486692</v>
      </c>
    </row>
    <row r="25" spans="1:10" x14ac:dyDescent="0.25">
      <c r="A25" s="4">
        <f ca="1">IF(LoanIsGood,IF(ROW()-ROW(PaymentSchedule[[#Headers],[PMT NO]])&gt;ScheduledNumberOfPayments,"",ROW()-ROW(PaymentSchedule[[#Headers],[PMT NO]])),"")</f>
        <v>14</v>
      </c>
      <c r="B25" s="2">
        <f ca="1">IF(PaymentSchedule[[#This Row],[PMT NO]]&lt;&gt;"",EOMONTH(LoanStartDate,ROW(PaymentSchedule[[#This Row],[PMT NO]])-ROW(PaymentSchedule[[#Headers],[PMT NO]])-2)+DAY(LoanStartDate),"")</f>
        <v>46004</v>
      </c>
      <c r="C25" s="3">
        <f ca="1">IF(PaymentSchedule[[#This Row],[PMT NO]]&lt;&gt;"",IF(ROW()-ROW(PaymentSchedule[[#Headers],[BEGINNING BALANCE]])=1,LoanAmount,INDEX(PaymentSchedule[ENDING BALANCE],ROW()-ROW(PaymentSchedule[[#Headers],[BEGINNING BALANCE]])-1)),"")</f>
        <v>1965300.6433717106</v>
      </c>
      <c r="D25" s="3">
        <f ca="1">IF(PaymentSchedule[[#This Row],[PMT NO]]&lt;&gt;"",ScheduledPayment,"")</f>
        <v>10736.432460242781</v>
      </c>
      <c r="E25" s="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200</v>
      </c>
      <c r="F25" s="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10936.432460242781</v>
      </c>
      <c r="G25" s="3">
        <f ca="1">IF(PaymentSchedule[[#This Row],[PMT NO]]&lt;&gt;"",PaymentSchedule[[#This Row],[TOTAL PAYMENT]]-PaymentSchedule[[#This Row],[INTEREST]],"")</f>
        <v>2747.6797795273196</v>
      </c>
      <c r="H25" s="3">
        <f ca="1">IF(PaymentSchedule[[#This Row],[PMT NO]]&lt;&gt;"",PaymentSchedule[[#This Row],[BEGINNING BALANCE]]*(InterestRate/PaymentsPerYear),"")</f>
        <v>8188.7526807154609</v>
      </c>
      <c r="I25" s="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1962552.9635921833</v>
      </c>
      <c r="J25" s="3">
        <f ca="1">IF(PaymentSchedule[[#This Row],[PMT NO]]&lt;&gt;"",SUM(INDEX(PaymentSchedule[INTEREST],1,1):PaymentSchedule[[#This Row],[INTEREST]]),"")</f>
        <v>115663.01803558238</v>
      </c>
    </row>
    <row r="26" spans="1:10" x14ac:dyDescent="0.25">
      <c r="A26" s="4">
        <f ca="1">IF(LoanIsGood,IF(ROW()-ROW(PaymentSchedule[[#Headers],[PMT NO]])&gt;ScheduledNumberOfPayments,"",ROW()-ROW(PaymentSchedule[[#Headers],[PMT NO]])),"")</f>
        <v>15</v>
      </c>
      <c r="B26" s="2">
        <f ca="1">IF(PaymentSchedule[[#This Row],[PMT NO]]&lt;&gt;"",EOMONTH(LoanStartDate,ROW(PaymentSchedule[[#This Row],[PMT NO]])-ROW(PaymentSchedule[[#Headers],[PMT NO]])-2)+DAY(LoanStartDate),"")</f>
        <v>46035</v>
      </c>
      <c r="C26" s="3">
        <f ca="1">IF(PaymentSchedule[[#This Row],[PMT NO]]&lt;&gt;"",IF(ROW()-ROW(PaymentSchedule[[#Headers],[BEGINNING BALANCE]])=1,LoanAmount,INDEX(PaymentSchedule[ENDING BALANCE],ROW()-ROW(PaymentSchedule[[#Headers],[BEGINNING BALANCE]])-1)),"")</f>
        <v>1962552.9635921833</v>
      </c>
      <c r="D26" s="3">
        <f ca="1">IF(PaymentSchedule[[#This Row],[PMT NO]]&lt;&gt;"",ScheduledPayment,"")</f>
        <v>10736.432460242781</v>
      </c>
      <c r="E26" s="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200</v>
      </c>
      <c r="F26" s="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10936.432460242781</v>
      </c>
      <c r="G26" s="3">
        <f ca="1">IF(PaymentSchedule[[#This Row],[PMT NO]]&lt;&gt;"",PaymentSchedule[[#This Row],[TOTAL PAYMENT]]-PaymentSchedule[[#This Row],[INTEREST]],"")</f>
        <v>2759.1284452753498</v>
      </c>
      <c r="H26" s="3">
        <f ca="1">IF(PaymentSchedule[[#This Row],[PMT NO]]&lt;&gt;"",PaymentSchedule[[#This Row],[BEGINNING BALANCE]]*(InterestRate/PaymentsPerYear),"")</f>
        <v>8177.3040149674307</v>
      </c>
      <c r="I26" s="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1959793.8351469079</v>
      </c>
      <c r="J26" s="3">
        <f ca="1">IF(PaymentSchedule[[#This Row],[PMT NO]]&lt;&gt;"",SUM(INDEX(PaymentSchedule[INTEREST],1,1):PaymentSchedule[[#This Row],[INTEREST]]),"")</f>
        <v>123840.32205054982</v>
      </c>
    </row>
    <row r="27" spans="1:10" x14ac:dyDescent="0.25">
      <c r="A27" s="4">
        <f ca="1">IF(LoanIsGood,IF(ROW()-ROW(PaymentSchedule[[#Headers],[PMT NO]])&gt;ScheduledNumberOfPayments,"",ROW()-ROW(PaymentSchedule[[#Headers],[PMT NO]])),"")</f>
        <v>16</v>
      </c>
      <c r="B27" s="2">
        <f ca="1">IF(PaymentSchedule[[#This Row],[PMT NO]]&lt;&gt;"",EOMONTH(LoanStartDate,ROW(PaymentSchedule[[#This Row],[PMT NO]])-ROW(PaymentSchedule[[#Headers],[PMT NO]])-2)+DAY(LoanStartDate),"")</f>
        <v>46066</v>
      </c>
      <c r="C27" s="3">
        <f ca="1">IF(PaymentSchedule[[#This Row],[PMT NO]]&lt;&gt;"",IF(ROW()-ROW(PaymentSchedule[[#Headers],[BEGINNING BALANCE]])=1,LoanAmount,INDEX(PaymentSchedule[ENDING BALANCE],ROW()-ROW(PaymentSchedule[[#Headers],[BEGINNING BALANCE]])-1)),"")</f>
        <v>1959793.8351469079</v>
      </c>
      <c r="D27" s="3">
        <f ca="1">IF(PaymentSchedule[[#This Row],[PMT NO]]&lt;&gt;"",ScheduledPayment,"")</f>
        <v>10736.432460242781</v>
      </c>
      <c r="E27" s="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200</v>
      </c>
      <c r="F27" s="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10936.432460242781</v>
      </c>
      <c r="G27" s="3">
        <f ca="1">IF(PaymentSchedule[[#This Row],[PMT NO]]&lt;&gt;"",PaymentSchedule[[#This Row],[TOTAL PAYMENT]]-PaymentSchedule[[#This Row],[INTEREST]],"")</f>
        <v>2770.6248137973307</v>
      </c>
      <c r="H27" s="3">
        <f ca="1">IF(PaymentSchedule[[#This Row],[PMT NO]]&lt;&gt;"",PaymentSchedule[[#This Row],[BEGINNING BALANCE]]*(InterestRate/PaymentsPerYear),"")</f>
        <v>8165.8076464454498</v>
      </c>
      <c r="I27" s="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1957023.2103331105</v>
      </c>
      <c r="J27" s="3">
        <f ca="1">IF(PaymentSchedule[[#This Row],[PMT NO]]&lt;&gt;"",SUM(INDEX(PaymentSchedule[INTEREST],1,1):PaymentSchedule[[#This Row],[INTEREST]]),"")</f>
        <v>132006.12969699525</v>
      </c>
    </row>
    <row r="28" spans="1:10" x14ac:dyDescent="0.25">
      <c r="A28" s="4">
        <f ca="1">IF(LoanIsGood,IF(ROW()-ROW(PaymentSchedule[[#Headers],[PMT NO]])&gt;ScheduledNumberOfPayments,"",ROW()-ROW(PaymentSchedule[[#Headers],[PMT NO]])),"")</f>
        <v>17</v>
      </c>
      <c r="B28" s="2">
        <f ca="1">IF(PaymentSchedule[[#This Row],[PMT NO]]&lt;&gt;"",EOMONTH(LoanStartDate,ROW(PaymentSchedule[[#This Row],[PMT NO]])-ROW(PaymentSchedule[[#Headers],[PMT NO]])-2)+DAY(LoanStartDate),"")</f>
        <v>46094</v>
      </c>
      <c r="C28" s="3">
        <f ca="1">IF(PaymentSchedule[[#This Row],[PMT NO]]&lt;&gt;"",IF(ROW()-ROW(PaymentSchedule[[#Headers],[BEGINNING BALANCE]])=1,LoanAmount,INDEX(PaymentSchedule[ENDING BALANCE],ROW()-ROW(PaymentSchedule[[#Headers],[BEGINNING BALANCE]])-1)),"")</f>
        <v>1957023.2103331105</v>
      </c>
      <c r="D28" s="3">
        <f ca="1">IF(PaymentSchedule[[#This Row],[PMT NO]]&lt;&gt;"",ScheduledPayment,"")</f>
        <v>10736.432460242781</v>
      </c>
      <c r="E28" s="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200</v>
      </c>
      <c r="F28" s="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10936.432460242781</v>
      </c>
      <c r="G28" s="3">
        <f ca="1">IF(PaymentSchedule[[#This Row],[PMT NO]]&lt;&gt;"",PaymentSchedule[[#This Row],[TOTAL PAYMENT]]-PaymentSchedule[[#This Row],[INTEREST]],"")</f>
        <v>2782.1690838548202</v>
      </c>
      <c r="H28" s="3">
        <f ca="1">IF(PaymentSchedule[[#This Row],[PMT NO]]&lt;&gt;"",PaymentSchedule[[#This Row],[BEGINNING BALANCE]]*(InterestRate/PaymentsPerYear),"")</f>
        <v>8154.2633763879603</v>
      </c>
      <c r="I28" s="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1954241.0412492556</v>
      </c>
      <c r="J28" s="3">
        <f ca="1">IF(PaymentSchedule[[#This Row],[PMT NO]]&lt;&gt;"",SUM(INDEX(PaymentSchedule[INTEREST],1,1):PaymentSchedule[[#This Row],[INTEREST]]),"")</f>
        <v>140160.39307338322</v>
      </c>
    </row>
    <row r="29" spans="1:10" x14ac:dyDescent="0.25">
      <c r="A29" s="4">
        <f ca="1">IF(LoanIsGood,IF(ROW()-ROW(PaymentSchedule[[#Headers],[PMT NO]])&gt;ScheduledNumberOfPayments,"",ROW()-ROW(PaymentSchedule[[#Headers],[PMT NO]])),"")</f>
        <v>18</v>
      </c>
      <c r="B29" s="2">
        <f ca="1">IF(PaymentSchedule[[#This Row],[PMT NO]]&lt;&gt;"",EOMONTH(LoanStartDate,ROW(PaymentSchedule[[#This Row],[PMT NO]])-ROW(PaymentSchedule[[#Headers],[PMT NO]])-2)+DAY(LoanStartDate),"")</f>
        <v>46125</v>
      </c>
      <c r="C29" s="3">
        <f ca="1">IF(PaymentSchedule[[#This Row],[PMT NO]]&lt;&gt;"",IF(ROW()-ROW(PaymentSchedule[[#Headers],[BEGINNING BALANCE]])=1,LoanAmount,INDEX(PaymentSchedule[ENDING BALANCE],ROW()-ROW(PaymentSchedule[[#Headers],[BEGINNING BALANCE]])-1)),"")</f>
        <v>1954241.0412492556</v>
      </c>
      <c r="D29" s="3">
        <f ca="1">IF(PaymentSchedule[[#This Row],[PMT NO]]&lt;&gt;"",ScheduledPayment,"")</f>
        <v>10736.432460242781</v>
      </c>
      <c r="E29" s="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200</v>
      </c>
      <c r="F29" s="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10936.432460242781</v>
      </c>
      <c r="G29" s="3">
        <f ca="1">IF(PaymentSchedule[[#This Row],[PMT NO]]&lt;&gt;"",PaymentSchedule[[#This Row],[TOTAL PAYMENT]]-PaymentSchedule[[#This Row],[INTEREST]],"")</f>
        <v>2793.7614550375483</v>
      </c>
      <c r="H29" s="3">
        <f ca="1">IF(PaymentSchedule[[#This Row],[PMT NO]]&lt;&gt;"",PaymentSchedule[[#This Row],[BEGINNING BALANCE]]*(InterestRate/PaymentsPerYear),"")</f>
        <v>8142.6710052052322</v>
      </c>
      <c r="I29" s="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1951447.279794218</v>
      </c>
      <c r="J29" s="3">
        <f ca="1">IF(PaymentSchedule[[#This Row],[PMT NO]]&lt;&gt;"",SUM(INDEX(PaymentSchedule[INTEREST],1,1):PaymentSchedule[[#This Row],[INTEREST]]),"")</f>
        <v>148303.06407858845</v>
      </c>
    </row>
    <row r="30" spans="1:10" x14ac:dyDescent="0.25">
      <c r="A30" s="4">
        <f ca="1">IF(LoanIsGood,IF(ROW()-ROW(PaymentSchedule[[#Headers],[PMT NO]])&gt;ScheduledNumberOfPayments,"",ROW()-ROW(PaymentSchedule[[#Headers],[PMT NO]])),"")</f>
        <v>19</v>
      </c>
      <c r="B30" s="2">
        <f ca="1">IF(PaymentSchedule[[#This Row],[PMT NO]]&lt;&gt;"",EOMONTH(LoanStartDate,ROW(PaymentSchedule[[#This Row],[PMT NO]])-ROW(PaymentSchedule[[#Headers],[PMT NO]])-2)+DAY(LoanStartDate),"")</f>
        <v>46155</v>
      </c>
      <c r="C30" s="3">
        <f ca="1">IF(PaymentSchedule[[#This Row],[PMT NO]]&lt;&gt;"",IF(ROW()-ROW(PaymentSchedule[[#Headers],[BEGINNING BALANCE]])=1,LoanAmount,INDEX(PaymentSchedule[ENDING BALANCE],ROW()-ROW(PaymentSchedule[[#Headers],[BEGINNING BALANCE]])-1)),"")</f>
        <v>1951447.279794218</v>
      </c>
      <c r="D30" s="3">
        <f ca="1">IF(PaymentSchedule[[#This Row],[PMT NO]]&lt;&gt;"",ScheduledPayment,"")</f>
        <v>10736.432460242781</v>
      </c>
      <c r="E30" s="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200</v>
      </c>
      <c r="F30" s="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10936.432460242781</v>
      </c>
      <c r="G30" s="3">
        <f ca="1">IF(PaymentSchedule[[#This Row],[PMT NO]]&lt;&gt;"",PaymentSchedule[[#This Row],[TOTAL PAYMENT]]-PaymentSchedule[[#This Row],[INTEREST]],"")</f>
        <v>2805.4021277668726</v>
      </c>
      <c r="H30" s="3">
        <f ca="1">IF(PaymentSchedule[[#This Row],[PMT NO]]&lt;&gt;"",PaymentSchedule[[#This Row],[BEGINNING BALANCE]]*(InterestRate/PaymentsPerYear),"")</f>
        <v>8131.0303324759079</v>
      </c>
      <c r="I30" s="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1948641.877666451</v>
      </c>
      <c r="J30" s="3">
        <f ca="1">IF(PaymentSchedule[[#This Row],[PMT NO]]&lt;&gt;"",SUM(INDEX(PaymentSchedule[INTEREST],1,1):PaymentSchedule[[#This Row],[INTEREST]]),"")</f>
        <v>156434.09441106435</v>
      </c>
    </row>
    <row r="31" spans="1:10" x14ac:dyDescent="0.25">
      <c r="A31" s="4">
        <f ca="1">IF(LoanIsGood,IF(ROW()-ROW(PaymentSchedule[[#Headers],[PMT NO]])&gt;ScheduledNumberOfPayments,"",ROW()-ROW(PaymentSchedule[[#Headers],[PMT NO]])),"")</f>
        <v>20</v>
      </c>
      <c r="B31" s="2">
        <f ca="1">IF(PaymentSchedule[[#This Row],[PMT NO]]&lt;&gt;"",EOMONTH(LoanStartDate,ROW(PaymentSchedule[[#This Row],[PMT NO]])-ROW(PaymentSchedule[[#Headers],[PMT NO]])-2)+DAY(LoanStartDate),"")</f>
        <v>46186</v>
      </c>
      <c r="C31" s="3">
        <f ca="1">IF(PaymentSchedule[[#This Row],[PMT NO]]&lt;&gt;"",IF(ROW()-ROW(PaymentSchedule[[#Headers],[BEGINNING BALANCE]])=1,LoanAmount,INDEX(PaymentSchedule[ENDING BALANCE],ROW()-ROW(PaymentSchedule[[#Headers],[BEGINNING BALANCE]])-1)),"")</f>
        <v>1948641.877666451</v>
      </c>
      <c r="D31" s="3">
        <f ca="1">IF(PaymentSchedule[[#This Row],[PMT NO]]&lt;&gt;"",ScheduledPayment,"")</f>
        <v>10736.432460242781</v>
      </c>
      <c r="E31" s="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200</v>
      </c>
      <c r="F31" s="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10936.432460242781</v>
      </c>
      <c r="G31" s="3">
        <f ca="1">IF(PaymentSchedule[[#This Row],[PMT NO]]&lt;&gt;"",PaymentSchedule[[#This Row],[TOTAL PAYMENT]]-PaymentSchedule[[#This Row],[INTEREST]],"")</f>
        <v>2817.0913032992348</v>
      </c>
      <c r="H31" s="3">
        <f ca="1">IF(PaymentSchedule[[#This Row],[PMT NO]]&lt;&gt;"",PaymentSchedule[[#This Row],[BEGINNING BALANCE]]*(InterestRate/PaymentsPerYear),"")</f>
        <v>8119.3411569435457</v>
      </c>
      <c r="I31" s="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1945824.7863631519</v>
      </c>
      <c r="J31" s="3">
        <f ca="1">IF(PaymentSchedule[[#This Row],[PMT NO]]&lt;&gt;"",SUM(INDEX(PaymentSchedule[INTEREST],1,1):PaymentSchedule[[#This Row],[INTEREST]]),"")</f>
        <v>164553.4355680079</v>
      </c>
    </row>
    <row r="32" spans="1:10" x14ac:dyDescent="0.25">
      <c r="A32" s="4">
        <f ca="1">IF(LoanIsGood,IF(ROW()-ROW(PaymentSchedule[[#Headers],[PMT NO]])&gt;ScheduledNumberOfPayments,"",ROW()-ROW(PaymentSchedule[[#Headers],[PMT NO]])),"")</f>
        <v>21</v>
      </c>
      <c r="B32" s="2">
        <f ca="1">IF(PaymentSchedule[[#This Row],[PMT NO]]&lt;&gt;"",EOMONTH(LoanStartDate,ROW(PaymentSchedule[[#This Row],[PMT NO]])-ROW(PaymentSchedule[[#Headers],[PMT NO]])-2)+DAY(LoanStartDate),"")</f>
        <v>46216</v>
      </c>
      <c r="C32" s="3">
        <f ca="1">IF(PaymentSchedule[[#This Row],[PMT NO]]&lt;&gt;"",IF(ROW()-ROW(PaymentSchedule[[#Headers],[BEGINNING BALANCE]])=1,LoanAmount,INDEX(PaymentSchedule[ENDING BALANCE],ROW()-ROW(PaymentSchedule[[#Headers],[BEGINNING BALANCE]])-1)),"")</f>
        <v>1945824.7863631519</v>
      </c>
      <c r="D32" s="3">
        <f ca="1">IF(PaymentSchedule[[#This Row],[PMT NO]]&lt;&gt;"",ScheduledPayment,"")</f>
        <v>10736.432460242781</v>
      </c>
      <c r="E32" s="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200</v>
      </c>
      <c r="F32" s="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10936.432460242781</v>
      </c>
      <c r="G32" s="3">
        <f ca="1">IF(PaymentSchedule[[#This Row],[PMT NO]]&lt;&gt;"",PaymentSchedule[[#This Row],[TOTAL PAYMENT]]-PaymentSchedule[[#This Row],[INTEREST]],"")</f>
        <v>2828.8291837296483</v>
      </c>
      <c r="H32" s="3">
        <f ca="1">IF(PaymentSchedule[[#This Row],[PMT NO]]&lt;&gt;"",PaymentSchedule[[#This Row],[BEGINNING BALANCE]]*(InterestRate/PaymentsPerYear),"")</f>
        <v>8107.6032765131322</v>
      </c>
      <c r="I32" s="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1942995.9571794223</v>
      </c>
      <c r="J32" s="3">
        <f ca="1">IF(PaymentSchedule[[#This Row],[PMT NO]]&lt;&gt;"",SUM(INDEX(PaymentSchedule[INTEREST],1,1):PaymentSchedule[[#This Row],[INTEREST]]),"")</f>
        <v>172661.03884452104</v>
      </c>
    </row>
    <row r="33" spans="1:10" x14ac:dyDescent="0.25">
      <c r="A33" s="4">
        <f ca="1">IF(LoanIsGood,IF(ROW()-ROW(PaymentSchedule[[#Headers],[PMT NO]])&gt;ScheduledNumberOfPayments,"",ROW()-ROW(PaymentSchedule[[#Headers],[PMT NO]])),"")</f>
        <v>22</v>
      </c>
      <c r="B33" s="2">
        <f ca="1">IF(PaymentSchedule[[#This Row],[PMT NO]]&lt;&gt;"",EOMONTH(LoanStartDate,ROW(PaymentSchedule[[#This Row],[PMT NO]])-ROW(PaymentSchedule[[#Headers],[PMT NO]])-2)+DAY(LoanStartDate),"")</f>
        <v>46247</v>
      </c>
      <c r="C33" s="3">
        <f ca="1">IF(PaymentSchedule[[#This Row],[PMT NO]]&lt;&gt;"",IF(ROW()-ROW(PaymentSchedule[[#Headers],[BEGINNING BALANCE]])=1,LoanAmount,INDEX(PaymentSchedule[ENDING BALANCE],ROW()-ROW(PaymentSchedule[[#Headers],[BEGINNING BALANCE]])-1)),"")</f>
        <v>1942995.9571794223</v>
      </c>
      <c r="D33" s="3">
        <f ca="1">IF(PaymentSchedule[[#This Row],[PMT NO]]&lt;&gt;"",ScheduledPayment,"")</f>
        <v>10736.432460242781</v>
      </c>
      <c r="E33" s="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200</v>
      </c>
      <c r="F33" s="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10936.432460242781</v>
      </c>
      <c r="G33" s="3">
        <f ca="1">IF(PaymentSchedule[[#This Row],[PMT NO]]&lt;&gt;"",PaymentSchedule[[#This Row],[TOTAL PAYMENT]]-PaymentSchedule[[#This Row],[INTEREST]],"")</f>
        <v>2840.6159719951875</v>
      </c>
      <c r="H33" s="3">
        <f ca="1">IF(PaymentSchedule[[#This Row],[PMT NO]]&lt;&gt;"",PaymentSchedule[[#This Row],[BEGINNING BALANCE]]*(InterestRate/PaymentsPerYear),"")</f>
        <v>8095.816488247593</v>
      </c>
      <c r="I33" s="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1940155.341207427</v>
      </c>
      <c r="J33" s="3">
        <f ca="1">IF(PaymentSchedule[[#This Row],[PMT NO]]&lt;&gt;"",SUM(INDEX(PaymentSchedule[INTEREST],1,1):PaymentSchedule[[#This Row],[INTEREST]]),"")</f>
        <v>180756.85533276864</v>
      </c>
    </row>
    <row r="34" spans="1:10" x14ac:dyDescent="0.25">
      <c r="A34" s="32">
        <f ca="1">IF(LoanIsGood,IF(ROW()-ROW(PaymentSchedule[[#Headers],[PMT NO]])&gt;ScheduledNumberOfPayments,"",ROW()-ROW(PaymentSchedule[[#Headers],[PMT NO]])),"")</f>
        <v>23</v>
      </c>
      <c r="B34" s="33">
        <f ca="1">IF(PaymentSchedule[[#This Row],[PMT NO]]&lt;&gt;"",EOMONTH(LoanStartDate,ROW(PaymentSchedule[[#This Row],[PMT NO]])-ROW(PaymentSchedule[[#Headers],[PMT NO]])-2)+DAY(LoanStartDate),"")</f>
        <v>46278</v>
      </c>
      <c r="C34" s="34">
        <f ca="1">IF(PaymentSchedule[[#This Row],[PMT NO]]&lt;&gt;"",IF(ROW()-ROW(PaymentSchedule[[#Headers],[BEGINNING BALANCE]])=1,LoanAmount,INDEX(PaymentSchedule[ENDING BALANCE],ROW()-ROW(PaymentSchedule[[#Headers],[BEGINNING BALANCE]])-1)),"")</f>
        <v>1940155.341207427</v>
      </c>
      <c r="D34" s="34">
        <f ca="1">IF(PaymentSchedule[[#This Row],[PMT NO]]&lt;&gt;"",ScheduledPayment,"")</f>
        <v>10736.432460242781</v>
      </c>
      <c r="E34" s="3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200</v>
      </c>
      <c r="F34" s="3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10936.432460242781</v>
      </c>
      <c r="G34" s="34">
        <f ca="1">IF(PaymentSchedule[[#This Row],[PMT NO]]&lt;&gt;"",PaymentSchedule[[#This Row],[TOTAL PAYMENT]]-PaymentSchedule[[#This Row],[INTEREST]],"")</f>
        <v>2852.4518718785012</v>
      </c>
      <c r="H34" s="34">
        <f ca="1">IF(PaymentSchedule[[#This Row],[PMT NO]]&lt;&gt;"",PaymentSchedule[[#This Row],[BEGINNING BALANCE]]*(InterestRate/PaymentsPerYear),"")</f>
        <v>8083.9805883642794</v>
      </c>
      <c r="I34" s="3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1937302.8893355485</v>
      </c>
      <c r="J34" s="34">
        <f ca="1">IF(PaymentSchedule[[#This Row],[PMT NO]]&lt;&gt;"",SUM(INDEX(PaymentSchedule[INTEREST],1,1):PaymentSchedule[[#This Row],[INTEREST]]),"")</f>
        <v>188840.83592113291</v>
      </c>
    </row>
    <row r="35" spans="1:10" x14ac:dyDescent="0.25">
      <c r="A35" s="4">
        <f ca="1">IF(LoanIsGood,IF(ROW()-ROW(PaymentSchedule[[#Headers],[PMT NO]])&gt;ScheduledNumberOfPayments,"",ROW()-ROW(PaymentSchedule[[#Headers],[PMT NO]])),"")</f>
        <v>24</v>
      </c>
      <c r="B35" s="2">
        <f ca="1">IF(PaymentSchedule[[#This Row],[PMT NO]]&lt;&gt;"",EOMONTH(LoanStartDate,ROW(PaymentSchedule[[#This Row],[PMT NO]])-ROW(PaymentSchedule[[#Headers],[PMT NO]])-2)+DAY(LoanStartDate),"")</f>
        <v>46308</v>
      </c>
      <c r="C35" s="3">
        <f ca="1">IF(PaymentSchedule[[#This Row],[PMT NO]]&lt;&gt;"",IF(ROW()-ROW(PaymentSchedule[[#Headers],[BEGINNING BALANCE]])=1,LoanAmount,INDEX(PaymentSchedule[ENDING BALANCE],ROW()-ROW(PaymentSchedule[[#Headers],[BEGINNING BALANCE]])-1)),"")</f>
        <v>1937302.8893355485</v>
      </c>
      <c r="D35" s="3">
        <f ca="1">IF(PaymentSchedule[[#This Row],[PMT NO]]&lt;&gt;"",ScheduledPayment,"")</f>
        <v>10736.432460242781</v>
      </c>
      <c r="E35" s="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200</v>
      </c>
      <c r="F35" s="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10936.432460242781</v>
      </c>
      <c r="G35" s="3">
        <f ca="1">IF(PaymentSchedule[[#This Row],[PMT NO]]&lt;&gt;"",PaymentSchedule[[#This Row],[TOTAL PAYMENT]]-PaymentSchedule[[#This Row],[INTEREST]],"")</f>
        <v>2864.3370880113289</v>
      </c>
      <c r="H35" s="3">
        <f ca="1">IF(PaymentSchedule[[#This Row],[PMT NO]]&lt;&gt;"",PaymentSchedule[[#This Row],[BEGINNING BALANCE]]*(InterestRate/PaymentsPerYear),"")</f>
        <v>8072.0953722314516</v>
      </c>
      <c r="I35" s="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1934438.5522475371</v>
      </c>
      <c r="J35" s="3">
        <f ca="1">IF(PaymentSchedule[[#This Row],[PMT NO]]&lt;&gt;"",SUM(INDEX(PaymentSchedule[INTEREST],1,1):PaymentSchedule[[#This Row],[INTEREST]]),"")</f>
        <v>196912.93129336435</v>
      </c>
    </row>
    <row r="36" spans="1:10" x14ac:dyDescent="0.25">
      <c r="A36" s="4">
        <f ca="1">IF(LoanIsGood,IF(ROW()-ROW(PaymentSchedule[[#Headers],[PMT NO]])&gt;ScheduledNumberOfPayments,"",ROW()-ROW(PaymentSchedule[[#Headers],[PMT NO]])),"")</f>
        <v>25</v>
      </c>
      <c r="B36" s="2">
        <f ca="1">IF(PaymentSchedule[[#This Row],[PMT NO]]&lt;&gt;"",EOMONTH(LoanStartDate,ROW(PaymentSchedule[[#This Row],[PMT NO]])-ROW(PaymentSchedule[[#Headers],[PMT NO]])-2)+DAY(LoanStartDate),"")</f>
        <v>46339</v>
      </c>
      <c r="C36" s="3">
        <f ca="1">IF(PaymentSchedule[[#This Row],[PMT NO]]&lt;&gt;"",IF(ROW()-ROW(PaymentSchedule[[#Headers],[BEGINNING BALANCE]])=1,LoanAmount,INDEX(PaymentSchedule[ENDING BALANCE],ROW()-ROW(PaymentSchedule[[#Headers],[BEGINNING BALANCE]])-1)),"")</f>
        <v>1934438.5522475371</v>
      </c>
      <c r="D36" s="3">
        <f ca="1">IF(PaymentSchedule[[#This Row],[PMT NO]]&lt;&gt;"",ScheduledPayment,"")</f>
        <v>10736.432460242781</v>
      </c>
      <c r="E36" s="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200</v>
      </c>
      <c r="F36" s="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10936.432460242781</v>
      </c>
      <c r="G36" s="3">
        <f ca="1">IF(PaymentSchedule[[#This Row],[PMT NO]]&lt;&gt;"",PaymentSchedule[[#This Row],[TOTAL PAYMENT]]-PaymentSchedule[[#This Row],[INTEREST]],"")</f>
        <v>2876.2718258780433</v>
      </c>
      <c r="H36" s="3">
        <f ca="1">IF(PaymentSchedule[[#This Row],[PMT NO]]&lt;&gt;"",PaymentSchedule[[#This Row],[BEGINNING BALANCE]]*(InterestRate/PaymentsPerYear),"")</f>
        <v>8060.1606343647372</v>
      </c>
      <c r="I36" s="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1931562.2804216591</v>
      </c>
      <c r="J36" s="3">
        <f ca="1">IF(PaymentSchedule[[#This Row],[PMT NO]]&lt;&gt;"",SUM(INDEX(PaymentSchedule[INTEREST],1,1):PaymentSchedule[[#This Row],[INTEREST]]),"")</f>
        <v>204973.09192772908</v>
      </c>
    </row>
    <row r="37" spans="1:10" x14ac:dyDescent="0.25">
      <c r="A37" s="4">
        <f ca="1">IF(LoanIsGood,IF(ROW()-ROW(PaymentSchedule[[#Headers],[PMT NO]])&gt;ScheduledNumberOfPayments,"",ROW()-ROW(PaymentSchedule[[#Headers],[PMT NO]])),"")</f>
        <v>26</v>
      </c>
      <c r="B37" s="2">
        <f ca="1">IF(PaymentSchedule[[#This Row],[PMT NO]]&lt;&gt;"",EOMONTH(LoanStartDate,ROW(PaymentSchedule[[#This Row],[PMT NO]])-ROW(PaymentSchedule[[#Headers],[PMT NO]])-2)+DAY(LoanStartDate),"")</f>
        <v>46369</v>
      </c>
      <c r="C37" s="3">
        <f ca="1">IF(PaymentSchedule[[#This Row],[PMT NO]]&lt;&gt;"",IF(ROW()-ROW(PaymentSchedule[[#Headers],[BEGINNING BALANCE]])=1,LoanAmount,INDEX(PaymentSchedule[ENDING BALANCE],ROW()-ROW(PaymentSchedule[[#Headers],[BEGINNING BALANCE]])-1)),"")</f>
        <v>1931562.2804216591</v>
      </c>
      <c r="D37" s="3">
        <f ca="1">IF(PaymentSchedule[[#This Row],[PMT NO]]&lt;&gt;"",ScheduledPayment,"")</f>
        <v>10736.432460242781</v>
      </c>
      <c r="E37" s="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200</v>
      </c>
      <c r="F37" s="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10936.432460242781</v>
      </c>
      <c r="G37" s="3">
        <f ca="1">IF(PaymentSchedule[[#This Row],[PMT NO]]&lt;&gt;"",PaymentSchedule[[#This Row],[TOTAL PAYMENT]]-PaymentSchedule[[#This Row],[INTEREST]],"")</f>
        <v>2888.2562918192007</v>
      </c>
      <c r="H37" s="3">
        <f ca="1">IF(PaymentSchedule[[#This Row],[PMT NO]]&lt;&gt;"",PaymentSchedule[[#This Row],[BEGINNING BALANCE]]*(InterestRate/PaymentsPerYear),"")</f>
        <v>8048.1761684235798</v>
      </c>
      <c r="I37" s="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1928674.0241298398</v>
      </c>
      <c r="J37" s="3">
        <f ca="1">IF(PaymentSchedule[[#This Row],[PMT NO]]&lt;&gt;"",SUM(INDEX(PaymentSchedule[INTEREST],1,1):PaymentSchedule[[#This Row],[INTEREST]]),"")</f>
        <v>213021.26809615266</v>
      </c>
    </row>
    <row r="38" spans="1:10" x14ac:dyDescent="0.25">
      <c r="A38" s="4">
        <f ca="1">IF(LoanIsGood,IF(ROW()-ROW(PaymentSchedule[[#Headers],[PMT NO]])&gt;ScheduledNumberOfPayments,"",ROW()-ROW(PaymentSchedule[[#Headers],[PMT NO]])),"")</f>
        <v>27</v>
      </c>
      <c r="B38" s="2">
        <f ca="1">IF(PaymentSchedule[[#This Row],[PMT NO]]&lt;&gt;"",EOMONTH(LoanStartDate,ROW(PaymentSchedule[[#This Row],[PMT NO]])-ROW(PaymentSchedule[[#Headers],[PMT NO]])-2)+DAY(LoanStartDate),"")</f>
        <v>46400</v>
      </c>
      <c r="C38" s="3">
        <f ca="1">IF(PaymentSchedule[[#This Row],[PMT NO]]&lt;&gt;"",IF(ROW()-ROW(PaymentSchedule[[#Headers],[BEGINNING BALANCE]])=1,LoanAmount,INDEX(PaymentSchedule[ENDING BALANCE],ROW()-ROW(PaymentSchedule[[#Headers],[BEGINNING BALANCE]])-1)),"")</f>
        <v>1928674.0241298398</v>
      </c>
      <c r="D38" s="3">
        <f ca="1">IF(PaymentSchedule[[#This Row],[PMT NO]]&lt;&gt;"",ScheduledPayment,"")</f>
        <v>10736.432460242781</v>
      </c>
      <c r="E38" s="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200</v>
      </c>
      <c r="F38" s="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10936.432460242781</v>
      </c>
      <c r="G38" s="3">
        <f ca="1">IF(PaymentSchedule[[#This Row],[PMT NO]]&lt;&gt;"",PaymentSchedule[[#This Row],[TOTAL PAYMENT]]-PaymentSchedule[[#This Row],[INTEREST]],"")</f>
        <v>2900.2906930351146</v>
      </c>
      <c r="H38" s="3">
        <f ca="1">IF(PaymentSchedule[[#This Row],[PMT NO]]&lt;&gt;"",PaymentSchedule[[#This Row],[BEGINNING BALANCE]]*(InterestRate/PaymentsPerYear),"")</f>
        <v>8036.1417672076659</v>
      </c>
      <c r="I38" s="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1925773.7334368047</v>
      </c>
      <c r="J38" s="3">
        <f ca="1">IF(PaymentSchedule[[#This Row],[PMT NO]]&lt;&gt;"",SUM(INDEX(PaymentSchedule[INTEREST],1,1):PaymentSchedule[[#This Row],[INTEREST]]),"")</f>
        <v>221057.40986336034</v>
      </c>
    </row>
    <row r="39" spans="1:10" x14ac:dyDescent="0.25">
      <c r="A39" s="4">
        <f ca="1">IF(LoanIsGood,IF(ROW()-ROW(PaymentSchedule[[#Headers],[PMT NO]])&gt;ScheduledNumberOfPayments,"",ROW()-ROW(PaymentSchedule[[#Headers],[PMT NO]])),"")</f>
        <v>28</v>
      </c>
      <c r="B39" s="2">
        <f ca="1">IF(PaymentSchedule[[#This Row],[PMT NO]]&lt;&gt;"",EOMONTH(LoanStartDate,ROW(PaymentSchedule[[#This Row],[PMT NO]])-ROW(PaymentSchedule[[#Headers],[PMT NO]])-2)+DAY(LoanStartDate),"")</f>
        <v>46431</v>
      </c>
      <c r="C39" s="3">
        <f ca="1">IF(PaymentSchedule[[#This Row],[PMT NO]]&lt;&gt;"",IF(ROW()-ROW(PaymentSchedule[[#Headers],[BEGINNING BALANCE]])=1,LoanAmount,INDEX(PaymentSchedule[ENDING BALANCE],ROW()-ROW(PaymentSchedule[[#Headers],[BEGINNING BALANCE]])-1)),"")</f>
        <v>1925773.7334368047</v>
      </c>
      <c r="D39" s="3">
        <f ca="1">IF(PaymentSchedule[[#This Row],[PMT NO]]&lt;&gt;"",ScheduledPayment,"")</f>
        <v>10736.432460242781</v>
      </c>
      <c r="E39" s="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200</v>
      </c>
      <c r="F39" s="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10936.432460242781</v>
      </c>
      <c r="G39" s="3">
        <f ca="1">IF(PaymentSchedule[[#This Row],[PMT NO]]&lt;&gt;"",PaymentSchedule[[#This Row],[TOTAL PAYMENT]]-PaymentSchedule[[#This Row],[INTEREST]],"")</f>
        <v>2912.3752375894273</v>
      </c>
      <c r="H39" s="3">
        <f ca="1">IF(PaymentSchedule[[#This Row],[PMT NO]]&lt;&gt;"",PaymentSchedule[[#This Row],[BEGINNING BALANCE]]*(InterestRate/PaymentsPerYear),"")</f>
        <v>8024.0572226533532</v>
      </c>
      <c r="I39" s="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1922861.3581992153</v>
      </c>
      <c r="J39" s="3">
        <f ca="1">IF(PaymentSchedule[[#This Row],[PMT NO]]&lt;&gt;"",SUM(INDEX(PaymentSchedule[INTEREST],1,1):PaymentSchedule[[#This Row],[INTEREST]]),"")</f>
        <v>229081.4670860137</v>
      </c>
    </row>
    <row r="40" spans="1:10" x14ac:dyDescent="0.25">
      <c r="A40" s="4">
        <f ca="1">IF(LoanIsGood,IF(ROW()-ROW(PaymentSchedule[[#Headers],[PMT NO]])&gt;ScheduledNumberOfPayments,"",ROW()-ROW(PaymentSchedule[[#Headers],[PMT NO]])),"")</f>
        <v>29</v>
      </c>
      <c r="B40" s="2">
        <f ca="1">IF(PaymentSchedule[[#This Row],[PMT NO]]&lt;&gt;"",EOMONTH(LoanStartDate,ROW(PaymentSchedule[[#This Row],[PMT NO]])-ROW(PaymentSchedule[[#Headers],[PMT NO]])-2)+DAY(LoanStartDate),"")</f>
        <v>46459</v>
      </c>
      <c r="C40" s="3">
        <f ca="1">IF(PaymentSchedule[[#This Row],[PMT NO]]&lt;&gt;"",IF(ROW()-ROW(PaymentSchedule[[#Headers],[BEGINNING BALANCE]])=1,LoanAmount,INDEX(PaymentSchedule[ENDING BALANCE],ROW()-ROW(PaymentSchedule[[#Headers],[BEGINNING BALANCE]])-1)),"")</f>
        <v>1922861.3581992153</v>
      </c>
      <c r="D40" s="3">
        <f ca="1">IF(PaymentSchedule[[#This Row],[PMT NO]]&lt;&gt;"",ScheduledPayment,"")</f>
        <v>10736.432460242781</v>
      </c>
      <c r="E40" s="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200</v>
      </c>
      <c r="F40" s="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10936.432460242781</v>
      </c>
      <c r="G40" s="3">
        <f ca="1">IF(PaymentSchedule[[#This Row],[PMT NO]]&lt;&gt;"",PaymentSchedule[[#This Row],[TOTAL PAYMENT]]-PaymentSchedule[[#This Row],[INTEREST]],"")</f>
        <v>2924.510134412717</v>
      </c>
      <c r="H40" s="3">
        <f ca="1">IF(PaymentSchedule[[#This Row],[PMT NO]]&lt;&gt;"",PaymentSchedule[[#This Row],[BEGINNING BALANCE]]*(InterestRate/PaymentsPerYear),"")</f>
        <v>8011.9223258300635</v>
      </c>
      <c r="I40" s="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1919936.8480648026</v>
      </c>
      <c r="J40" s="3">
        <f ca="1">IF(PaymentSchedule[[#This Row],[PMT NO]]&lt;&gt;"",SUM(INDEX(PaymentSchedule[INTEREST],1,1):PaymentSchedule[[#This Row],[INTEREST]]),"")</f>
        <v>237093.38941184376</v>
      </c>
    </row>
    <row r="41" spans="1:10" x14ac:dyDescent="0.25">
      <c r="A41" s="4">
        <f ca="1">IF(LoanIsGood,IF(ROW()-ROW(PaymentSchedule[[#Headers],[PMT NO]])&gt;ScheduledNumberOfPayments,"",ROW()-ROW(PaymentSchedule[[#Headers],[PMT NO]])),"")</f>
        <v>30</v>
      </c>
      <c r="B41" s="2">
        <f ca="1">IF(PaymentSchedule[[#This Row],[PMT NO]]&lt;&gt;"",EOMONTH(LoanStartDate,ROW(PaymentSchedule[[#This Row],[PMT NO]])-ROW(PaymentSchedule[[#Headers],[PMT NO]])-2)+DAY(LoanStartDate),"")</f>
        <v>46490</v>
      </c>
      <c r="C41" s="3">
        <f ca="1">IF(PaymentSchedule[[#This Row],[PMT NO]]&lt;&gt;"",IF(ROW()-ROW(PaymentSchedule[[#Headers],[BEGINNING BALANCE]])=1,LoanAmount,INDEX(PaymentSchedule[ENDING BALANCE],ROW()-ROW(PaymentSchedule[[#Headers],[BEGINNING BALANCE]])-1)),"")</f>
        <v>1919936.8480648026</v>
      </c>
      <c r="D41" s="3">
        <f ca="1">IF(PaymentSchedule[[#This Row],[PMT NO]]&lt;&gt;"",ScheduledPayment,"")</f>
        <v>10736.432460242781</v>
      </c>
      <c r="E41" s="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200</v>
      </c>
      <c r="F41" s="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10936.432460242781</v>
      </c>
      <c r="G41" s="3">
        <f ca="1">IF(PaymentSchedule[[#This Row],[PMT NO]]&lt;&gt;"",PaymentSchedule[[#This Row],[TOTAL PAYMENT]]-PaymentSchedule[[#This Row],[INTEREST]],"")</f>
        <v>2936.6955933061035</v>
      </c>
      <c r="H41" s="3">
        <f ca="1">IF(PaymentSchedule[[#This Row],[PMT NO]]&lt;&gt;"",PaymentSchedule[[#This Row],[BEGINNING BALANCE]]*(InterestRate/PaymentsPerYear),"")</f>
        <v>7999.736866936677</v>
      </c>
      <c r="I41" s="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1917000.1524714965</v>
      </c>
      <c r="J41" s="3">
        <f ca="1">IF(PaymentSchedule[[#This Row],[PMT NO]]&lt;&gt;"",SUM(INDEX(PaymentSchedule[INTEREST],1,1):PaymentSchedule[[#This Row],[INTEREST]]),"")</f>
        <v>245093.12627878043</v>
      </c>
    </row>
    <row r="42" spans="1:10" x14ac:dyDescent="0.25">
      <c r="A42" s="4">
        <f ca="1">IF(LoanIsGood,IF(ROW()-ROW(PaymentSchedule[[#Headers],[PMT NO]])&gt;ScheduledNumberOfPayments,"",ROW()-ROW(PaymentSchedule[[#Headers],[PMT NO]])),"")</f>
        <v>31</v>
      </c>
      <c r="B42" s="2">
        <f ca="1">IF(PaymentSchedule[[#This Row],[PMT NO]]&lt;&gt;"",EOMONTH(LoanStartDate,ROW(PaymentSchedule[[#This Row],[PMT NO]])-ROW(PaymentSchedule[[#Headers],[PMT NO]])-2)+DAY(LoanStartDate),"")</f>
        <v>46520</v>
      </c>
      <c r="C42" s="3">
        <f ca="1">IF(PaymentSchedule[[#This Row],[PMT NO]]&lt;&gt;"",IF(ROW()-ROW(PaymentSchedule[[#Headers],[BEGINNING BALANCE]])=1,LoanAmount,INDEX(PaymentSchedule[ENDING BALANCE],ROW()-ROW(PaymentSchedule[[#Headers],[BEGINNING BALANCE]])-1)),"")</f>
        <v>1917000.1524714965</v>
      </c>
      <c r="D42" s="3">
        <f ca="1">IF(PaymentSchedule[[#This Row],[PMT NO]]&lt;&gt;"",ScheduledPayment,"")</f>
        <v>10736.432460242781</v>
      </c>
      <c r="E42" s="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200</v>
      </c>
      <c r="F42" s="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10936.432460242781</v>
      </c>
      <c r="G42" s="3">
        <f ca="1">IF(PaymentSchedule[[#This Row],[PMT NO]]&lt;&gt;"",PaymentSchedule[[#This Row],[TOTAL PAYMENT]]-PaymentSchedule[[#This Row],[INTEREST]],"")</f>
        <v>2948.9318249448788</v>
      </c>
      <c r="H42" s="3">
        <f ca="1">IF(PaymentSchedule[[#This Row],[PMT NO]]&lt;&gt;"",PaymentSchedule[[#This Row],[BEGINNING BALANCE]]*(InterestRate/PaymentsPerYear),"")</f>
        <v>7987.5006352979017</v>
      </c>
      <c r="I42" s="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1914051.2206465516</v>
      </c>
      <c r="J42" s="3">
        <f ca="1">IF(PaymentSchedule[[#This Row],[PMT NO]]&lt;&gt;"",SUM(INDEX(PaymentSchedule[INTEREST],1,1):PaymentSchedule[[#This Row],[INTEREST]]),"")</f>
        <v>253080.62691407834</v>
      </c>
    </row>
    <row r="43" spans="1:10" x14ac:dyDescent="0.25">
      <c r="A43" s="4">
        <f ca="1">IF(LoanIsGood,IF(ROW()-ROW(PaymentSchedule[[#Headers],[PMT NO]])&gt;ScheduledNumberOfPayments,"",ROW()-ROW(PaymentSchedule[[#Headers],[PMT NO]])),"")</f>
        <v>32</v>
      </c>
      <c r="B43" s="2">
        <f ca="1">IF(PaymentSchedule[[#This Row],[PMT NO]]&lt;&gt;"",EOMONTH(LoanStartDate,ROW(PaymentSchedule[[#This Row],[PMT NO]])-ROW(PaymentSchedule[[#Headers],[PMT NO]])-2)+DAY(LoanStartDate),"")</f>
        <v>46551</v>
      </c>
      <c r="C43" s="3">
        <f ca="1">IF(PaymentSchedule[[#This Row],[PMT NO]]&lt;&gt;"",IF(ROW()-ROW(PaymentSchedule[[#Headers],[BEGINNING BALANCE]])=1,LoanAmount,INDEX(PaymentSchedule[ENDING BALANCE],ROW()-ROW(PaymentSchedule[[#Headers],[BEGINNING BALANCE]])-1)),"")</f>
        <v>1914051.2206465516</v>
      </c>
      <c r="D43" s="3">
        <f ca="1">IF(PaymentSchedule[[#This Row],[PMT NO]]&lt;&gt;"",ScheduledPayment,"")</f>
        <v>10736.432460242781</v>
      </c>
      <c r="E43" s="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200</v>
      </c>
      <c r="F43" s="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10936.432460242781</v>
      </c>
      <c r="G43" s="3">
        <f ca="1">IF(PaymentSchedule[[#This Row],[PMT NO]]&lt;&gt;"",PaymentSchedule[[#This Row],[TOTAL PAYMENT]]-PaymentSchedule[[#This Row],[INTEREST]],"")</f>
        <v>2961.2190408821489</v>
      </c>
      <c r="H43" s="3">
        <f ca="1">IF(PaymentSchedule[[#This Row],[PMT NO]]&lt;&gt;"",PaymentSchedule[[#This Row],[BEGINNING BALANCE]]*(InterestRate/PaymentsPerYear),"")</f>
        <v>7975.2134193606316</v>
      </c>
      <c r="I43" s="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1911090.0016056695</v>
      </c>
      <c r="J43" s="3">
        <f ca="1">IF(PaymentSchedule[[#This Row],[PMT NO]]&lt;&gt;"",SUM(INDEX(PaymentSchedule[INTEREST],1,1):PaymentSchedule[[#This Row],[INTEREST]]),"")</f>
        <v>261055.84033343897</v>
      </c>
    </row>
    <row r="44" spans="1:10" x14ac:dyDescent="0.25">
      <c r="A44" s="4">
        <f ca="1">IF(LoanIsGood,IF(ROW()-ROW(PaymentSchedule[[#Headers],[PMT NO]])&gt;ScheduledNumberOfPayments,"",ROW()-ROW(PaymentSchedule[[#Headers],[PMT NO]])),"")</f>
        <v>33</v>
      </c>
      <c r="B44" s="2">
        <f ca="1">IF(PaymentSchedule[[#This Row],[PMT NO]]&lt;&gt;"",EOMONTH(LoanStartDate,ROW(PaymentSchedule[[#This Row],[PMT NO]])-ROW(PaymentSchedule[[#Headers],[PMT NO]])-2)+DAY(LoanStartDate),"")</f>
        <v>46581</v>
      </c>
      <c r="C44" s="3">
        <f ca="1">IF(PaymentSchedule[[#This Row],[PMT NO]]&lt;&gt;"",IF(ROW()-ROW(PaymentSchedule[[#Headers],[BEGINNING BALANCE]])=1,LoanAmount,INDEX(PaymentSchedule[ENDING BALANCE],ROW()-ROW(PaymentSchedule[[#Headers],[BEGINNING BALANCE]])-1)),"")</f>
        <v>1911090.0016056695</v>
      </c>
      <c r="D44" s="3">
        <f ca="1">IF(PaymentSchedule[[#This Row],[PMT NO]]&lt;&gt;"",ScheduledPayment,"")</f>
        <v>10736.432460242781</v>
      </c>
      <c r="E44" s="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200</v>
      </c>
      <c r="F44" s="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10936.432460242781</v>
      </c>
      <c r="G44" s="3">
        <f ca="1">IF(PaymentSchedule[[#This Row],[PMT NO]]&lt;&gt;"",PaymentSchedule[[#This Row],[TOTAL PAYMENT]]-PaymentSchedule[[#This Row],[INTEREST]],"")</f>
        <v>2973.5574535524911</v>
      </c>
      <c r="H44" s="3">
        <f ca="1">IF(PaymentSchedule[[#This Row],[PMT NO]]&lt;&gt;"",PaymentSchedule[[#This Row],[BEGINNING BALANCE]]*(InterestRate/PaymentsPerYear),"")</f>
        <v>7962.8750066902894</v>
      </c>
      <c r="I44" s="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1908116.444152117</v>
      </c>
      <c r="J44" s="3">
        <f ca="1">IF(PaymentSchedule[[#This Row],[PMT NO]]&lt;&gt;"",SUM(INDEX(PaymentSchedule[INTEREST],1,1):PaymentSchedule[[#This Row],[INTEREST]]),"")</f>
        <v>269018.71534012927</v>
      </c>
    </row>
    <row r="45" spans="1:10" x14ac:dyDescent="0.25">
      <c r="A45" s="4">
        <f ca="1">IF(LoanIsGood,IF(ROW()-ROW(PaymentSchedule[[#Headers],[PMT NO]])&gt;ScheduledNumberOfPayments,"",ROW()-ROW(PaymentSchedule[[#Headers],[PMT NO]])),"")</f>
        <v>34</v>
      </c>
      <c r="B45" s="2">
        <f ca="1">IF(PaymentSchedule[[#This Row],[PMT NO]]&lt;&gt;"",EOMONTH(LoanStartDate,ROW(PaymentSchedule[[#This Row],[PMT NO]])-ROW(PaymentSchedule[[#Headers],[PMT NO]])-2)+DAY(LoanStartDate),"")</f>
        <v>46612</v>
      </c>
      <c r="C45" s="3">
        <f ca="1">IF(PaymentSchedule[[#This Row],[PMT NO]]&lt;&gt;"",IF(ROW()-ROW(PaymentSchedule[[#Headers],[BEGINNING BALANCE]])=1,LoanAmount,INDEX(PaymentSchedule[ENDING BALANCE],ROW()-ROW(PaymentSchedule[[#Headers],[BEGINNING BALANCE]])-1)),"")</f>
        <v>1908116.444152117</v>
      </c>
      <c r="D45" s="3">
        <f ca="1">IF(PaymentSchedule[[#This Row],[PMT NO]]&lt;&gt;"",ScheduledPayment,"")</f>
        <v>10736.432460242781</v>
      </c>
      <c r="E45" s="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200</v>
      </c>
      <c r="F45" s="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10936.432460242781</v>
      </c>
      <c r="G45" s="3">
        <f ca="1">IF(PaymentSchedule[[#This Row],[PMT NO]]&lt;&gt;"",PaymentSchedule[[#This Row],[TOTAL PAYMENT]]-PaymentSchedule[[#This Row],[INTEREST]],"")</f>
        <v>2985.9472762756268</v>
      </c>
      <c r="H45" s="3">
        <f ca="1">IF(PaymentSchedule[[#This Row],[PMT NO]]&lt;&gt;"",PaymentSchedule[[#This Row],[BEGINNING BALANCE]]*(InterestRate/PaymentsPerYear),"")</f>
        <v>7950.4851839671537</v>
      </c>
      <c r="I45" s="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1905130.4968758414</v>
      </c>
      <c r="J45" s="3">
        <f ca="1">IF(PaymentSchedule[[#This Row],[PMT NO]]&lt;&gt;"",SUM(INDEX(PaymentSchedule[INTEREST],1,1):PaymentSchedule[[#This Row],[INTEREST]]),"")</f>
        <v>276969.20052409644</v>
      </c>
    </row>
    <row r="46" spans="1:10" x14ac:dyDescent="0.25">
      <c r="A46" s="4">
        <f ca="1">IF(LoanIsGood,IF(ROW()-ROW(PaymentSchedule[[#Headers],[PMT NO]])&gt;ScheduledNumberOfPayments,"",ROW()-ROW(PaymentSchedule[[#Headers],[PMT NO]])),"")</f>
        <v>35</v>
      </c>
      <c r="B46" s="2">
        <f ca="1">IF(PaymentSchedule[[#This Row],[PMT NO]]&lt;&gt;"",EOMONTH(LoanStartDate,ROW(PaymentSchedule[[#This Row],[PMT NO]])-ROW(PaymentSchedule[[#Headers],[PMT NO]])-2)+DAY(LoanStartDate),"")</f>
        <v>46643</v>
      </c>
      <c r="C46" s="3">
        <f ca="1">IF(PaymentSchedule[[#This Row],[PMT NO]]&lt;&gt;"",IF(ROW()-ROW(PaymentSchedule[[#Headers],[BEGINNING BALANCE]])=1,LoanAmount,INDEX(PaymentSchedule[ENDING BALANCE],ROW()-ROW(PaymentSchedule[[#Headers],[BEGINNING BALANCE]])-1)),"")</f>
        <v>1905130.4968758414</v>
      </c>
      <c r="D46" s="3">
        <f ca="1">IF(PaymentSchedule[[#This Row],[PMT NO]]&lt;&gt;"",ScheduledPayment,"")</f>
        <v>10736.432460242781</v>
      </c>
      <c r="E46" s="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200</v>
      </c>
      <c r="F46" s="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10936.432460242781</v>
      </c>
      <c r="G46" s="3">
        <f ca="1">IF(PaymentSchedule[[#This Row],[PMT NO]]&lt;&gt;"",PaymentSchedule[[#This Row],[TOTAL PAYMENT]]-PaymentSchedule[[#This Row],[INTEREST]],"")</f>
        <v>2998.3887232601082</v>
      </c>
      <c r="H46" s="3">
        <f ca="1">IF(PaymentSchedule[[#This Row],[PMT NO]]&lt;&gt;"",PaymentSchedule[[#This Row],[BEGINNING BALANCE]]*(InterestRate/PaymentsPerYear),"")</f>
        <v>7938.0437369826723</v>
      </c>
      <c r="I46" s="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1902132.1081525814</v>
      </c>
      <c r="J46" s="3">
        <f ca="1">IF(PaymentSchedule[[#This Row],[PMT NO]]&lt;&gt;"",SUM(INDEX(PaymentSchedule[INTEREST],1,1):PaymentSchedule[[#This Row],[INTEREST]]),"")</f>
        <v>284907.24426107912</v>
      </c>
    </row>
    <row r="47" spans="1:10" x14ac:dyDescent="0.25">
      <c r="A47" s="4">
        <f ca="1">IF(LoanIsGood,IF(ROW()-ROW(PaymentSchedule[[#Headers],[PMT NO]])&gt;ScheduledNumberOfPayments,"",ROW()-ROW(PaymentSchedule[[#Headers],[PMT NO]])),"")</f>
        <v>36</v>
      </c>
      <c r="B47" s="2">
        <f ca="1">IF(PaymentSchedule[[#This Row],[PMT NO]]&lt;&gt;"",EOMONTH(LoanStartDate,ROW(PaymentSchedule[[#This Row],[PMT NO]])-ROW(PaymentSchedule[[#Headers],[PMT NO]])-2)+DAY(LoanStartDate),"")</f>
        <v>46673</v>
      </c>
      <c r="C47" s="3">
        <f ca="1">IF(PaymentSchedule[[#This Row],[PMT NO]]&lt;&gt;"",IF(ROW()-ROW(PaymentSchedule[[#Headers],[BEGINNING BALANCE]])=1,LoanAmount,INDEX(PaymentSchedule[ENDING BALANCE],ROW()-ROW(PaymentSchedule[[#Headers],[BEGINNING BALANCE]])-1)),"")</f>
        <v>1902132.1081525814</v>
      </c>
      <c r="D47" s="3">
        <f ca="1">IF(PaymentSchedule[[#This Row],[PMT NO]]&lt;&gt;"",ScheduledPayment,"")</f>
        <v>10736.432460242781</v>
      </c>
      <c r="E47" s="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200</v>
      </c>
      <c r="F47" s="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10936.432460242781</v>
      </c>
      <c r="G47" s="3">
        <f ca="1">IF(PaymentSchedule[[#This Row],[PMT NO]]&lt;&gt;"",PaymentSchedule[[#This Row],[TOTAL PAYMENT]]-PaymentSchedule[[#This Row],[INTEREST]],"")</f>
        <v>3010.8820096070249</v>
      </c>
      <c r="H47" s="3">
        <f ca="1">IF(PaymentSchedule[[#This Row],[PMT NO]]&lt;&gt;"",PaymentSchedule[[#This Row],[BEGINNING BALANCE]]*(InterestRate/PaymentsPerYear),"")</f>
        <v>7925.5504506357556</v>
      </c>
      <c r="I47" s="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1899121.2261429743</v>
      </c>
      <c r="J47" s="3">
        <f ca="1">IF(PaymentSchedule[[#This Row],[PMT NO]]&lt;&gt;"",SUM(INDEX(PaymentSchedule[INTEREST],1,1):PaymentSchedule[[#This Row],[INTEREST]]),"")</f>
        <v>292832.7947117149</v>
      </c>
    </row>
    <row r="48" spans="1:10" x14ac:dyDescent="0.25">
      <c r="A48" s="4">
        <f ca="1">IF(LoanIsGood,IF(ROW()-ROW(PaymentSchedule[[#Headers],[PMT NO]])&gt;ScheduledNumberOfPayments,"",ROW()-ROW(PaymentSchedule[[#Headers],[PMT NO]])),"")</f>
        <v>37</v>
      </c>
      <c r="B48" s="2">
        <f ca="1">IF(PaymentSchedule[[#This Row],[PMT NO]]&lt;&gt;"",EOMONTH(LoanStartDate,ROW(PaymentSchedule[[#This Row],[PMT NO]])-ROW(PaymentSchedule[[#Headers],[PMT NO]])-2)+DAY(LoanStartDate),"")</f>
        <v>46704</v>
      </c>
      <c r="C48" s="3">
        <f ca="1">IF(PaymentSchedule[[#This Row],[PMT NO]]&lt;&gt;"",IF(ROW()-ROW(PaymentSchedule[[#Headers],[BEGINNING BALANCE]])=1,LoanAmount,INDEX(PaymentSchedule[ENDING BALANCE],ROW()-ROW(PaymentSchedule[[#Headers],[BEGINNING BALANCE]])-1)),"")</f>
        <v>1899121.2261429743</v>
      </c>
      <c r="D48" s="3">
        <f ca="1">IF(PaymentSchedule[[#This Row],[PMT NO]]&lt;&gt;"",ScheduledPayment,"")</f>
        <v>10736.432460242781</v>
      </c>
      <c r="E48" s="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200</v>
      </c>
      <c r="F48" s="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10936.432460242781</v>
      </c>
      <c r="G48" s="3">
        <f ca="1">IF(PaymentSchedule[[#This Row],[PMT NO]]&lt;&gt;"",PaymentSchedule[[#This Row],[TOTAL PAYMENT]]-PaymentSchedule[[#This Row],[INTEREST]],"")</f>
        <v>3023.4273513137205</v>
      </c>
      <c r="H48" s="3">
        <f ca="1">IF(PaymentSchedule[[#This Row],[PMT NO]]&lt;&gt;"",PaymentSchedule[[#This Row],[BEGINNING BALANCE]]*(InterestRate/PaymentsPerYear),"")</f>
        <v>7913.00510892906</v>
      </c>
      <c r="I48" s="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1896097.7987916607</v>
      </c>
      <c r="J48" s="3">
        <f ca="1">IF(PaymentSchedule[[#This Row],[PMT NO]]&lt;&gt;"",SUM(INDEX(PaymentSchedule[INTEREST],1,1):PaymentSchedule[[#This Row],[INTEREST]]),"")</f>
        <v>300745.79982064397</v>
      </c>
    </row>
    <row r="49" spans="1:10" x14ac:dyDescent="0.25">
      <c r="A49" s="4">
        <f ca="1">IF(LoanIsGood,IF(ROW()-ROW(PaymentSchedule[[#Headers],[PMT NO]])&gt;ScheduledNumberOfPayments,"",ROW()-ROW(PaymentSchedule[[#Headers],[PMT NO]])),"")</f>
        <v>38</v>
      </c>
      <c r="B49" s="2">
        <f ca="1">IF(PaymentSchedule[[#This Row],[PMT NO]]&lt;&gt;"",EOMONTH(LoanStartDate,ROW(PaymentSchedule[[#This Row],[PMT NO]])-ROW(PaymentSchedule[[#Headers],[PMT NO]])-2)+DAY(LoanStartDate),"")</f>
        <v>46734</v>
      </c>
      <c r="C49" s="3">
        <f ca="1">IF(PaymentSchedule[[#This Row],[PMT NO]]&lt;&gt;"",IF(ROW()-ROW(PaymentSchedule[[#Headers],[BEGINNING BALANCE]])=1,LoanAmount,INDEX(PaymentSchedule[ENDING BALANCE],ROW()-ROW(PaymentSchedule[[#Headers],[BEGINNING BALANCE]])-1)),"")</f>
        <v>1896097.7987916607</v>
      </c>
      <c r="D49" s="3">
        <f ca="1">IF(PaymentSchedule[[#This Row],[PMT NO]]&lt;&gt;"",ScheduledPayment,"")</f>
        <v>10736.432460242781</v>
      </c>
      <c r="E49" s="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200</v>
      </c>
      <c r="F49" s="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10936.432460242781</v>
      </c>
      <c r="G49" s="3">
        <f ca="1">IF(PaymentSchedule[[#This Row],[PMT NO]]&lt;&gt;"",PaymentSchedule[[#This Row],[TOTAL PAYMENT]]-PaymentSchedule[[#This Row],[INTEREST]],"")</f>
        <v>3036.0249652775274</v>
      </c>
      <c r="H49" s="3">
        <f ca="1">IF(PaymentSchedule[[#This Row],[PMT NO]]&lt;&gt;"",PaymentSchedule[[#This Row],[BEGINNING BALANCE]]*(InterestRate/PaymentsPerYear),"")</f>
        <v>7900.4074949652531</v>
      </c>
      <c r="I49" s="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1893061.7738263831</v>
      </c>
      <c r="J49" s="3">
        <f ca="1">IF(PaymentSchedule[[#This Row],[PMT NO]]&lt;&gt;"",SUM(INDEX(PaymentSchedule[INTEREST],1,1):PaymentSchedule[[#This Row],[INTEREST]]),"")</f>
        <v>308646.20731560921</v>
      </c>
    </row>
    <row r="50" spans="1:10" x14ac:dyDescent="0.25">
      <c r="A50" s="4">
        <f ca="1">IF(LoanIsGood,IF(ROW()-ROW(PaymentSchedule[[#Headers],[PMT NO]])&gt;ScheduledNumberOfPayments,"",ROW()-ROW(PaymentSchedule[[#Headers],[PMT NO]])),"")</f>
        <v>39</v>
      </c>
      <c r="B50" s="2">
        <f ca="1">IF(PaymentSchedule[[#This Row],[PMT NO]]&lt;&gt;"",EOMONTH(LoanStartDate,ROW(PaymentSchedule[[#This Row],[PMT NO]])-ROW(PaymentSchedule[[#Headers],[PMT NO]])-2)+DAY(LoanStartDate),"")</f>
        <v>46765</v>
      </c>
      <c r="C50" s="3">
        <f ca="1">IF(PaymentSchedule[[#This Row],[PMT NO]]&lt;&gt;"",IF(ROW()-ROW(PaymentSchedule[[#Headers],[BEGINNING BALANCE]])=1,LoanAmount,INDEX(PaymentSchedule[ENDING BALANCE],ROW()-ROW(PaymentSchedule[[#Headers],[BEGINNING BALANCE]])-1)),"")</f>
        <v>1893061.7738263831</v>
      </c>
      <c r="D50" s="3">
        <f ca="1">IF(PaymentSchedule[[#This Row],[PMT NO]]&lt;&gt;"",ScheduledPayment,"")</f>
        <v>10736.432460242781</v>
      </c>
      <c r="E50" s="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200</v>
      </c>
      <c r="F50" s="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10936.432460242781</v>
      </c>
      <c r="G50" s="3">
        <f ca="1">IF(PaymentSchedule[[#This Row],[PMT NO]]&lt;&gt;"",PaymentSchedule[[#This Row],[TOTAL PAYMENT]]-PaymentSchedule[[#This Row],[INTEREST]],"")</f>
        <v>3048.6750692995183</v>
      </c>
      <c r="H50" s="3">
        <f ca="1">IF(PaymentSchedule[[#This Row],[PMT NO]]&lt;&gt;"",PaymentSchedule[[#This Row],[BEGINNING BALANCE]]*(InterestRate/PaymentsPerYear),"")</f>
        <v>7887.7573909432622</v>
      </c>
      <c r="I50" s="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1890013.0987570835</v>
      </c>
      <c r="J50" s="3">
        <f ca="1">IF(PaymentSchedule[[#This Row],[PMT NO]]&lt;&gt;"",SUM(INDEX(PaymentSchedule[INTEREST],1,1):PaymentSchedule[[#This Row],[INTEREST]]),"")</f>
        <v>316533.96470655245</v>
      </c>
    </row>
    <row r="51" spans="1:10" x14ac:dyDescent="0.25">
      <c r="A51" s="4">
        <f ca="1">IF(LoanIsGood,IF(ROW()-ROW(PaymentSchedule[[#Headers],[PMT NO]])&gt;ScheduledNumberOfPayments,"",ROW()-ROW(PaymentSchedule[[#Headers],[PMT NO]])),"")</f>
        <v>40</v>
      </c>
      <c r="B51" s="2">
        <f ca="1">IF(PaymentSchedule[[#This Row],[PMT NO]]&lt;&gt;"",EOMONTH(LoanStartDate,ROW(PaymentSchedule[[#This Row],[PMT NO]])-ROW(PaymentSchedule[[#Headers],[PMT NO]])-2)+DAY(LoanStartDate),"")</f>
        <v>46796</v>
      </c>
      <c r="C51" s="3">
        <f ca="1">IF(PaymentSchedule[[#This Row],[PMT NO]]&lt;&gt;"",IF(ROW()-ROW(PaymentSchedule[[#Headers],[BEGINNING BALANCE]])=1,LoanAmount,INDEX(PaymentSchedule[ENDING BALANCE],ROW()-ROW(PaymentSchedule[[#Headers],[BEGINNING BALANCE]])-1)),"")</f>
        <v>1890013.0987570835</v>
      </c>
      <c r="D51" s="3">
        <f ca="1">IF(PaymentSchedule[[#This Row],[PMT NO]]&lt;&gt;"",ScheduledPayment,"")</f>
        <v>10736.432460242781</v>
      </c>
      <c r="E51" s="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200</v>
      </c>
      <c r="F51" s="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10936.432460242781</v>
      </c>
      <c r="G51" s="3">
        <f ca="1">IF(PaymentSchedule[[#This Row],[PMT NO]]&lt;&gt;"",PaymentSchedule[[#This Row],[TOTAL PAYMENT]]-PaymentSchedule[[#This Row],[INTEREST]],"")</f>
        <v>3061.3778820882662</v>
      </c>
      <c r="H51" s="3">
        <f ca="1">IF(PaymentSchedule[[#This Row],[PMT NO]]&lt;&gt;"",PaymentSchedule[[#This Row],[BEGINNING BALANCE]]*(InterestRate/PaymentsPerYear),"")</f>
        <v>7875.0545781545143</v>
      </c>
      <c r="I51" s="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1886951.7208749952</v>
      </c>
      <c r="J51" s="3">
        <f ca="1">IF(PaymentSchedule[[#This Row],[PMT NO]]&lt;&gt;"",SUM(INDEX(PaymentSchedule[INTEREST],1,1):PaymentSchedule[[#This Row],[INTEREST]]),"")</f>
        <v>324409.01928470697</v>
      </c>
    </row>
    <row r="52" spans="1:10" x14ac:dyDescent="0.25">
      <c r="A52" s="4">
        <f ca="1">IF(LoanIsGood,IF(ROW()-ROW(PaymentSchedule[[#Headers],[PMT NO]])&gt;ScheduledNumberOfPayments,"",ROW()-ROW(PaymentSchedule[[#Headers],[PMT NO]])),"")</f>
        <v>41</v>
      </c>
      <c r="B52" s="2">
        <f ca="1">IF(PaymentSchedule[[#This Row],[PMT NO]]&lt;&gt;"",EOMONTH(LoanStartDate,ROW(PaymentSchedule[[#This Row],[PMT NO]])-ROW(PaymentSchedule[[#Headers],[PMT NO]])-2)+DAY(LoanStartDate),"")</f>
        <v>46825</v>
      </c>
      <c r="C52" s="3">
        <f ca="1">IF(PaymentSchedule[[#This Row],[PMT NO]]&lt;&gt;"",IF(ROW()-ROW(PaymentSchedule[[#Headers],[BEGINNING BALANCE]])=1,LoanAmount,INDEX(PaymentSchedule[ENDING BALANCE],ROW()-ROW(PaymentSchedule[[#Headers],[BEGINNING BALANCE]])-1)),"")</f>
        <v>1886951.7208749952</v>
      </c>
      <c r="D52" s="3">
        <f ca="1">IF(PaymentSchedule[[#This Row],[PMT NO]]&lt;&gt;"",ScheduledPayment,"")</f>
        <v>10736.432460242781</v>
      </c>
      <c r="E52" s="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200</v>
      </c>
      <c r="F52" s="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10936.432460242781</v>
      </c>
      <c r="G52" s="3">
        <f ca="1">IF(PaymentSchedule[[#This Row],[PMT NO]]&lt;&gt;"",PaymentSchedule[[#This Row],[TOTAL PAYMENT]]-PaymentSchedule[[#This Row],[INTEREST]],"")</f>
        <v>3074.133623263634</v>
      </c>
      <c r="H52" s="3">
        <f ca="1">IF(PaymentSchedule[[#This Row],[PMT NO]]&lt;&gt;"",PaymentSchedule[[#This Row],[BEGINNING BALANCE]]*(InterestRate/PaymentsPerYear),"")</f>
        <v>7862.2988369791465</v>
      </c>
      <c r="I52" s="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1883877.5872517317</v>
      </c>
      <c r="J52" s="3">
        <f ca="1">IF(PaymentSchedule[[#This Row],[PMT NO]]&lt;&gt;"",SUM(INDEX(PaymentSchedule[INTEREST],1,1):PaymentSchedule[[#This Row],[INTEREST]]),"")</f>
        <v>332271.31812168611</v>
      </c>
    </row>
    <row r="53" spans="1:10" x14ac:dyDescent="0.25">
      <c r="A53" s="4">
        <f ca="1">IF(LoanIsGood,IF(ROW()-ROW(PaymentSchedule[[#Headers],[PMT NO]])&gt;ScheduledNumberOfPayments,"",ROW()-ROW(PaymentSchedule[[#Headers],[PMT NO]])),"")</f>
        <v>42</v>
      </c>
      <c r="B53" s="2">
        <f ca="1">IF(PaymentSchedule[[#This Row],[PMT NO]]&lt;&gt;"",EOMONTH(LoanStartDate,ROW(PaymentSchedule[[#This Row],[PMT NO]])-ROW(PaymentSchedule[[#Headers],[PMT NO]])-2)+DAY(LoanStartDate),"")</f>
        <v>46856</v>
      </c>
      <c r="C53" s="3">
        <f ca="1">IF(PaymentSchedule[[#This Row],[PMT NO]]&lt;&gt;"",IF(ROW()-ROW(PaymentSchedule[[#Headers],[BEGINNING BALANCE]])=1,LoanAmount,INDEX(PaymentSchedule[ENDING BALANCE],ROW()-ROW(PaymentSchedule[[#Headers],[BEGINNING BALANCE]])-1)),"")</f>
        <v>1883877.5872517317</v>
      </c>
      <c r="D53" s="3">
        <f ca="1">IF(PaymentSchedule[[#This Row],[PMT NO]]&lt;&gt;"",ScheduledPayment,"")</f>
        <v>10736.432460242781</v>
      </c>
      <c r="E53" s="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200</v>
      </c>
      <c r="F53" s="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10936.432460242781</v>
      </c>
      <c r="G53" s="3">
        <f ca="1">IF(PaymentSchedule[[#This Row],[PMT NO]]&lt;&gt;"",PaymentSchedule[[#This Row],[TOTAL PAYMENT]]-PaymentSchedule[[#This Row],[INTEREST]],"")</f>
        <v>3086.9425133605655</v>
      </c>
      <c r="H53" s="3">
        <f ca="1">IF(PaymentSchedule[[#This Row],[PMT NO]]&lt;&gt;"",PaymentSchedule[[#This Row],[BEGINNING BALANCE]]*(InterestRate/PaymentsPerYear),"")</f>
        <v>7849.489946882215</v>
      </c>
      <c r="I53" s="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1880790.644738371</v>
      </c>
      <c r="J53" s="3">
        <f ca="1">IF(PaymentSchedule[[#This Row],[PMT NO]]&lt;&gt;"",SUM(INDEX(PaymentSchedule[INTEREST],1,1):PaymentSchedule[[#This Row],[INTEREST]]),"")</f>
        <v>340120.80806856835</v>
      </c>
    </row>
    <row r="54" spans="1:10" x14ac:dyDescent="0.25">
      <c r="A54" s="4">
        <f ca="1">IF(LoanIsGood,IF(ROW()-ROW(PaymentSchedule[[#Headers],[PMT NO]])&gt;ScheduledNumberOfPayments,"",ROW()-ROW(PaymentSchedule[[#Headers],[PMT NO]])),"")</f>
        <v>43</v>
      </c>
      <c r="B54" s="2">
        <f ca="1">IF(PaymentSchedule[[#This Row],[PMT NO]]&lt;&gt;"",EOMONTH(LoanStartDate,ROW(PaymentSchedule[[#This Row],[PMT NO]])-ROW(PaymentSchedule[[#Headers],[PMT NO]])-2)+DAY(LoanStartDate),"")</f>
        <v>46886</v>
      </c>
      <c r="C54" s="3">
        <f ca="1">IF(PaymentSchedule[[#This Row],[PMT NO]]&lt;&gt;"",IF(ROW()-ROW(PaymentSchedule[[#Headers],[BEGINNING BALANCE]])=1,LoanAmount,INDEX(PaymentSchedule[ENDING BALANCE],ROW()-ROW(PaymentSchedule[[#Headers],[BEGINNING BALANCE]])-1)),"")</f>
        <v>1880790.644738371</v>
      </c>
      <c r="D54" s="3">
        <f ca="1">IF(PaymentSchedule[[#This Row],[PMT NO]]&lt;&gt;"",ScheduledPayment,"")</f>
        <v>10736.432460242781</v>
      </c>
      <c r="E54" s="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200</v>
      </c>
      <c r="F54" s="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10936.432460242781</v>
      </c>
      <c r="G54" s="3">
        <f ca="1">IF(PaymentSchedule[[#This Row],[PMT NO]]&lt;&gt;"",PaymentSchedule[[#This Row],[TOTAL PAYMENT]]-PaymentSchedule[[#This Row],[INTEREST]],"")</f>
        <v>3099.8047738329014</v>
      </c>
      <c r="H54" s="3">
        <f ca="1">IF(PaymentSchedule[[#This Row],[PMT NO]]&lt;&gt;"",PaymentSchedule[[#This Row],[BEGINNING BALANCE]]*(InterestRate/PaymentsPerYear),"")</f>
        <v>7836.6276864098791</v>
      </c>
      <c r="I54" s="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1877690.8399645381</v>
      </c>
      <c r="J54" s="3">
        <f ca="1">IF(PaymentSchedule[[#This Row],[PMT NO]]&lt;&gt;"",SUM(INDEX(PaymentSchedule[INTEREST],1,1):PaymentSchedule[[#This Row],[INTEREST]]),"")</f>
        <v>347957.43575497821</v>
      </c>
    </row>
    <row r="55" spans="1:10" x14ac:dyDescent="0.25">
      <c r="A55" s="4">
        <f ca="1">IF(LoanIsGood,IF(ROW()-ROW(PaymentSchedule[[#Headers],[PMT NO]])&gt;ScheduledNumberOfPayments,"",ROW()-ROW(PaymentSchedule[[#Headers],[PMT NO]])),"")</f>
        <v>44</v>
      </c>
      <c r="B55" s="2">
        <f ca="1">IF(PaymentSchedule[[#This Row],[PMT NO]]&lt;&gt;"",EOMONTH(LoanStartDate,ROW(PaymentSchedule[[#This Row],[PMT NO]])-ROW(PaymentSchedule[[#Headers],[PMT NO]])-2)+DAY(LoanStartDate),"")</f>
        <v>46917</v>
      </c>
      <c r="C55" s="3">
        <f ca="1">IF(PaymentSchedule[[#This Row],[PMT NO]]&lt;&gt;"",IF(ROW()-ROW(PaymentSchedule[[#Headers],[BEGINNING BALANCE]])=1,LoanAmount,INDEX(PaymentSchedule[ENDING BALANCE],ROW()-ROW(PaymentSchedule[[#Headers],[BEGINNING BALANCE]])-1)),"")</f>
        <v>1877690.8399645381</v>
      </c>
      <c r="D55" s="3">
        <f ca="1">IF(PaymentSchedule[[#This Row],[PMT NO]]&lt;&gt;"",ScheduledPayment,"")</f>
        <v>10736.432460242781</v>
      </c>
      <c r="E55" s="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200</v>
      </c>
      <c r="F55" s="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10936.432460242781</v>
      </c>
      <c r="G55" s="3">
        <f ca="1">IF(PaymentSchedule[[#This Row],[PMT NO]]&lt;&gt;"",PaymentSchedule[[#This Row],[TOTAL PAYMENT]]-PaymentSchedule[[#This Row],[INTEREST]],"")</f>
        <v>3112.7206270572051</v>
      </c>
      <c r="H55" s="3">
        <f ca="1">IF(PaymentSchedule[[#This Row],[PMT NO]]&lt;&gt;"",PaymentSchedule[[#This Row],[BEGINNING BALANCE]]*(InterestRate/PaymentsPerYear),"")</f>
        <v>7823.7118331855754</v>
      </c>
      <c r="I55" s="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1874578.119337481</v>
      </c>
      <c r="J55" s="3">
        <f ca="1">IF(PaymentSchedule[[#This Row],[PMT NO]]&lt;&gt;"",SUM(INDEX(PaymentSchedule[INTEREST],1,1):PaymentSchedule[[#This Row],[INTEREST]]),"")</f>
        <v>355781.14758816379</v>
      </c>
    </row>
    <row r="56" spans="1:10" x14ac:dyDescent="0.25">
      <c r="A56" s="4">
        <f ca="1">IF(LoanIsGood,IF(ROW()-ROW(PaymentSchedule[[#Headers],[PMT NO]])&gt;ScheduledNumberOfPayments,"",ROW()-ROW(PaymentSchedule[[#Headers],[PMT NO]])),"")</f>
        <v>45</v>
      </c>
      <c r="B56" s="2">
        <f ca="1">IF(PaymentSchedule[[#This Row],[PMT NO]]&lt;&gt;"",EOMONTH(LoanStartDate,ROW(PaymentSchedule[[#This Row],[PMT NO]])-ROW(PaymentSchedule[[#Headers],[PMT NO]])-2)+DAY(LoanStartDate),"")</f>
        <v>46947</v>
      </c>
      <c r="C56" s="3">
        <f ca="1">IF(PaymentSchedule[[#This Row],[PMT NO]]&lt;&gt;"",IF(ROW()-ROW(PaymentSchedule[[#Headers],[BEGINNING BALANCE]])=1,LoanAmount,INDEX(PaymentSchedule[ENDING BALANCE],ROW()-ROW(PaymentSchedule[[#Headers],[BEGINNING BALANCE]])-1)),"")</f>
        <v>1874578.119337481</v>
      </c>
      <c r="D56" s="3">
        <f ca="1">IF(PaymentSchedule[[#This Row],[PMT NO]]&lt;&gt;"",ScheduledPayment,"")</f>
        <v>10736.432460242781</v>
      </c>
      <c r="E56" s="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200</v>
      </c>
      <c r="F56" s="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10936.432460242781</v>
      </c>
      <c r="G56" s="3">
        <f ca="1">IF(PaymentSchedule[[#This Row],[PMT NO]]&lt;&gt;"",PaymentSchedule[[#This Row],[TOTAL PAYMENT]]-PaymentSchedule[[#This Row],[INTEREST]],"")</f>
        <v>3125.6902963366101</v>
      </c>
      <c r="H56" s="3">
        <f ca="1">IF(PaymentSchedule[[#This Row],[PMT NO]]&lt;&gt;"",PaymentSchedule[[#This Row],[BEGINNING BALANCE]]*(InterestRate/PaymentsPerYear),"")</f>
        <v>7810.7421639061704</v>
      </c>
      <c r="I56" s="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1871452.4290411444</v>
      </c>
      <c r="J56" s="3">
        <f ca="1">IF(PaymentSchedule[[#This Row],[PMT NO]]&lt;&gt;"",SUM(INDEX(PaymentSchedule[INTEREST],1,1):PaymentSchedule[[#This Row],[INTEREST]]),"")</f>
        <v>363591.88975206995</v>
      </c>
    </row>
    <row r="57" spans="1:10" x14ac:dyDescent="0.25">
      <c r="A57" s="4">
        <f ca="1">IF(LoanIsGood,IF(ROW()-ROW(PaymentSchedule[[#Headers],[PMT NO]])&gt;ScheduledNumberOfPayments,"",ROW()-ROW(PaymentSchedule[[#Headers],[PMT NO]])),"")</f>
        <v>46</v>
      </c>
      <c r="B57" s="2">
        <f ca="1">IF(PaymentSchedule[[#This Row],[PMT NO]]&lt;&gt;"",EOMONTH(LoanStartDate,ROW(PaymentSchedule[[#This Row],[PMT NO]])-ROW(PaymentSchedule[[#Headers],[PMT NO]])-2)+DAY(LoanStartDate),"")</f>
        <v>46978</v>
      </c>
      <c r="C57" s="3">
        <f ca="1">IF(PaymentSchedule[[#This Row],[PMT NO]]&lt;&gt;"",IF(ROW()-ROW(PaymentSchedule[[#Headers],[BEGINNING BALANCE]])=1,LoanAmount,INDEX(PaymentSchedule[ENDING BALANCE],ROW()-ROW(PaymentSchedule[[#Headers],[BEGINNING BALANCE]])-1)),"")</f>
        <v>1871452.4290411444</v>
      </c>
      <c r="D57" s="3">
        <f ca="1">IF(PaymentSchedule[[#This Row],[PMT NO]]&lt;&gt;"",ScheduledPayment,"")</f>
        <v>10736.432460242781</v>
      </c>
      <c r="E57" s="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200</v>
      </c>
      <c r="F57" s="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10936.432460242781</v>
      </c>
      <c r="G57" s="3">
        <f ca="1">IF(PaymentSchedule[[#This Row],[PMT NO]]&lt;&gt;"",PaymentSchedule[[#This Row],[TOTAL PAYMENT]]-PaymentSchedule[[#This Row],[INTEREST]],"")</f>
        <v>3138.7140059046787</v>
      </c>
      <c r="H57" s="3">
        <f ca="1">IF(PaymentSchedule[[#This Row],[PMT NO]]&lt;&gt;"",PaymentSchedule[[#This Row],[BEGINNING BALANCE]]*(InterestRate/PaymentsPerYear),"")</f>
        <v>7797.7184543381018</v>
      </c>
      <c r="I57" s="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1868313.7150352397</v>
      </c>
      <c r="J57" s="3">
        <f ca="1">IF(PaymentSchedule[[#This Row],[PMT NO]]&lt;&gt;"",SUM(INDEX(PaymentSchedule[INTEREST],1,1):PaymentSchedule[[#This Row],[INTEREST]]),"")</f>
        <v>371389.60820640804</v>
      </c>
    </row>
    <row r="58" spans="1:10" x14ac:dyDescent="0.25">
      <c r="A58" s="4">
        <f ca="1">IF(LoanIsGood,IF(ROW()-ROW(PaymentSchedule[[#Headers],[PMT NO]])&gt;ScheduledNumberOfPayments,"",ROW()-ROW(PaymentSchedule[[#Headers],[PMT NO]])),"")</f>
        <v>47</v>
      </c>
      <c r="B58" s="2">
        <f ca="1">IF(PaymentSchedule[[#This Row],[PMT NO]]&lt;&gt;"",EOMONTH(LoanStartDate,ROW(PaymentSchedule[[#This Row],[PMT NO]])-ROW(PaymentSchedule[[#Headers],[PMT NO]])-2)+DAY(LoanStartDate),"")</f>
        <v>47009</v>
      </c>
      <c r="C58" s="3">
        <f ca="1">IF(PaymentSchedule[[#This Row],[PMT NO]]&lt;&gt;"",IF(ROW()-ROW(PaymentSchedule[[#Headers],[BEGINNING BALANCE]])=1,LoanAmount,INDEX(PaymentSchedule[ENDING BALANCE],ROW()-ROW(PaymentSchedule[[#Headers],[BEGINNING BALANCE]])-1)),"")</f>
        <v>1868313.7150352397</v>
      </c>
      <c r="D58" s="3">
        <f ca="1">IF(PaymentSchedule[[#This Row],[PMT NO]]&lt;&gt;"",ScheduledPayment,"")</f>
        <v>10736.432460242781</v>
      </c>
      <c r="E58" s="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200</v>
      </c>
      <c r="F58" s="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10936.432460242781</v>
      </c>
      <c r="G58" s="3">
        <f ca="1">IF(PaymentSchedule[[#This Row],[PMT NO]]&lt;&gt;"",PaymentSchedule[[#This Row],[TOTAL PAYMENT]]-PaymentSchedule[[#This Row],[INTEREST]],"")</f>
        <v>3151.7919809292816</v>
      </c>
      <c r="H58" s="3">
        <f ca="1">IF(PaymentSchedule[[#This Row],[PMT NO]]&lt;&gt;"",PaymentSchedule[[#This Row],[BEGINNING BALANCE]]*(InterestRate/PaymentsPerYear),"")</f>
        <v>7784.6404793134989</v>
      </c>
      <c r="I58" s="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1865161.9230543105</v>
      </c>
      <c r="J58" s="3">
        <f ca="1">IF(PaymentSchedule[[#This Row],[PMT NO]]&lt;&gt;"",SUM(INDEX(PaymentSchedule[INTEREST],1,1):PaymentSchedule[[#This Row],[INTEREST]]),"")</f>
        <v>379174.24868572154</v>
      </c>
    </row>
    <row r="59" spans="1:10" x14ac:dyDescent="0.25">
      <c r="A59" s="4">
        <f ca="1">IF(LoanIsGood,IF(ROW()-ROW(PaymentSchedule[[#Headers],[PMT NO]])&gt;ScheduledNumberOfPayments,"",ROW()-ROW(PaymentSchedule[[#Headers],[PMT NO]])),"")</f>
        <v>48</v>
      </c>
      <c r="B59" s="2">
        <f ca="1">IF(PaymentSchedule[[#This Row],[PMT NO]]&lt;&gt;"",EOMONTH(LoanStartDate,ROW(PaymentSchedule[[#This Row],[PMT NO]])-ROW(PaymentSchedule[[#Headers],[PMT NO]])-2)+DAY(LoanStartDate),"")</f>
        <v>47039</v>
      </c>
      <c r="C59" s="3">
        <f ca="1">IF(PaymentSchedule[[#This Row],[PMT NO]]&lt;&gt;"",IF(ROW()-ROW(PaymentSchedule[[#Headers],[BEGINNING BALANCE]])=1,LoanAmount,INDEX(PaymentSchedule[ENDING BALANCE],ROW()-ROW(PaymentSchedule[[#Headers],[BEGINNING BALANCE]])-1)),"")</f>
        <v>1865161.9230543105</v>
      </c>
      <c r="D59" s="3">
        <f ca="1">IF(PaymentSchedule[[#This Row],[PMT NO]]&lt;&gt;"",ScheduledPayment,"")</f>
        <v>10736.432460242781</v>
      </c>
      <c r="E59" s="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200</v>
      </c>
      <c r="F59" s="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10936.432460242781</v>
      </c>
      <c r="G59" s="3">
        <f ca="1">IF(PaymentSchedule[[#This Row],[PMT NO]]&lt;&gt;"",PaymentSchedule[[#This Row],[TOTAL PAYMENT]]-PaymentSchedule[[#This Row],[INTEREST]],"")</f>
        <v>3164.9244475164869</v>
      </c>
      <c r="H59" s="3">
        <f ca="1">IF(PaymentSchedule[[#This Row],[PMT NO]]&lt;&gt;"",PaymentSchedule[[#This Row],[BEGINNING BALANCE]]*(InterestRate/PaymentsPerYear),"")</f>
        <v>7771.5080127262936</v>
      </c>
      <c r="I59" s="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1861996.998606794</v>
      </c>
      <c r="J59" s="3">
        <f ca="1">IF(PaymentSchedule[[#This Row],[PMT NO]]&lt;&gt;"",SUM(INDEX(PaymentSchedule[INTEREST],1,1):PaymentSchedule[[#This Row],[INTEREST]]),"")</f>
        <v>386945.75669844786</v>
      </c>
    </row>
    <row r="60" spans="1:10" x14ac:dyDescent="0.25">
      <c r="A60" s="4">
        <f ca="1">IF(LoanIsGood,IF(ROW()-ROW(PaymentSchedule[[#Headers],[PMT NO]])&gt;ScheduledNumberOfPayments,"",ROW()-ROW(PaymentSchedule[[#Headers],[PMT NO]])),"")</f>
        <v>49</v>
      </c>
      <c r="B60" s="2">
        <f ca="1">IF(PaymentSchedule[[#This Row],[PMT NO]]&lt;&gt;"",EOMONTH(LoanStartDate,ROW(PaymentSchedule[[#This Row],[PMT NO]])-ROW(PaymentSchedule[[#Headers],[PMT NO]])-2)+DAY(LoanStartDate),"")</f>
        <v>47070</v>
      </c>
      <c r="C60" s="3">
        <f ca="1">IF(PaymentSchedule[[#This Row],[PMT NO]]&lt;&gt;"",IF(ROW()-ROW(PaymentSchedule[[#Headers],[BEGINNING BALANCE]])=1,LoanAmount,INDEX(PaymentSchedule[ENDING BALANCE],ROW()-ROW(PaymentSchedule[[#Headers],[BEGINNING BALANCE]])-1)),"")</f>
        <v>1861996.998606794</v>
      </c>
      <c r="D60" s="3">
        <f ca="1">IF(PaymentSchedule[[#This Row],[PMT NO]]&lt;&gt;"",ScheduledPayment,"")</f>
        <v>10736.432460242781</v>
      </c>
      <c r="E60" s="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200</v>
      </c>
      <c r="F60" s="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10936.432460242781</v>
      </c>
      <c r="G60" s="3">
        <f ca="1">IF(PaymentSchedule[[#This Row],[PMT NO]]&lt;&gt;"",PaymentSchedule[[#This Row],[TOTAL PAYMENT]]-PaymentSchedule[[#This Row],[INTEREST]],"")</f>
        <v>3178.1116327144719</v>
      </c>
      <c r="H60" s="3">
        <f ca="1">IF(PaymentSchedule[[#This Row],[PMT NO]]&lt;&gt;"",PaymentSchedule[[#This Row],[BEGINNING BALANCE]]*(InterestRate/PaymentsPerYear),"")</f>
        <v>7758.3208275283087</v>
      </c>
      <c r="I60" s="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1858818.8869740795</v>
      </c>
      <c r="J60" s="3">
        <f ca="1">IF(PaymentSchedule[[#This Row],[PMT NO]]&lt;&gt;"",SUM(INDEX(PaymentSchedule[INTEREST],1,1):PaymentSchedule[[#This Row],[INTEREST]]),"")</f>
        <v>394704.07752597617</v>
      </c>
    </row>
    <row r="61" spans="1:10" x14ac:dyDescent="0.25">
      <c r="A61" s="4">
        <f ca="1">IF(LoanIsGood,IF(ROW()-ROW(PaymentSchedule[[#Headers],[PMT NO]])&gt;ScheduledNumberOfPayments,"",ROW()-ROW(PaymentSchedule[[#Headers],[PMT NO]])),"")</f>
        <v>50</v>
      </c>
      <c r="B61" s="2">
        <f ca="1">IF(PaymentSchedule[[#This Row],[PMT NO]]&lt;&gt;"",EOMONTH(LoanStartDate,ROW(PaymentSchedule[[#This Row],[PMT NO]])-ROW(PaymentSchedule[[#Headers],[PMT NO]])-2)+DAY(LoanStartDate),"")</f>
        <v>47100</v>
      </c>
      <c r="C61" s="3">
        <f ca="1">IF(PaymentSchedule[[#This Row],[PMT NO]]&lt;&gt;"",IF(ROW()-ROW(PaymentSchedule[[#Headers],[BEGINNING BALANCE]])=1,LoanAmount,INDEX(PaymentSchedule[ENDING BALANCE],ROW()-ROW(PaymentSchedule[[#Headers],[BEGINNING BALANCE]])-1)),"")</f>
        <v>1858818.8869740795</v>
      </c>
      <c r="D61" s="3">
        <f ca="1">IF(PaymentSchedule[[#This Row],[PMT NO]]&lt;&gt;"",ScheduledPayment,"")</f>
        <v>10736.432460242781</v>
      </c>
      <c r="E61" s="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200</v>
      </c>
      <c r="F61" s="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10936.432460242781</v>
      </c>
      <c r="G61" s="3">
        <f ca="1">IF(PaymentSchedule[[#This Row],[PMT NO]]&lt;&gt;"",PaymentSchedule[[#This Row],[TOTAL PAYMENT]]-PaymentSchedule[[#This Row],[INTEREST]],"")</f>
        <v>3191.3537645174492</v>
      </c>
      <c r="H61" s="3">
        <f ca="1">IF(PaymentSchedule[[#This Row],[PMT NO]]&lt;&gt;"",PaymentSchedule[[#This Row],[BEGINNING BALANCE]]*(InterestRate/PaymentsPerYear),"")</f>
        <v>7745.0786957253313</v>
      </c>
      <c r="I61" s="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1855627.5332095621</v>
      </c>
      <c r="J61" s="3">
        <f ca="1">IF(PaymentSchedule[[#This Row],[PMT NO]]&lt;&gt;"",SUM(INDEX(PaymentSchedule[INTEREST],1,1):PaymentSchedule[[#This Row],[INTEREST]]),"")</f>
        <v>402449.15622170153</v>
      </c>
    </row>
    <row r="62" spans="1:10" x14ac:dyDescent="0.25">
      <c r="A62" s="4">
        <f ca="1">IF(LoanIsGood,IF(ROW()-ROW(PaymentSchedule[[#Headers],[PMT NO]])&gt;ScheduledNumberOfPayments,"",ROW()-ROW(PaymentSchedule[[#Headers],[PMT NO]])),"")</f>
        <v>51</v>
      </c>
      <c r="B62" s="2">
        <f ca="1">IF(PaymentSchedule[[#This Row],[PMT NO]]&lt;&gt;"",EOMONTH(LoanStartDate,ROW(PaymentSchedule[[#This Row],[PMT NO]])-ROW(PaymentSchedule[[#Headers],[PMT NO]])-2)+DAY(LoanStartDate),"")</f>
        <v>47131</v>
      </c>
      <c r="C62" s="3">
        <f ca="1">IF(PaymentSchedule[[#This Row],[PMT NO]]&lt;&gt;"",IF(ROW()-ROW(PaymentSchedule[[#Headers],[BEGINNING BALANCE]])=1,LoanAmount,INDEX(PaymentSchedule[ENDING BALANCE],ROW()-ROW(PaymentSchedule[[#Headers],[BEGINNING BALANCE]])-1)),"")</f>
        <v>1855627.5332095621</v>
      </c>
      <c r="D62" s="3">
        <f ca="1">IF(PaymentSchedule[[#This Row],[PMT NO]]&lt;&gt;"",ScheduledPayment,"")</f>
        <v>10736.432460242781</v>
      </c>
      <c r="E62" s="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200</v>
      </c>
      <c r="F62" s="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10936.432460242781</v>
      </c>
      <c r="G62" s="3">
        <f ca="1">IF(PaymentSchedule[[#This Row],[PMT NO]]&lt;&gt;"",PaymentSchedule[[#This Row],[TOTAL PAYMENT]]-PaymentSchedule[[#This Row],[INTEREST]],"")</f>
        <v>3204.6510718696054</v>
      </c>
      <c r="H62" s="3">
        <f ca="1">IF(PaymentSchedule[[#This Row],[PMT NO]]&lt;&gt;"",PaymentSchedule[[#This Row],[BEGINNING BALANCE]]*(InterestRate/PaymentsPerYear),"")</f>
        <v>7731.7813883731751</v>
      </c>
      <c r="I62" s="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1852422.8821376925</v>
      </c>
      <c r="J62" s="3">
        <f ca="1">IF(PaymentSchedule[[#This Row],[PMT NO]]&lt;&gt;"",SUM(INDEX(PaymentSchedule[INTEREST],1,1):PaymentSchedule[[#This Row],[INTEREST]]),"")</f>
        <v>410180.9376100747</v>
      </c>
    </row>
    <row r="63" spans="1:10" x14ac:dyDescent="0.25">
      <c r="A63" s="4">
        <f ca="1">IF(LoanIsGood,IF(ROW()-ROW(PaymentSchedule[[#Headers],[PMT NO]])&gt;ScheduledNumberOfPayments,"",ROW()-ROW(PaymentSchedule[[#Headers],[PMT NO]])),"")</f>
        <v>52</v>
      </c>
      <c r="B63" s="2">
        <f ca="1">IF(PaymentSchedule[[#This Row],[PMT NO]]&lt;&gt;"",EOMONTH(LoanStartDate,ROW(PaymentSchedule[[#This Row],[PMT NO]])-ROW(PaymentSchedule[[#Headers],[PMT NO]])-2)+DAY(LoanStartDate),"")</f>
        <v>47162</v>
      </c>
      <c r="C63" s="3">
        <f ca="1">IF(PaymentSchedule[[#This Row],[PMT NO]]&lt;&gt;"",IF(ROW()-ROW(PaymentSchedule[[#Headers],[BEGINNING BALANCE]])=1,LoanAmount,INDEX(PaymentSchedule[ENDING BALANCE],ROW()-ROW(PaymentSchedule[[#Headers],[BEGINNING BALANCE]])-1)),"")</f>
        <v>1852422.8821376925</v>
      </c>
      <c r="D63" s="3">
        <f ca="1">IF(PaymentSchedule[[#This Row],[PMT NO]]&lt;&gt;"",ScheduledPayment,"")</f>
        <v>10736.432460242781</v>
      </c>
      <c r="E63" s="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200</v>
      </c>
      <c r="F63" s="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10936.432460242781</v>
      </c>
      <c r="G63" s="3">
        <f ca="1">IF(PaymentSchedule[[#This Row],[PMT NO]]&lt;&gt;"",PaymentSchedule[[#This Row],[TOTAL PAYMENT]]-PaymentSchedule[[#This Row],[INTEREST]],"")</f>
        <v>3218.003784669062</v>
      </c>
      <c r="H63" s="3">
        <f ca="1">IF(PaymentSchedule[[#This Row],[PMT NO]]&lt;&gt;"",PaymentSchedule[[#This Row],[BEGINNING BALANCE]]*(InterestRate/PaymentsPerYear),"")</f>
        <v>7718.4286755737185</v>
      </c>
      <c r="I63" s="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1849204.8783530234</v>
      </c>
      <c r="J63" s="3">
        <f ca="1">IF(PaymentSchedule[[#This Row],[PMT NO]]&lt;&gt;"",SUM(INDEX(PaymentSchedule[INTEREST],1,1):PaymentSchedule[[#This Row],[INTEREST]]),"")</f>
        <v>417899.36628564843</v>
      </c>
    </row>
    <row r="64" spans="1:10" x14ac:dyDescent="0.25">
      <c r="A64" s="4">
        <f ca="1">IF(LoanIsGood,IF(ROW()-ROW(PaymentSchedule[[#Headers],[PMT NO]])&gt;ScheduledNumberOfPayments,"",ROW()-ROW(PaymentSchedule[[#Headers],[PMT NO]])),"")</f>
        <v>53</v>
      </c>
      <c r="B64" s="2">
        <f ca="1">IF(PaymentSchedule[[#This Row],[PMT NO]]&lt;&gt;"",EOMONTH(LoanStartDate,ROW(PaymentSchedule[[#This Row],[PMT NO]])-ROW(PaymentSchedule[[#Headers],[PMT NO]])-2)+DAY(LoanStartDate),"")</f>
        <v>47190</v>
      </c>
      <c r="C64" s="3">
        <f ca="1">IF(PaymentSchedule[[#This Row],[PMT NO]]&lt;&gt;"",IF(ROW()-ROW(PaymentSchedule[[#Headers],[BEGINNING BALANCE]])=1,LoanAmount,INDEX(PaymentSchedule[ENDING BALANCE],ROW()-ROW(PaymentSchedule[[#Headers],[BEGINNING BALANCE]])-1)),"")</f>
        <v>1849204.8783530234</v>
      </c>
      <c r="D64" s="3">
        <f ca="1">IF(PaymentSchedule[[#This Row],[PMT NO]]&lt;&gt;"",ScheduledPayment,"")</f>
        <v>10736.432460242781</v>
      </c>
      <c r="E64" s="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200</v>
      </c>
      <c r="F64" s="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10936.432460242781</v>
      </c>
      <c r="G64" s="3">
        <f ca="1">IF(PaymentSchedule[[#This Row],[PMT NO]]&lt;&gt;"",PaymentSchedule[[#This Row],[TOTAL PAYMENT]]-PaymentSchedule[[#This Row],[INTEREST]],"")</f>
        <v>3231.4121337718498</v>
      </c>
      <c r="H64" s="3">
        <f ca="1">IF(PaymentSchedule[[#This Row],[PMT NO]]&lt;&gt;"",PaymentSchedule[[#This Row],[BEGINNING BALANCE]]*(InterestRate/PaymentsPerYear),"")</f>
        <v>7705.0203264709307</v>
      </c>
      <c r="I64" s="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1845973.4662192515</v>
      </c>
      <c r="J64" s="3">
        <f ca="1">IF(PaymentSchedule[[#This Row],[PMT NO]]&lt;&gt;"",SUM(INDEX(PaymentSchedule[INTEREST],1,1):PaymentSchedule[[#This Row],[INTEREST]]),"")</f>
        <v>425604.38661211939</v>
      </c>
    </row>
    <row r="65" spans="1:10" x14ac:dyDescent="0.25">
      <c r="A65" s="4">
        <f ca="1">IF(LoanIsGood,IF(ROW()-ROW(PaymentSchedule[[#Headers],[PMT NO]])&gt;ScheduledNumberOfPayments,"",ROW()-ROW(PaymentSchedule[[#Headers],[PMT NO]])),"")</f>
        <v>54</v>
      </c>
      <c r="B65" s="2">
        <f ca="1">IF(PaymentSchedule[[#This Row],[PMT NO]]&lt;&gt;"",EOMONTH(LoanStartDate,ROW(PaymentSchedule[[#This Row],[PMT NO]])-ROW(PaymentSchedule[[#Headers],[PMT NO]])-2)+DAY(LoanStartDate),"")</f>
        <v>47221</v>
      </c>
      <c r="C65" s="3">
        <f ca="1">IF(PaymentSchedule[[#This Row],[PMT NO]]&lt;&gt;"",IF(ROW()-ROW(PaymentSchedule[[#Headers],[BEGINNING BALANCE]])=1,LoanAmount,INDEX(PaymentSchedule[ENDING BALANCE],ROW()-ROW(PaymentSchedule[[#Headers],[BEGINNING BALANCE]])-1)),"")</f>
        <v>1845973.4662192515</v>
      </c>
      <c r="D65" s="3">
        <f ca="1">IF(PaymentSchedule[[#This Row],[PMT NO]]&lt;&gt;"",ScheduledPayment,"")</f>
        <v>10736.432460242781</v>
      </c>
      <c r="E65" s="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200</v>
      </c>
      <c r="F65" s="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10936.432460242781</v>
      </c>
      <c r="G65" s="3">
        <f ca="1">IF(PaymentSchedule[[#This Row],[PMT NO]]&lt;&gt;"",PaymentSchedule[[#This Row],[TOTAL PAYMENT]]-PaymentSchedule[[#This Row],[INTEREST]],"")</f>
        <v>3244.876350995899</v>
      </c>
      <c r="H65" s="3">
        <f ca="1">IF(PaymentSchedule[[#This Row],[PMT NO]]&lt;&gt;"",PaymentSchedule[[#This Row],[BEGINNING BALANCE]]*(InterestRate/PaymentsPerYear),"")</f>
        <v>7691.5561092468815</v>
      </c>
      <c r="I65" s="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1842728.5898682557</v>
      </c>
      <c r="J65" s="3">
        <f ca="1">IF(PaymentSchedule[[#This Row],[PMT NO]]&lt;&gt;"",SUM(INDEX(PaymentSchedule[INTEREST],1,1):PaymentSchedule[[#This Row],[INTEREST]]),"")</f>
        <v>433295.94272136624</v>
      </c>
    </row>
    <row r="66" spans="1:10" x14ac:dyDescent="0.25">
      <c r="A66" s="4">
        <f ca="1">IF(LoanIsGood,IF(ROW()-ROW(PaymentSchedule[[#Headers],[PMT NO]])&gt;ScheduledNumberOfPayments,"",ROW()-ROW(PaymentSchedule[[#Headers],[PMT NO]])),"")</f>
        <v>55</v>
      </c>
      <c r="B66" s="2">
        <f ca="1">IF(PaymentSchedule[[#This Row],[PMT NO]]&lt;&gt;"",EOMONTH(LoanStartDate,ROW(PaymentSchedule[[#This Row],[PMT NO]])-ROW(PaymentSchedule[[#Headers],[PMT NO]])-2)+DAY(LoanStartDate),"")</f>
        <v>47251</v>
      </c>
      <c r="C66" s="3">
        <f ca="1">IF(PaymentSchedule[[#This Row],[PMT NO]]&lt;&gt;"",IF(ROW()-ROW(PaymentSchedule[[#Headers],[BEGINNING BALANCE]])=1,LoanAmount,INDEX(PaymentSchedule[ENDING BALANCE],ROW()-ROW(PaymentSchedule[[#Headers],[BEGINNING BALANCE]])-1)),"")</f>
        <v>1842728.5898682557</v>
      </c>
      <c r="D66" s="3">
        <f ca="1">IF(PaymentSchedule[[#This Row],[PMT NO]]&lt;&gt;"",ScheduledPayment,"")</f>
        <v>10736.432460242781</v>
      </c>
      <c r="E66" s="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200</v>
      </c>
      <c r="F66" s="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10936.432460242781</v>
      </c>
      <c r="G66" s="3">
        <f ca="1">IF(PaymentSchedule[[#This Row],[PMT NO]]&lt;&gt;"",PaymentSchedule[[#This Row],[TOTAL PAYMENT]]-PaymentSchedule[[#This Row],[INTEREST]],"")</f>
        <v>3258.3966691250489</v>
      </c>
      <c r="H66" s="3">
        <f ca="1">IF(PaymentSchedule[[#This Row],[PMT NO]]&lt;&gt;"",PaymentSchedule[[#This Row],[BEGINNING BALANCE]]*(InterestRate/PaymentsPerYear),"")</f>
        <v>7678.0357911177316</v>
      </c>
      <c r="I66" s="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1839470.1931991307</v>
      </c>
      <c r="J66" s="3">
        <f ca="1">IF(PaymentSchedule[[#This Row],[PMT NO]]&lt;&gt;"",SUM(INDEX(PaymentSchedule[INTEREST],1,1):PaymentSchedule[[#This Row],[INTEREST]]),"")</f>
        <v>440973.978512484</v>
      </c>
    </row>
    <row r="67" spans="1:10" x14ac:dyDescent="0.25">
      <c r="A67" s="4">
        <f ca="1">IF(LoanIsGood,IF(ROW()-ROW(PaymentSchedule[[#Headers],[PMT NO]])&gt;ScheduledNumberOfPayments,"",ROW()-ROW(PaymentSchedule[[#Headers],[PMT NO]])),"")</f>
        <v>56</v>
      </c>
      <c r="B67" s="2">
        <f ca="1">IF(PaymentSchedule[[#This Row],[PMT NO]]&lt;&gt;"",EOMONTH(LoanStartDate,ROW(PaymentSchedule[[#This Row],[PMT NO]])-ROW(PaymentSchedule[[#Headers],[PMT NO]])-2)+DAY(LoanStartDate),"")</f>
        <v>47282</v>
      </c>
      <c r="C67" s="3">
        <f ca="1">IF(PaymentSchedule[[#This Row],[PMT NO]]&lt;&gt;"",IF(ROW()-ROW(PaymentSchedule[[#Headers],[BEGINNING BALANCE]])=1,LoanAmount,INDEX(PaymentSchedule[ENDING BALANCE],ROW()-ROW(PaymentSchedule[[#Headers],[BEGINNING BALANCE]])-1)),"")</f>
        <v>1839470.1931991307</v>
      </c>
      <c r="D67" s="3">
        <f ca="1">IF(PaymentSchedule[[#This Row],[PMT NO]]&lt;&gt;"",ScheduledPayment,"")</f>
        <v>10736.432460242781</v>
      </c>
      <c r="E67" s="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200</v>
      </c>
      <c r="F67" s="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10936.432460242781</v>
      </c>
      <c r="G67" s="3">
        <f ca="1">IF(PaymentSchedule[[#This Row],[PMT NO]]&lt;&gt;"",PaymentSchedule[[#This Row],[TOTAL PAYMENT]]-PaymentSchedule[[#This Row],[INTEREST]],"")</f>
        <v>3271.9733219130694</v>
      </c>
      <c r="H67" s="3">
        <f ca="1">IF(PaymentSchedule[[#This Row],[PMT NO]]&lt;&gt;"",PaymentSchedule[[#This Row],[BEGINNING BALANCE]]*(InterestRate/PaymentsPerYear),"")</f>
        <v>7664.4591383297111</v>
      </c>
      <c r="I67" s="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1836198.2198772177</v>
      </c>
      <c r="J67" s="3">
        <f ca="1">IF(PaymentSchedule[[#This Row],[PMT NO]]&lt;&gt;"",SUM(INDEX(PaymentSchedule[INTEREST],1,1):PaymentSchedule[[#This Row],[INTEREST]]),"")</f>
        <v>448638.43765081372</v>
      </c>
    </row>
    <row r="68" spans="1:10" x14ac:dyDescent="0.25">
      <c r="A68" s="4">
        <f ca="1">IF(LoanIsGood,IF(ROW()-ROW(PaymentSchedule[[#Headers],[PMT NO]])&gt;ScheduledNumberOfPayments,"",ROW()-ROW(PaymentSchedule[[#Headers],[PMT NO]])),"")</f>
        <v>57</v>
      </c>
      <c r="B68" s="2">
        <f ca="1">IF(PaymentSchedule[[#This Row],[PMT NO]]&lt;&gt;"",EOMONTH(LoanStartDate,ROW(PaymentSchedule[[#This Row],[PMT NO]])-ROW(PaymentSchedule[[#Headers],[PMT NO]])-2)+DAY(LoanStartDate),"")</f>
        <v>47312</v>
      </c>
      <c r="C68" s="3">
        <f ca="1">IF(PaymentSchedule[[#This Row],[PMT NO]]&lt;&gt;"",IF(ROW()-ROW(PaymentSchedule[[#Headers],[BEGINNING BALANCE]])=1,LoanAmount,INDEX(PaymentSchedule[ENDING BALANCE],ROW()-ROW(PaymentSchedule[[#Headers],[BEGINNING BALANCE]])-1)),"")</f>
        <v>1836198.2198772177</v>
      </c>
      <c r="D68" s="3">
        <f ca="1">IF(PaymentSchedule[[#This Row],[PMT NO]]&lt;&gt;"",ScheduledPayment,"")</f>
        <v>10736.432460242781</v>
      </c>
      <c r="E68" s="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200</v>
      </c>
      <c r="F68" s="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10936.432460242781</v>
      </c>
      <c r="G68" s="3">
        <f ca="1">IF(PaymentSchedule[[#This Row],[PMT NO]]&lt;&gt;"",PaymentSchedule[[#This Row],[TOTAL PAYMENT]]-PaymentSchedule[[#This Row],[INTEREST]],"")</f>
        <v>3285.6065440877073</v>
      </c>
      <c r="H68" s="3">
        <f ca="1">IF(PaymentSchedule[[#This Row],[PMT NO]]&lt;&gt;"",PaymentSchedule[[#This Row],[BEGINNING BALANCE]]*(InterestRate/PaymentsPerYear),"")</f>
        <v>7650.8259161550732</v>
      </c>
      <c r="I68" s="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1832912.61333313</v>
      </c>
      <c r="J68" s="3">
        <f ca="1">IF(PaymentSchedule[[#This Row],[PMT NO]]&lt;&gt;"",SUM(INDEX(PaymentSchedule[INTEREST],1,1):PaymentSchedule[[#This Row],[INTEREST]]),"")</f>
        <v>456289.26356696879</v>
      </c>
    </row>
    <row r="69" spans="1:10" x14ac:dyDescent="0.25">
      <c r="A69" s="4">
        <f ca="1">IF(LoanIsGood,IF(ROW()-ROW(PaymentSchedule[[#Headers],[PMT NO]])&gt;ScheduledNumberOfPayments,"",ROW()-ROW(PaymentSchedule[[#Headers],[PMT NO]])),"")</f>
        <v>58</v>
      </c>
      <c r="B69" s="2">
        <f ca="1">IF(PaymentSchedule[[#This Row],[PMT NO]]&lt;&gt;"",EOMONTH(LoanStartDate,ROW(PaymentSchedule[[#This Row],[PMT NO]])-ROW(PaymentSchedule[[#Headers],[PMT NO]])-2)+DAY(LoanStartDate),"")</f>
        <v>47343</v>
      </c>
      <c r="C69" s="3">
        <f ca="1">IF(PaymentSchedule[[#This Row],[PMT NO]]&lt;&gt;"",IF(ROW()-ROW(PaymentSchedule[[#Headers],[BEGINNING BALANCE]])=1,LoanAmount,INDEX(PaymentSchedule[ENDING BALANCE],ROW()-ROW(PaymentSchedule[[#Headers],[BEGINNING BALANCE]])-1)),"")</f>
        <v>1832912.61333313</v>
      </c>
      <c r="D69" s="3">
        <f ca="1">IF(PaymentSchedule[[#This Row],[PMT NO]]&lt;&gt;"",ScheduledPayment,"")</f>
        <v>10736.432460242781</v>
      </c>
      <c r="E69" s="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200</v>
      </c>
      <c r="F69" s="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10936.432460242781</v>
      </c>
      <c r="G69" s="3">
        <f ca="1">IF(PaymentSchedule[[#This Row],[PMT NO]]&lt;&gt;"",PaymentSchedule[[#This Row],[TOTAL PAYMENT]]-PaymentSchedule[[#This Row],[INTEREST]],"")</f>
        <v>3299.2965713547392</v>
      </c>
      <c r="H69" s="3">
        <f ca="1">IF(PaymentSchedule[[#This Row],[PMT NO]]&lt;&gt;"",PaymentSchedule[[#This Row],[BEGINNING BALANCE]]*(InterestRate/PaymentsPerYear),"")</f>
        <v>7637.1358888880413</v>
      </c>
      <c r="I69" s="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1829613.3167617752</v>
      </c>
      <c r="J69" s="3">
        <f ca="1">IF(PaymentSchedule[[#This Row],[PMT NO]]&lt;&gt;"",SUM(INDEX(PaymentSchedule[INTEREST],1,1):PaymentSchedule[[#This Row],[INTEREST]]),"")</f>
        <v>463926.39945585682</v>
      </c>
    </row>
    <row r="70" spans="1:10" x14ac:dyDescent="0.25">
      <c r="A70" s="4">
        <f ca="1">IF(LoanIsGood,IF(ROW()-ROW(PaymentSchedule[[#Headers],[PMT NO]])&gt;ScheduledNumberOfPayments,"",ROW()-ROW(PaymentSchedule[[#Headers],[PMT NO]])),"")</f>
        <v>59</v>
      </c>
      <c r="B70" s="2">
        <f ca="1">IF(PaymentSchedule[[#This Row],[PMT NO]]&lt;&gt;"",EOMONTH(LoanStartDate,ROW(PaymentSchedule[[#This Row],[PMT NO]])-ROW(PaymentSchedule[[#Headers],[PMT NO]])-2)+DAY(LoanStartDate),"")</f>
        <v>47374</v>
      </c>
      <c r="C70" s="3">
        <f ca="1">IF(PaymentSchedule[[#This Row],[PMT NO]]&lt;&gt;"",IF(ROW()-ROW(PaymentSchedule[[#Headers],[BEGINNING BALANCE]])=1,LoanAmount,INDEX(PaymentSchedule[ENDING BALANCE],ROW()-ROW(PaymentSchedule[[#Headers],[BEGINNING BALANCE]])-1)),"")</f>
        <v>1829613.3167617752</v>
      </c>
      <c r="D70" s="3">
        <f ca="1">IF(PaymentSchedule[[#This Row],[PMT NO]]&lt;&gt;"",ScheduledPayment,"")</f>
        <v>10736.432460242781</v>
      </c>
      <c r="E70" s="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200</v>
      </c>
      <c r="F70" s="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10936.432460242781</v>
      </c>
      <c r="G70" s="3">
        <f ca="1">IF(PaymentSchedule[[#This Row],[PMT NO]]&lt;&gt;"",PaymentSchedule[[#This Row],[TOTAL PAYMENT]]-PaymentSchedule[[#This Row],[INTEREST]],"")</f>
        <v>3313.0436404020511</v>
      </c>
      <c r="H70" s="3">
        <f ca="1">IF(PaymentSchedule[[#This Row],[PMT NO]]&lt;&gt;"",PaymentSchedule[[#This Row],[BEGINNING BALANCE]]*(InterestRate/PaymentsPerYear),"")</f>
        <v>7623.3888198407294</v>
      </c>
      <c r="I70" s="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1826300.273121373</v>
      </c>
      <c r="J70" s="3">
        <f ca="1">IF(PaymentSchedule[[#This Row],[PMT NO]]&lt;&gt;"",SUM(INDEX(PaymentSchedule[INTEREST],1,1):PaymentSchedule[[#This Row],[INTEREST]]),"")</f>
        <v>471549.78827569756</v>
      </c>
    </row>
    <row r="71" spans="1:10" x14ac:dyDescent="0.25">
      <c r="A71" s="4">
        <f ca="1">IF(LoanIsGood,IF(ROW()-ROW(PaymentSchedule[[#Headers],[PMT NO]])&gt;ScheduledNumberOfPayments,"",ROW()-ROW(PaymentSchedule[[#Headers],[PMT NO]])),"")</f>
        <v>60</v>
      </c>
      <c r="B71" s="2">
        <f ca="1">IF(PaymentSchedule[[#This Row],[PMT NO]]&lt;&gt;"",EOMONTH(LoanStartDate,ROW(PaymentSchedule[[#This Row],[PMT NO]])-ROW(PaymentSchedule[[#Headers],[PMT NO]])-2)+DAY(LoanStartDate),"")</f>
        <v>47404</v>
      </c>
      <c r="C71" s="3">
        <f ca="1">IF(PaymentSchedule[[#This Row],[PMT NO]]&lt;&gt;"",IF(ROW()-ROW(PaymentSchedule[[#Headers],[BEGINNING BALANCE]])=1,LoanAmount,INDEX(PaymentSchedule[ENDING BALANCE],ROW()-ROW(PaymentSchedule[[#Headers],[BEGINNING BALANCE]])-1)),"")</f>
        <v>1826300.273121373</v>
      </c>
      <c r="D71" s="3">
        <f ca="1">IF(PaymentSchedule[[#This Row],[PMT NO]]&lt;&gt;"",ScheduledPayment,"")</f>
        <v>10736.432460242781</v>
      </c>
      <c r="E71" s="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200</v>
      </c>
      <c r="F71" s="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10936.432460242781</v>
      </c>
      <c r="G71" s="3">
        <f ca="1">IF(PaymentSchedule[[#This Row],[PMT NO]]&lt;&gt;"",PaymentSchedule[[#This Row],[TOTAL PAYMENT]]-PaymentSchedule[[#This Row],[INTEREST]],"")</f>
        <v>3326.8479889037262</v>
      </c>
      <c r="H71" s="3">
        <f ca="1">IF(PaymentSchedule[[#This Row],[PMT NO]]&lt;&gt;"",PaymentSchedule[[#This Row],[BEGINNING BALANCE]]*(InterestRate/PaymentsPerYear),"")</f>
        <v>7609.5844713390543</v>
      </c>
      <c r="I71" s="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1822973.4251324693</v>
      </c>
      <c r="J71" s="3">
        <f ca="1">IF(PaymentSchedule[[#This Row],[PMT NO]]&lt;&gt;"",SUM(INDEX(PaymentSchedule[INTEREST],1,1):PaymentSchedule[[#This Row],[INTEREST]]),"")</f>
        <v>479159.37274703663</v>
      </c>
    </row>
    <row r="72" spans="1:10" x14ac:dyDescent="0.25">
      <c r="A72" s="4">
        <f ca="1">IF(LoanIsGood,IF(ROW()-ROW(PaymentSchedule[[#Headers],[PMT NO]])&gt;ScheduledNumberOfPayments,"",ROW()-ROW(PaymentSchedule[[#Headers],[PMT NO]])),"")</f>
        <v>61</v>
      </c>
      <c r="B72" s="2">
        <f ca="1">IF(PaymentSchedule[[#This Row],[PMT NO]]&lt;&gt;"",EOMONTH(LoanStartDate,ROW(PaymentSchedule[[#This Row],[PMT NO]])-ROW(PaymentSchedule[[#Headers],[PMT NO]])-2)+DAY(LoanStartDate),"")</f>
        <v>47435</v>
      </c>
      <c r="C72" s="3">
        <f ca="1">IF(PaymentSchedule[[#This Row],[PMT NO]]&lt;&gt;"",IF(ROW()-ROW(PaymentSchedule[[#Headers],[BEGINNING BALANCE]])=1,LoanAmount,INDEX(PaymentSchedule[ENDING BALANCE],ROW()-ROW(PaymentSchedule[[#Headers],[BEGINNING BALANCE]])-1)),"")</f>
        <v>1822973.4251324693</v>
      </c>
      <c r="D72" s="3">
        <f ca="1">IF(PaymentSchedule[[#This Row],[PMT NO]]&lt;&gt;"",ScheduledPayment,"")</f>
        <v>10736.432460242781</v>
      </c>
      <c r="E72" s="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200</v>
      </c>
      <c r="F72" s="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10936.432460242781</v>
      </c>
      <c r="G72" s="3">
        <f ca="1">IF(PaymentSchedule[[#This Row],[PMT NO]]&lt;&gt;"",PaymentSchedule[[#This Row],[TOTAL PAYMENT]]-PaymentSchedule[[#This Row],[INTEREST]],"")</f>
        <v>3340.7098555241582</v>
      </c>
      <c r="H72" s="3">
        <f ca="1">IF(PaymentSchedule[[#This Row],[PMT NO]]&lt;&gt;"",PaymentSchedule[[#This Row],[BEGINNING BALANCE]]*(InterestRate/PaymentsPerYear),"")</f>
        <v>7595.7226047186223</v>
      </c>
      <c r="I72" s="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1819632.7152769451</v>
      </c>
      <c r="J72" s="3">
        <f ca="1">IF(PaymentSchedule[[#This Row],[PMT NO]]&lt;&gt;"",SUM(INDEX(PaymentSchedule[INTEREST],1,1):PaymentSchedule[[#This Row],[INTEREST]]),"")</f>
        <v>486755.09535175527</v>
      </c>
    </row>
    <row r="73" spans="1:10" x14ac:dyDescent="0.25">
      <c r="A73" s="4">
        <f ca="1">IF(LoanIsGood,IF(ROW()-ROW(PaymentSchedule[[#Headers],[PMT NO]])&gt;ScheduledNumberOfPayments,"",ROW()-ROW(PaymentSchedule[[#Headers],[PMT NO]])),"")</f>
        <v>62</v>
      </c>
      <c r="B73" s="2">
        <f ca="1">IF(PaymentSchedule[[#This Row],[PMT NO]]&lt;&gt;"",EOMONTH(LoanStartDate,ROW(PaymentSchedule[[#This Row],[PMT NO]])-ROW(PaymentSchedule[[#Headers],[PMT NO]])-2)+DAY(LoanStartDate),"")</f>
        <v>47465</v>
      </c>
      <c r="C73" s="3">
        <f ca="1">IF(PaymentSchedule[[#This Row],[PMT NO]]&lt;&gt;"",IF(ROW()-ROW(PaymentSchedule[[#Headers],[BEGINNING BALANCE]])=1,LoanAmount,INDEX(PaymentSchedule[ENDING BALANCE],ROW()-ROW(PaymentSchedule[[#Headers],[BEGINNING BALANCE]])-1)),"")</f>
        <v>1819632.7152769451</v>
      </c>
      <c r="D73" s="3">
        <f ca="1">IF(PaymentSchedule[[#This Row],[PMT NO]]&lt;&gt;"",ScheduledPayment,"")</f>
        <v>10736.432460242781</v>
      </c>
      <c r="E73" s="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200</v>
      </c>
      <c r="F73" s="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10936.432460242781</v>
      </c>
      <c r="G73" s="3">
        <f ca="1">IF(PaymentSchedule[[#This Row],[PMT NO]]&lt;&gt;"",PaymentSchedule[[#This Row],[TOTAL PAYMENT]]-PaymentSchedule[[#This Row],[INTEREST]],"")</f>
        <v>3354.629479922176</v>
      </c>
      <c r="H73" s="3">
        <f ca="1">IF(PaymentSchedule[[#This Row],[PMT NO]]&lt;&gt;"",PaymentSchedule[[#This Row],[BEGINNING BALANCE]]*(InterestRate/PaymentsPerYear),"")</f>
        <v>7581.8029803206045</v>
      </c>
      <c r="I73" s="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1816278.085797023</v>
      </c>
      <c r="J73" s="3">
        <f ca="1">IF(PaymentSchedule[[#This Row],[PMT NO]]&lt;&gt;"",SUM(INDEX(PaymentSchedule[INTEREST],1,1):PaymentSchedule[[#This Row],[INTEREST]]),"")</f>
        <v>494336.89833207586</v>
      </c>
    </row>
    <row r="74" spans="1:10" x14ac:dyDescent="0.25">
      <c r="A74" s="4">
        <f ca="1">IF(LoanIsGood,IF(ROW()-ROW(PaymentSchedule[[#Headers],[PMT NO]])&gt;ScheduledNumberOfPayments,"",ROW()-ROW(PaymentSchedule[[#Headers],[PMT NO]])),"")</f>
        <v>63</v>
      </c>
      <c r="B74" s="2">
        <f ca="1">IF(PaymentSchedule[[#This Row],[PMT NO]]&lt;&gt;"",EOMONTH(LoanStartDate,ROW(PaymentSchedule[[#This Row],[PMT NO]])-ROW(PaymentSchedule[[#Headers],[PMT NO]])-2)+DAY(LoanStartDate),"")</f>
        <v>47496</v>
      </c>
      <c r="C74" s="3">
        <f ca="1">IF(PaymentSchedule[[#This Row],[PMT NO]]&lt;&gt;"",IF(ROW()-ROW(PaymentSchedule[[#Headers],[BEGINNING BALANCE]])=1,LoanAmount,INDEX(PaymentSchedule[ENDING BALANCE],ROW()-ROW(PaymentSchedule[[#Headers],[BEGINNING BALANCE]])-1)),"")</f>
        <v>1816278.085797023</v>
      </c>
      <c r="D74" s="3">
        <f ca="1">IF(PaymentSchedule[[#This Row],[PMT NO]]&lt;&gt;"",ScheduledPayment,"")</f>
        <v>10736.432460242781</v>
      </c>
      <c r="E74" s="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200</v>
      </c>
      <c r="F74" s="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10936.432460242781</v>
      </c>
      <c r="G74" s="3">
        <f ca="1">IF(PaymentSchedule[[#This Row],[PMT NO]]&lt;&gt;"",PaymentSchedule[[#This Row],[TOTAL PAYMENT]]-PaymentSchedule[[#This Row],[INTEREST]],"")</f>
        <v>3368.6071027551843</v>
      </c>
      <c r="H74" s="3">
        <f ca="1">IF(PaymentSchedule[[#This Row],[PMT NO]]&lt;&gt;"",PaymentSchedule[[#This Row],[BEGINNING BALANCE]]*(InterestRate/PaymentsPerYear),"")</f>
        <v>7567.8253574875962</v>
      </c>
      <c r="I74" s="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1812909.4786942678</v>
      </c>
      <c r="J74" s="3">
        <f ca="1">IF(PaymentSchedule[[#This Row],[PMT NO]]&lt;&gt;"",SUM(INDEX(PaymentSchedule[INTEREST],1,1):PaymentSchedule[[#This Row],[INTEREST]]),"")</f>
        <v>501904.72368956346</v>
      </c>
    </row>
    <row r="75" spans="1:10" x14ac:dyDescent="0.25">
      <c r="A75" s="4">
        <f ca="1">IF(LoanIsGood,IF(ROW()-ROW(PaymentSchedule[[#Headers],[PMT NO]])&gt;ScheduledNumberOfPayments,"",ROW()-ROW(PaymentSchedule[[#Headers],[PMT NO]])),"")</f>
        <v>64</v>
      </c>
      <c r="B75" s="2">
        <f ca="1">IF(PaymentSchedule[[#This Row],[PMT NO]]&lt;&gt;"",EOMONTH(LoanStartDate,ROW(PaymentSchedule[[#This Row],[PMT NO]])-ROW(PaymentSchedule[[#Headers],[PMT NO]])-2)+DAY(LoanStartDate),"")</f>
        <v>47527</v>
      </c>
      <c r="C75" s="3">
        <f ca="1">IF(PaymentSchedule[[#This Row],[PMT NO]]&lt;&gt;"",IF(ROW()-ROW(PaymentSchedule[[#Headers],[BEGINNING BALANCE]])=1,LoanAmount,INDEX(PaymentSchedule[ENDING BALANCE],ROW()-ROW(PaymentSchedule[[#Headers],[BEGINNING BALANCE]])-1)),"")</f>
        <v>1812909.4786942678</v>
      </c>
      <c r="D75" s="3">
        <f ca="1">IF(PaymentSchedule[[#This Row],[PMT NO]]&lt;&gt;"",ScheduledPayment,"")</f>
        <v>10736.432460242781</v>
      </c>
      <c r="E75" s="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200</v>
      </c>
      <c r="F75" s="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10936.432460242781</v>
      </c>
      <c r="G75" s="3">
        <f ca="1">IF(PaymentSchedule[[#This Row],[PMT NO]]&lt;&gt;"",PaymentSchedule[[#This Row],[TOTAL PAYMENT]]-PaymentSchedule[[#This Row],[INTEREST]],"")</f>
        <v>3382.6429656833316</v>
      </c>
      <c r="H75" s="3">
        <f ca="1">IF(PaymentSchedule[[#This Row],[PMT NO]]&lt;&gt;"",PaymentSchedule[[#This Row],[BEGINNING BALANCE]]*(InterestRate/PaymentsPerYear),"")</f>
        <v>7553.7894945594489</v>
      </c>
      <c r="I75" s="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1809526.8357285846</v>
      </c>
      <c r="J75" s="3">
        <f ca="1">IF(PaymentSchedule[[#This Row],[PMT NO]]&lt;&gt;"",SUM(INDEX(PaymentSchedule[INTEREST],1,1):PaymentSchedule[[#This Row],[INTEREST]]),"")</f>
        <v>509458.51318412292</v>
      </c>
    </row>
    <row r="76" spans="1:10" x14ac:dyDescent="0.25">
      <c r="A76" s="4">
        <f ca="1">IF(LoanIsGood,IF(ROW()-ROW(PaymentSchedule[[#Headers],[PMT NO]])&gt;ScheduledNumberOfPayments,"",ROW()-ROW(PaymentSchedule[[#Headers],[PMT NO]])),"")</f>
        <v>65</v>
      </c>
      <c r="B76" s="2">
        <f ca="1">IF(PaymentSchedule[[#This Row],[PMT NO]]&lt;&gt;"",EOMONTH(LoanStartDate,ROW(PaymentSchedule[[#This Row],[PMT NO]])-ROW(PaymentSchedule[[#Headers],[PMT NO]])-2)+DAY(LoanStartDate),"")</f>
        <v>47555</v>
      </c>
      <c r="C76" s="3">
        <f ca="1">IF(PaymentSchedule[[#This Row],[PMT NO]]&lt;&gt;"",IF(ROW()-ROW(PaymentSchedule[[#Headers],[BEGINNING BALANCE]])=1,LoanAmount,INDEX(PaymentSchedule[ENDING BALANCE],ROW()-ROW(PaymentSchedule[[#Headers],[BEGINNING BALANCE]])-1)),"")</f>
        <v>1809526.8357285846</v>
      </c>
      <c r="D76" s="3">
        <f ca="1">IF(PaymentSchedule[[#This Row],[PMT NO]]&lt;&gt;"",ScheduledPayment,"")</f>
        <v>10736.432460242781</v>
      </c>
      <c r="E76" s="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200</v>
      </c>
      <c r="F76" s="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10936.432460242781</v>
      </c>
      <c r="G76" s="3">
        <f ca="1">IF(PaymentSchedule[[#This Row],[PMT NO]]&lt;&gt;"",PaymentSchedule[[#This Row],[TOTAL PAYMENT]]-PaymentSchedule[[#This Row],[INTEREST]],"")</f>
        <v>3396.7373113736785</v>
      </c>
      <c r="H76" s="3">
        <f ca="1">IF(PaymentSchedule[[#This Row],[PMT NO]]&lt;&gt;"",PaymentSchedule[[#This Row],[BEGINNING BALANCE]]*(InterestRate/PaymentsPerYear),"")</f>
        <v>7539.695148869102</v>
      </c>
      <c r="I76" s="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1806130.0984172109</v>
      </c>
      <c r="J76" s="3">
        <f ca="1">IF(PaymentSchedule[[#This Row],[PMT NO]]&lt;&gt;"",SUM(INDEX(PaymentSchedule[INTEREST],1,1):PaymentSchedule[[#This Row],[INTEREST]]),"")</f>
        <v>516998.20833299204</v>
      </c>
    </row>
    <row r="77" spans="1:10" x14ac:dyDescent="0.25">
      <c r="A77" s="4">
        <f ca="1">IF(LoanIsGood,IF(ROW()-ROW(PaymentSchedule[[#Headers],[PMT NO]])&gt;ScheduledNumberOfPayments,"",ROW()-ROW(PaymentSchedule[[#Headers],[PMT NO]])),"")</f>
        <v>66</v>
      </c>
      <c r="B77" s="2">
        <f ca="1">IF(PaymentSchedule[[#This Row],[PMT NO]]&lt;&gt;"",EOMONTH(LoanStartDate,ROW(PaymentSchedule[[#This Row],[PMT NO]])-ROW(PaymentSchedule[[#Headers],[PMT NO]])-2)+DAY(LoanStartDate),"")</f>
        <v>47586</v>
      </c>
      <c r="C77" s="3">
        <f ca="1">IF(PaymentSchedule[[#This Row],[PMT NO]]&lt;&gt;"",IF(ROW()-ROW(PaymentSchedule[[#Headers],[BEGINNING BALANCE]])=1,LoanAmount,INDEX(PaymentSchedule[ENDING BALANCE],ROW()-ROW(PaymentSchedule[[#Headers],[BEGINNING BALANCE]])-1)),"")</f>
        <v>1806130.0984172109</v>
      </c>
      <c r="D77" s="3">
        <f ca="1">IF(PaymentSchedule[[#This Row],[PMT NO]]&lt;&gt;"",ScheduledPayment,"")</f>
        <v>10736.432460242781</v>
      </c>
      <c r="E77" s="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200</v>
      </c>
      <c r="F77" s="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10936.432460242781</v>
      </c>
      <c r="G77" s="3">
        <f ca="1">IF(PaymentSchedule[[#This Row],[PMT NO]]&lt;&gt;"",PaymentSchedule[[#This Row],[TOTAL PAYMENT]]-PaymentSchedule[[#This Row],[INTEREST]],"")</f>
        <v>3410.8903835044021</v>
      </c>
      <c r="H77" s="3">
        <f ca="1">IF(PaymentSchedule[[#This Row],[PMT NO]]&lt;&gt;"",PaymentSchedule[[#This Row],[BEGINNING BALANCE]]*(InterestRate/PaymentsPerYear),"")</f>
        <v>7525.5420767383785</v>
      </c>
      <c r="I77" s="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1802719.2080337065</v>
      </c>
      <c r="J77" s="3">
        <f ca="1">IF(PaymentSchedule[[#This Row],[PMT NO]]&lt;&gt;"",SUM(INDEX(PaymentSchedule[INTEREST],1,1):PaymentSchedule[[#This Row],[INTEREST]]),"")</f>
        <v>524523.75040973048</v>
      </c>
    </row>
    <row r="78" spans="1:10" x14ac:dyDescent="0.25">
      <c r="A78" s="4">
        <f ca="1">IF(LoanIsGood,IF(ROW()-ROW(PaymentSchedule[[#Headers],[PMT NO]])&gt;ScheduledNumberOfPayments,"",ROW()-ROW(PaymentSchedule[[#Headers],[PMT NO]])),"")</f>
        <v>67</v>
      </c>
      <c r="B78" s="2">
        <f ca="1">IF(PaymentSchedule[[#This Row],[PMT NO]]&lt;&gt;"",EOMONTH(LoanStartDate,ROW(PaymentSchedule[[#This Row],[PMT NO]])-ROW(PaymentSchedule[[#Headers],[PMT NO]])-2)+DAY(LoanStartDate),"")</f>
        <v>47616</v>
      </c>
      <c r="C78" s="3">
        <f ca="1">IF(PaymentSchedule[[#This Row],[PMT NO]]&lt;&gt;"",IF(ROW()-ROW(PaymentSchedule[[#Headers],[BEGINNING BALANCE]])=1,LoanAmount,INDEX(PaymentSchedule[ENDING BALANCE],ROW()-ROW(PaymentSchedule[[#Headers],[BEGINNING BALANCE]])-1)),"")</f>
        <v>1802719.2080337065</v>
      </c>
      <c r="D78" s="3">
        <f ca="1">IF(PaymentSchedule[[#This Row],[PMT NO]]&lt;&gt;"",ScheduledPayment,"")</f>
        <v>10736.432460242781</v>
      </c>
      <c r="E78" s="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200</v>
      </c>
      <c r="F78" s="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10936.432460242781</v>
      </c>
      <c r="G78" s="3">
        <f ca="1">IF(PaymentSchedule[[#This Row],[PMT NO]]&lt;&gt;"",PaymentSchedule[[#This Row],[TOTAL PAYMENT]]-PaymentSchedule[[#This Row],[INTEREST]],"")</f>
        <v>3425.1024267690036</v>
      </c>
      <c r="H78" s="3">
        <f ca="1">IF(PaymentSchedule[[#This Row],[PMT NO]]&lt;&gt;"",PaymentSchedule[[#This Row],[BEGINNING BALANCE]]*(InterestRate/PaymentsPerYear),"")</f>
        <v>7511.3300334737769</v>
      </c>
      <c r="I78" s="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1799294.1056069375</v>
      </c>
      <c r="J78" s="3">
        <f ca="1">IF(PaymentSchedule[[#This Row],[PMT NO]]&lt;&gt;"",SUM(INDEX(PaymentSchedule[INTEREST],1,1):PaymentSchedule[[#This Row],[INTEREST]]),"")</f>
        <v>532035.08044320426</v>
      </c>
    </row>
    <row r="79" spans="1:10" x14ac:dyDescent="0.25">
      <c r="A79" s="4">
        <f ca="1">IF(LoanIsGood,IF(ROW()-ROW(PaymentSchedule[[#Headers],[PMT NO]])&gt;ScheduledNumberOfPayments,"",ROW()-ROW(PaymentSchedule[[#Headers],[PMT NO]])),"")</f>
        <v>68</v>
      </c>
      <c r="B79" s="2">
        <f ca="1">IF(PaymentSchedule[[#This Row],[PMT NO]]&lt;&gt;"",EOMONTH(LoanStartDate,ROW(PaymentSchedule[[#This Row],[PMT NO]])-ROW(PaymentSchedule[[#Headers],[PMT NO]])-2)+DAY(LoanStartDate),"")</f>
        <v>47647</v>
      </c>
      <c r="C79" s="3">
        <f ca="1">IF(PaymentSchedule[[#This Row],[PMT NO]]&lt;&gt;"",IF(ROW()-ROW(PaymentSchedule[[#Headers],[BEGINNING BALANCE]])=1,LoanAmount,INDEX(PaymentSchedule[ENDING BALANCE],ROW()-ROW(PaymentSchedule[[#Headers],[BEGINNING BALANCE]])-1)),"")</f>
        <v>1799294.1056069375</v>
      </c>
      <c r="D79" s="3">
        <f ca="1">IF(PaymentSchedule[[#This Row],[PMT NO]]&lt;&gt;"",ScheduledPayment,"")</f>
        <v>10736.432460242781</v>
      </c>
      <c r="E79" s="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200</v>
      </c>
      <c r="F79" s="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10936.432460242781</v>
      </c>
      <c r="G79" s="3">
        <f ca="1">IF(PaymentSchedule[[#This Row],[PMT NO]]&lt;&gt;"",PaymentSchedule[[#This Row],[TOTAL PAYMENT]]-PaymentSchedule[[#This Row],[INTEREST]],"")</f>
        <v>3439.3736868805408</v>
      </c>
      <c r="H79" s="3">
        <f ca="1">IF(PaymentSchedule[[#This Row],[PMT NO]]&lt;&gt;"",PaymentSchedule[[#This Row],[BEGINNING BALANCE]]*(InterestRate/PaymentsPerYear),"")</f>
        <v>7497.0587733622397</v>
      </c>
      <c r="I79" s="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1795854.731920057</v>
      </c>
      <c r="J79" s="3">
        <f ca="1">IF(PaymentSchedule[[#This Row],[PMT NO]]&lt;&gt;"",SUM(INDEX(PaymentSchedule[INTEREST],1,1):PaymentSchedule[[#This Row],[INTEREST]]),"")</f>
        <v>539532.13921656646</v>
      </c>
    </row>
    <row r="80" spans="1:10" x14ac:dyDescent="0.25">
      <c r="A80" s="4">
        <f ca="1">IF(LoanIsGood,IF(ROW()-ROW(PaymentSchedule[[#Headers],[PMT NO]])&gt;ScheduledNumberOfPayments,"",ROW()-ROW(PaymentSchedule[[#Headers],[PMT NO]])),"")</f>
        <v>69</v>
      </c>
      <c r="B80" s="2">
        <f ca="1">IF(PaymentSchedule[[#This Row],[PMT NO]]&lt;&gt;"",EOMONTH(LoanStartDate,ROW(PaymentSchedule[[#This Row],[PMT NO]])-ROW(PaymentSchedule[[#Headers],[PMT NO]])-2)+DAY(LoanStartDate),"")</f>
        <v>47677</v>
      </c>
      <c r="C80" s="3">
        <f ca="1">IF(PaymentSchedule[[#This Row],[PMT NO]]&lt;&gt;"",IF(ROW()-ROW(PaymentSchedule[[#Headers],[BEGINNING BALANCE]])=1,LoanAmount,INDEX(PaymentSchedule[ENDING BALANCE],ROW()-ROW(PaymentSchedule[[#Headers],[BEGINNING BALANCE]])-1)),"")</f>
        <v>1795854.731920057</v>
      </c>
      <c r="D80" s="3">
        <f ca="1">IF(PaymentSchedule[[#This Row],[PMT NO]]&lt;&gt;"",ScheduledPayment,"")</f>
        <v>10736.432460242781</v>
      </c>
      <c r="E80" s="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200</v>
      </c>
      <c r="F80" s="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10936.432460242781</v>
      </c>
      <c r="G80" s="3">
        <f ca="1">IF(PaymentSchedule[[#This Row],[PMT NO]]&lt;&gt;"",PaymentSchedule[[#This Row],[TOTAL PAYMENT]]-PaymentSchedule[[#This Row],[INTEREST]],"")</f>
        <v>3453.7044105758769</v>
      </c>
      <c r="H80" s="3">
        <f ca="1">IF(PaymentSchedule[[#This Row],[PMT NO]]&lt;&gt;"",PaymentSchedule[[#This Row],[BEGINNING BALANCE]]*(InterestRate/PaymentsPerYear),"")</f>
        <v>7482.7280496669036</v>
      </c>
      <c r="I80" s="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1792401.0275094812</v>
      </c>
      <c r="J80" s="3">
        <f ca="1">IF(PaymentSchedule[[#This Row],[PMT NO]]&lt;&gt;"",SUM(INDEX(PaymentSchedule[INTEREST],1,1):PaymentSchedule[[#This Row],[INTEREST]]),"")</f>
        <v>547014.86726623331</v>
      </c>
    </row>
    <row r="81" spans="1:10" x14ac:dyDescent="0.25">
      <c r="A81" s="4">
        <f ca="1">IF(LoanIsGood,IF(ROW()-ROW(PaymentSchedule[[#Headers],[PMT NO]])&gt;ScheduledNumberOfPayments,"",ROW()-ROW(PaymentSchedule[[#Headers],[PMT NO]])),"")</f>
        <v>70</v>
      </c>
      <c r="B81" s="2">
        <f ca="1">IF(PaymentSchedule[[#This Row],[PMT NO]]&lt;&gt;"",EOMONTH(LoanStartDate,ROW(PaymentSchedule[[#This Row],[PMT NO]])-ROW(PaymentSchedule[[#Headers],[PMT NO]])-2)+DAY(LoanStartDate),"")</f>
        <v>47708</v>
      </c>
      <c r="C81" s="3">
        <f ca="1">IF(PaymentSchedule[[#This Row],[PMT NO]]&lt;&gt;"",IF(ROW()-ROW(PaymentSchedule[[#Headers],[BEGINNING BALANCE]])=1,LoanAmount,INDEX(PaymentSchedule[ENDING BALANCE],ROW()-ROW(PaymentSchedule[[#Headers],[BEGINNING BALANCE]])-1)),"")</f>
        <v>1792401.0275094812</v>
      </c>
      <c r="D81" s="3">
        <f ca="1">IF(PaymentSchedule[[#This Row],[PMT NO]]&lt;&gt;"",ScheduledPayment,"")</f>
        <v>10736.432460242781</v>
      </c>
      <c r="E81" s="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200</v>
      </c>
      <c r="F81" s="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10936.432460242781</v>
      </c>
      <c r="G81" s="3">
        <f ca="1">IF(PaymentSchedule[[#This Row],[PMT NO]]&lt;&gt;"",PaymentSchedule[[#This Row],[TOTAL PAYMENT]]-PaymentSchedule[[#This Row],[INTEREST]],"")</f>
        <v>3468.0948456199421</v>
      </c>
      <c r="H81" s="3">
        <f ca="1">IF(PaymentSchedule[[#This Row],[PMT NO]]&lt;&gt;"",PaymentSchedule[[#This Row],[BEGINNING BALANCE]]*(InterestRate/PaymentsPerYear),"")</f>
        <v>7468.3376146228384</v>
      </c>
      <c r="I81" s="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1788932.9326638612</v>
      </c>
      <c r="J81" s="3">
        <f ca="1">IF(PaymentSchedule[[#This Row],[PMT NO]]&lt;&gt;"",SUM(INDEX(PaymentSchedule[INTEREST],1,1):PaymentSchedule[[#This Row],[INTEREST]]),"")</f>
        <v>554483.20488085609</v>
      </c>
    </row>
    <row r="82" spans="1:10" x14ac:dyDescent="0.25">
      <c r="A82" s="4">
        <f ca="1">IF(LoanIsGood,IF(ROW()-ROW(PaymentSchedule[[#Headers],[PMT NO]])&gt;ScheduledNumberOfPayments,"",ROW()-ROW(PaymentSchedule[[#Headers],[PMT NO]])),"")</f>
        <v>71</v>
      </c>
      <c r="B82" s="2">
        <f ca="1">IF(PaymentSchedule[[#This Row],[PMT NO]]&lt;&gt;"",EOMONTH(LoanStartDate,ROW(PaymentSchedule[[#This Row],[PMT NO]])-ROW(PaymentSchedule[[#Headers],[PMT NO]])-2)+DAY(LoanStartDate),"")</f>
        <v>47739</v>
      </c>
      <c r="C82" s="3">
        <f ca="1">IF(PaymentSchedule[[#This Row],[PMT NO]]&lt;&gt;"",IF(ROW()-ROW(PaymentSchedule[[#Headers],[BEGINNING BALANCE]])=1,LoanAmount,INDEX(PaymentSchedule[ENDING BALANCE],ROW()-ROW(PaymentSchedule[[#Headers],[BEGINNING BALANCE]])-1)),"")</f>
        <v>1788932.9326638612</v>
      </c>
      <c r="D82" s="3">
        <f ca="1">IF(PaymentSchedule[[#This Row],[PMT NO]]&lt;&gt;"",ScheduledPayment,"")</f>
        <v>10736.432460242781</v>
      </c>
      <c r="E82" s="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200</v>
      </c>
      <c r="F82" s="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10936.432460242781</v>
      </c>
      <c r="G82" s="3">
        <f ca="1">IF(PaymentSchedule[[#This Row],[PMT NO]]&lt;&gt;"",PaymentSchedule[[#This Row],[TOTAL PAYMENT]]-PaymentSchedule[[#This Row],[INTEREST]],"")</f>
        <v>3482.5452408100255</v>
      </c>
      <c r="H82" s="3">
        <f ca="1">IF(PaymentSchedule[[#This Row],[PMT NO]]&lt;&gt;"",PaymentSchedule[[#This Row],[BEGINNING BALANCE]]*(InterestRate/PaymentsPerYear),"")</f>
        <v>7453.887219432755</v>
      </c>
      <c r="I82" s="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1785450.3874230511</v>
      </c>
      <c r="J82" s="3">
        <f ca="1">IF(PaymentSchedule[[#This Row],[PMT NO]]&lt;&gt;"",SUM(INDEX(PaymentSchedule[INTEREST],1,1):PaymentSchedule[[#This Row],[INTEREST]]),"")</f>
        <v>561937.09210028884</v>
      </c>
    </row>
    <row r="83" spans="1:10" x14ac:dyDescent="0.25">
      <c r="A83" s="4">
        <f ca="1">IF(LoanIsGood,IF(ROW()-ROW(PaymentSchedule[[#Headers],[PMT NO]])&gt;ScheduledNumberOfPayments,"",ROW()-ROW(PaymentSchedule[[#Headers],[PMT NO]])),"")</f>
        <v>72</v>
      </c>
      <c r="B83" s="2">
        <f ca="1">IF(PaymentSchedule[[#This Row],[PMT NO]]&lt;&gt;"",EOMONTH(LoanStartDate,ROW(PaymentSchedule[[#This Row],[PMT NO]])-ROW(PaymentSchedule[[#Headers],[PMT NO]])-2)+DAY(LoanStartDate),"")</f>
        <v>47769</v>
      </c>
      <c r="C83" s="3">
        <f ca="1">IF(PaymentSchedule[[#This Row],[PMT NO]]&lt;&gt;"",IF(ROW()-ROW(PaymentSchedule[[#Headers],[BEGINNING BALANCE]])=1,LoanAmount,INDEX(PaymentSchedule[ENDING BALANCE],ROW()-ROW(PaymentSchedule[[#Headers],[BEGINNING BALANCE]])-1)),"")</f>
        <v>1785450.3874230511</v>
      </c>
      <c r="D83" s="3">
        <f ca="1">IF(PaymentSchedule[[#This Row],[PMT NO]]&lt;&gt;"",ScheduledPayment,"")</f>
        <v>10736.432460242781</v>
      </c>
      <c r="E83" s="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200</v>
      </c>
      <c r="F83" s="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10936.432460242781</v>
      </c>
      <c r="G83" s="3">
        <f ca="1">IF(PaymentSchedule[[#This Row],[PMT NO]]&lt;&gt;"",PaymentSchedule[[#This Row],[TOTAL PAYMENT]]-PaymentSchedule[[#This Row],[INTEREST]],"")</f>
        <v>3497.0558459800677</v>
      </c>
      <c r="H83" s="3">
        <f ca="1">IF(PaymentSchedule[[#This Row],[PMT NO]]&lt;&gt;"",PaymentSchedule[[#This Row],[BEGINNING BALANCE]]*(InterestRate/PaymentsPerYear),"")</f>
        <v>7439.3766142627128</v>
      </c>
      <c r="I83" s="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1781953.331577071</v>
      </c>
      <c r="J83" s="3">
        <f ca="1">IF(PaymentSchedule[[#This Row],[PMT NO]]&lt;&gt;"",SUM(INDEX(PaymentSchedule[INTEREST],1,1):PaymentSchedule[[#This Row],[INTEREST]]),"")</f>
        <v>569376.46871455153</v>
      </c>
    </row>
    <row r="84" spans="1:10" x14ac:dyDescent="0.25">
      <c r="A84" s="4">
        <f ca="1">IF(LoanIsGood,IF(ROW()-ROW(PaymentSchedule[[#Headers],[PMT NO]])&gt;ScheduledNumberOfPayments,"",ROW()-ROW(PaymentSchedule[[#Headers],[PMT NO]])),"")</f>
        <v>73</v>
      </c>
      <c r="B84" s="2">
        <f ca="1">IF(PaymentSchedule[[#This Row],[PMT NO]]&lt;&gt;"",EOMONTH(LoanStartDate,ROW(PaymentSchedule[[#This Row],[PMT NO]])-ROW(PaymentSchedule[[#Headers],[PMT NO]])-2)+DAY(LoanStartDate),"")</f>
        <v>47800</v>
      </c>
      <c r="C84" s="3">
        <f ca="1">IF(PaymentSchedule[[#This Row],[PMT NO]]&lt;&gt;"",IF(ROW()-ROW(PaymentSchedule[[#Headers],[BEGINNING BALANCE]])=1,LoanAmount,INDEX(PaymentSchedule[ENDING BALANCE],ROW()-ROW(PaymentSchedule[[#Headers],[BEGINNING BALANCE]])-1)),"")</f>
        <v>1781953.331577071</v>
      </c>
      <c r="D84" s="3">
        <f ca="1">IF(PaymentSchedule[[#This Row],[PMT NO]]&lt;&gt;"",ScheduledPayment,"")</f>
        <v>10736.432460242781</v>
      </c>
      <c r="E84" s="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200</v>
      </c>
      <c r="F84" s="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10936.432460242781</v>
      </c>
      <c r="G84" s="3">
        <f ca="1">IF(PaymentSchedule[[#This Row],[PMT NO]]&lt;&gt;"",PaymentSchedule[[#This Row],[TOTAL PAYMENT]]-PaymentSchedule[[#This Row],[INTEREST]],"")</f>
        <v>3511.6269120049847</v>
      </c>
      <c r="H84" s="3">
        <f ca="1">IF(PaymentSchedule[[#This Row],[PMT NO]]&lt;&gt;"",PaymentSchedule[[#This Row],[BEGINNING BALANCE]]*(InterestRate/PaymentsPerYear),"")</f>
        <v>7424.8055482377958</v>
      </c>
      <c r="I84" s="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1778441.704665066</v>
      </c>
      <c r="J84" s="3">
        <f ca="1">IF(PaymentSchedule[[#This Row],[PMT NO]]&lt;&gt;"",SUM(INDEX(PaymentSchedule[INTEREST],1,1):PaymentSchedule[[#This Row],[INTEREST]]),"")</f>
        <v>576801.27426278929</v>
      </c>
    </row>
    <row r="85" spans="1:10" x14ac:dyDescent="0.25">
      <c r="A85" s="4">
        <f ca="1">IF(LoanIsGood,IF(ROW()-ROW(PaymentSchedule[[#Headers],[PMT NO]])&gt;ScheduledNumberOfPayments,"",ROW()-ROW(PaymentSchedule[[#Headers],[PMT NO]])),"")</f>
        <v>74</v>
      </c>
      <c r="B85" s="2">
        <f ca="1">IF(PaymentSchedule[[#This Row],[PMT NO]]&lt;&gt;"",EOMONTH(LoanStartDate,ROW(PaymentSchedule[[#This Row],[PMT NO]])-ROW(PaymentSchedule[[#Headers],[PMT NO]])-2)+DAY(LoanStartDate),"")</f>
        <v>47830</v>
      </c>
      <c r="C85" s="3">
        <f ca="1">IF(PaymentSchedule[[#This Row],[PMT NO]]&lt;&gt;"",IF(ROW()-ROW(PaymentSchedule[[#Headers],[BEGINNING BALANCE]])=1,LoanAmount,INDEX(PaymentSchedule[ENDING BALANCE],ROW()-ROW(PaymentSchedule[[#Headers],[BEGINNING BALANCE]])-1)),"")</f>
        <v>1778441.704665066</v>
      </c>
      <c r="D85" s="3">
        <f ca="1">IF(PaymentSchedule[[#This Row],[PMT NO]]&lt;&gt;"",ScheduledPayment,"")</f>
        <v>10736.432460242781</v>
      </c>
      <c r="E85" s="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200</v>
      </c>
      <c r="F85" s="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10936.432460242781</v>
      </c>
      <c r="G85" s="3">
        <f ca="1">IF(PaymentSchedule[[#This Row],[PMT NO]]&lt;&gt;"",PaymentSchedule[[#This Row],[TOTAL PAYMENT]]-PaymentSchedule[[#This Row],[INTEREST]],"")</f>
        <v>3526.2586908050062</v>
      </c>
      <c r="H85" s="3">
        <f ca="1">IF(PaymentSchedule[[#This Row],[PMT NO]]&lt;&gt;"",PaymentSchedule[[#This Row],[BEGINNING BALANCE]]*(InterestRate/PaymentsPerYear),"")</f>
        <v>7410.1737694377744</v>
      </c>
      <c r="I85" s="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1774915.445974261</v>
      </c>
      <c r="J85" s="3">
        <f ca="1">IF(PaymentSchedule[[#This Row],[PMT NO]]&lt;&gt;"",SUM(INDEX(PaymentSchedule[INTEREST],1,1):PaymentSchedule[[#This Row],[INTEREST]]),"")</f>
        <v>584211.44803222711</v>
      </c>
    </row>
    <row r="86" spans="1:10" x14ac:dyDescent="0.25">
      <c r="A86" s="4">
        <f ca="1">IF(LoanIsGood,IF(ROW()-ROW(PaymentSchedule[[#Headers],[PMT NO]])&gt;ScheduledNumberOfPayments,"",ROW()-ROW(PaymentSchedule[[#Headers],[PMT NO]])),"")</f>
        <v>75</v>
      </c>
      <c r="B86" s="2">
        <f ca="1">IF(PaymentSchedule[[#This Row],[PMT NO]]&lt;&gt;"",EOMONTH(LoanStartDate,ROW(PaymentSchedule[[#This Row],[PMT NO]])-ROW(PaymentSchedule[[#Headers],[PMT NO]])-2)+DAY(LoanStartDate),"")</f>
        <v>47861</v>
      </c>
      <c r="C86" s="3">
        <f ca="1">IF(PaymentSchedule[[#This Row],[PMT NO]]&lt;&gt;"",IF(ROW()-ROW(PaymentSchedule[[#Headers],[BEGINNING BALANCE]])=1,LoanAmount,INDEX(PaymentSchedule[ENDING BALANCE],ROW()-ROW(PaymentSchedule[[#Headers],[BEGINNING BALANCE]])-1)),"")</f>
        <v>1774915.445974261</v>
      </c>
      <c r="D86" s="3">
        <f ca="1">IF(PaymentSchedule[[#This Row],[PMT NO]]&lt;&gt;"",ScheduledPayment,"")</f>
        <v>10736.432460242781</v>
      </c>
      <c r="E86" s="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200</v>
      </c>
      <c r="F86" s="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10936.432460242781</v>
      </c>
      <c r="G86" s="3">
        <f ca="1">IF(PaymentSchedule[[#This Row],[PMT NO]]&lt;&gt;"",PaymentSchedule[[#This Row],[TOTAL PAYMENT]]-PaymentSchedule[[#This Row],[INTEREST]],"")</f>
        <v>3540.9514353500263</v>
      </c>
      <c r="H86" s="3">
        <f ca="1">IF(PaymentSchedule[[#This Row],[PMT NO]]&lt;&gt;"",PaymentSchedule[[#This Row],[BEGINNING BALANCE]]*(InterestRate/PaymentsPerYear),"")</f>
        <v>7395.4810248927542</v>
      </c>
      <c r="I86" s="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1771374.4945389109</v>
      </c>
      <c r="J86" s="3">
        <f ca="1">IF(PaymentSchedule[[#This Row],[PMT NO]]&lt;&gt;"",SUM(INDEX(PaymentSchedule[INTEREST],1,1):PaymentSchedule[[#This Row],[INTEREST]]),"")</f>
        <v>591606.92905711988</v>
      </c>
    </row>
    <row r="87" spans="1:10" x14ac:dyDescent="0.25">
      <c r="A87" s="4">
        <f ca="1">IF(LoanIsGood,IF(ROW()-ROW(PaymentSchedule[[#Headers],[PMT NO]])&gt;ScheduledNumberOfPayments,"",ROW()-ROW(PaymentSchedule[[#Headers],[PMT NO]])),"")</f>
        <v>76</v>
      </c>
      <c r="B87" s="2">
        <f ca="1">IF(PaymentSchedule[[#This Row],[PMT NO]]&lt;&gt;"",EOMONTH(LoanStartDate,ROW(PaymentSchedule[[#This Row],[PMT NO]])-ROW(PaymentSchedule[[#Headers],[PMT NO]])-2)+DAY(LoanStartDate),"")</f>
        <v>47892</v>
      </c>
      <c r="C87" s="3">
        <f ca="1">IF(PaymentSchedule[[#This Row],[PMT NO]]&lt;&gt;"",IF(ROW()-ROW(PaymentSchedule[[#Headers],[BEGINNING BALANCE]])=1,LoanAmount,INDEX(PaymentSchedule[ENDING BALANCE],ROW()-ROW(PaymentSchedule[[#Headers],[BEGINNING BALANCE]])-1)),"")</f>
        <v>1771374.4945389109</v>
      </c>
      <c r="D87" s="3">
        <f ca="1">IF(PaymentSchedule[[#This Row],[PMT NO]]&lt;&gt;"",ScheduledPayment,"")</f>
        <v>10736.432460242781</v>
      </c>
      <c r="E87" s="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200</v>
      </c>
      <c r="F87" s="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10936.432460242781</v>
      </c>
      <c r="G87" s="3">
        <f ca="1">IF(PaymentSchedule[[#This Row],[PMT NO]]&lt;&gt;"",PaymentSchedule[[#This Row],[TOTAL PAYMENT]]-PaymentSchedule[[#This Row],[INTEREST]],"")</f>
        <v>3555.7053996639852</v>
      </c>
      <c r="H87" s="3">
        <f ca="1">IF(PaymentSchedule[[#This Row],[PMT NO]]&lt;&gt;"",PaymentSchedule[[#This Row],[BEGINNING BALANCE]]*(InterestRate/PaymentsPerYear),"")</f>
        <v>7380.7270605787953</v>
      </c>
      <c r="I87" s="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1767818.789139247</v>
      </c>
      <c r="J87" s="3">
        <f ca="1">IF(PaymentSchedule[[#This Row],[PMT NO]]&lt;&gt;"",SUM(INDEX(PaymentSchedule[INTEREST],1,1):PaymentSchedule[[#This Row],[INTEREST]]),"")</f>
        <v>598987.65611769864</v>
      </c>
    </row>
    <row r="88" spans="1:10" x14ac:dyDescent="0.25">
      <c r="A88" s="4">
        <f ca="1">IF(LoanIsGood,IF(ROW()-ROW(PaymentSchedule[[#Headers],[PMT NO]])&gt;ScheduledNumberOfPayments,"",ROW()-ROW(PaymentSchedule[[#Headers],[PMT NO]])),"")</f>
        <v>77</v>
      </c>
      <c r="B88" s="2">
        <f ca="1">IF(PaymentSchedule[[#This Row],[PMT NO]]&lt;&gt;"",EOMONTH(LoanStartDate,ROW(PaymentSchedule[[#This Row],[PMT NO]])-ROW(PaymentSchedule[[#Headers],[PMT NO]])-2)+DAY(LoanStartDate),"")</f>
        <v>47920</v>
      </c>
      <c r="C88" s="3">
        <f ca="1">IF(PaymentSchedule[[#This Row],[PMT NO]]&lt;&gt;"",IF(ROW()-ROW(PaymentSchedule[[#Headers],[BEGINNING BALANCE]])=1,LoanAmount,INDEX(PaymentSchedule[ENDING BALANCE],ROW()-ROW(PaymentSchedule[[#Headers],[BEGINNING BALANCE]])-1)),"")</f>
        <v>1767818.789139247</v>
      </c>
      <c r="D88" s="3">
        <f ca="1">IF(PaymentSchedule[[#This Row],[PMT NO]]&lt;&gt;"",ScheduledPayment,"")</f>
        <v>10736.432460242781</v>
      </c>
      <c r="E88" s="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200</v>
      </c>
      <c r="F88" s="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10936.432460242781</v>
      </c>
      <c r="G88" s="3">
        <f ca="1">IF(PaymentSchedule[[#This Row],[PMT NO]]&lt;&gt;"",PaymentSchedule[[#This Row],[TOTAL PAYMENT]]-PaymentSchedule[[#This Row],[INTEREST]],"")</f>
        <v>3570.5208388292513</v>
      </c>
      <c r="H88" s="3">
        <f ca="1">IF(PaymentSchedule[[#This Row],[PMT NO]]&lt;&gt;"",PaymentSchedule[[#This Row],[BEGINNING BALANCE]]*(InterestRate/PaymentsPerYear),"")</f>
        <v>7365.9116214135292</v>
      </c>
      <c r="I88" s="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1764248.2683004178</v>
      </c>
      <c r="J88" s="3">
        <f ca="1">IF(PaymentSchedule[[#This Row],[PMT NO]]&lt;&gt;"",SUM(INDEX(PaymentSchedule[INTEREST],1,1):PaymentSchedule[[#This Row],[INTEREST]]),"")</f>
        <v>606353.56773911219</v>
      </c>
    </row>
    <row r="89" spans="1:10" x14ac:dyDescent="0.25">
      <c r="A89" s="4">
        <f ca="1">IF(LoanIsGood,IF(ROW()-ROW(PaymentSchedule[[#Headers],[PMT NO]])&gt;ScheduledNumberOfPayments,"",ROW()-ROW(PaymentSchedule[[#Headers],[PMT NO]])),"")</f>
        <v>78</v>
      </c>
      <c r="B89" s="2">
        <f ca="1">IF(PaymentSchedule[[#This Row],[PMT NO]]&lt;&gt;"",EOMONTH(LoanStartDate,ROW(PaymentSchedule[[#This Row],[PMT NO]])-ROW(PaymentSchedule[[#Headers],[PMT NO]])-2)+DAY(LoanStartDate),"")</f>
        <v>47951</v>
      </c>
      <c r="C89" s="3">
        <f ca="1">IF(PaymentSchedule[[#This Row],[PMT NO]]&lt;&gt;"",IF(ROW()-ROW(PaymentSchedule[[#Headers],[BEGINNING BALANCE]])=1,LoanAmount,INDEX(PaymentSchedule[ENDING BALANCE],ROW()-ROW(PaymentSchedule[[#Headers],[BEGINNING BALANCE]])-1)),"")</f>
        <v>1764248.2683004178</v>
      </c>
      <c r="D89" s="3">
        <f ca="1">IF(PaymentSchedule[[#This Row],[PMT NO]]&lt;&gt;"",ScheduledPayment,"")</f>
        <v>10736.432460242781</v>
      </c>
      <c r="E89" s="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200</v>
      </c>
      <c r="F89" s="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10936.432460242781</v>
      </c>
      <c r="G89" s="3">
        <f ca="1">IF(PaymentSchedule[[#This Row],[PMT NO]]&lt;&gt;"",PaymentSchedule[[#This Row],[TOTAL PAYMENT]]-PaymentSchedule[[#This Row],[INTEREST]],"")</f>
        <v>3585.3980089910401</v>
      </c>
      <c r="H89" s="3">
        <f ca="1">IF(PaymentSchedule[[#This Row],[PMT NO]]&lt;&gt;"",PaymentSchedule[[#This Row],[BEGINNING BALANCE]]*(InterestRate/PaymentsPerYear),"")</f>
        <v>7351.0344512517404</v>
      </c>
      <c r="I89" s="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1760662.8702914268</v>
      </c>
      <c r="J89" s="3">
        <f ca="1">IF(PaymentSchedule[[#This Row],[PMT NO]]&lt;&gt;"",SUM(INDEX(PaymentSchedule[INTEREST],1,1):PaymentSchedule[[#This Row],[INTEREST]]),"")</f>
        <v>613704.60219036392</v>
      </c>
    </row>
    <row r="90" spans="1:10" x14ac:dyDescent="0.25">
      <c r="A90" s="4">
        <f ca="1">IF(LoanIsGood,IF(ROW()-ROW(PaymentSchedule[[#Headers],[PMT NO]])&gt;ScheduledNumberOfPayments,"",ROW()-ROW(PaymentSchedule[[#Headers],[PMT NO]])),"")</f>
        <v>79</v>
      </c>
      <c r="B90" s="2">
        <f ca="1">IF(PaymentSchedule[[#This Row],[PMT NO]]&lt;&gt;"",EOMONTH(LoanStartDate,ROW(PaymentSchedule[[#This Row],[PMT NO]])-ROW(PaymentSchedule[[#Headers],[PMT NO]])-2)+DAY(LoanStartDate),"")</f>
        <v>47981</v>
      </c>
      <c r="C90" s="3">
        <f ca="1">IF(PaymentSchedule[[#This Row],[PMT NO]]&lt;&gt;"",IF(ROW()-ROW(PaymentSchedule[[#Headers],[BEGINNING BALANCE]])=1,LoanAmount,INDEX(PaymentSchedule[ENDING BALANCE],ROW()-ROW(PaymentSchedule[[#Headers],[BEGINNING BALANCE]])-1)),"")</f>
        <v>1760662.8702914268</v>
      </c>
      <c r="D90" s="3">
        <f ca="1">IF(PaymentSchedule[[#This Row],[PMT NO]]&lt;&gt;"",ScheduledPayment,"")</f>
        <v>10736.432460242781</v>
      </c>
      <c r="E90" s="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200</v>
      </c>
      <c r="F90" s="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10936.432460242781</v>
      </c>
      <c r="G90" s="3">
        <f ca="1">IF(PaymentSchedule[[#This Row],[PMT NO]]&lt;&gt;"",PaymentSchedule[[#This Row],[TOTAL PAYMENT]]-PaymentSchedule[[#This Row],[INTEREST]],"")</f>
        <v>3600.3371673618358</v>
      </c>
      <c r="H90" s="3">
        <f ca="1">IF(PaymentSchedule[[#This Row],[PMT NO]]&lt;&gt;"",PaymentSchedule[[#This Row],[BEGINNING BALANCE]]*(InterestRate/PaymentsPerYear),"")</f>
        <v>7336.0952928809447</v>
      </c>
      <c r="I90" s="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1757062.533124065</v>
      </c>
      <c r="J90" s="3">
        <f ca="1">IF(PaymentSchedule[[#This Row],[PMT NO]]&lt;&gt;"",SUM(INDEX(PaymentSchedule[INTEREST],1,1):PaymentSchedule[[#This Row],[INTEREST]]),"")</f>
        <v>621040.69748324482</v>
      </c>
    </row>
    <row r="91" spans="1:10" x14ac:dyDescent="0.25">
      <c r="A91" s="4">
        <f ca="1">IF(LoanIsGood,IF(ROW()-ROW(PaymentSchedule[[#Headers],[PMT NO]])&gt;ScheduledNumberOfPayments,"",ROW()-ROW(PaymentSchedule[[#Headers],[PMT NO]])),"")</f>
        <v>80</v>
      </c>
      <c r="B91" s="2">
        <f ca="1">IF(PaymentSchedule[[#This Row],[PMT NO]]&lt;&gt;"",EOMONTH(LoanStartDate,ROW(PaymentSchedule[[#This Row],[PMT NO]])-ROW(PaymentSchedule[[#Headers],[PMT NO]])-2)+DAY(LoanStartDate),"")</f>
        <v>48012</v>
      </c>
      <c r="C91" s="3">
        <f ca="1">IF(PaymentSchedule[[#This Row],[PMT NO]]&lt;&gt;"",IF(ROW()-ROW(PaymentSchedule[[#Headers],[BEGINNING BALANCE]])=1,LoanAmount,INDEX(PaymentSchedule[ENDING BALANCE],ROW()-ROW(PaymentSchedule[[#Headers],[BEGINNING BALANCE]])-1)),"")</f>
        <v>1757062.533124065</v>
      </c>
      <c r="D91" s="3">
        <f ca="1">IF(PaymentSchedule[[#This Row],[PMT NO]]&lt;&gt;"",ScheduledPayment,"")</f>
        <v>10736.432460242781</v>
      </c>
      <c r="E91" s="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200</v>
      </c>
      <c r="F91" s="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10936.432460242781</v>
      </c>
      <c r="G91" s="3">
        <f ca="1">IF(PaymentSchedule[[#This Row],[PMT NO]]&lt;&gt;"",PaymentSchedule[[#This Row],[TOTAL PAYMENT]]-PaymentSchedule[[#This Row],[INTEREST]],"")</f>
        <v>3615.3385722258427</v>
      </c>
      <c r="H91" s="3">
        <f ca="1">IF(PaymentSchedule[[#This Row],[PMT NO]]&lt;&gt;"",PaymentSchedule[[#This Row],[BEGINNING BALANCE]]*(InterestRate/PaymentsPerYear),"")</f>
        <v>7321.0938880169379</v>
      </c>
      <c r="I91" s="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1753447.1945518393</v>
      </c>
      <c r="J91" s="3">
        <f ca="1">IF(PaymentSchedule[[#This Row],[PMT NO]]&lt;&gt;"",SUM(INDEX(PaymentSchedule[INTEREST],1,1):PaymentSchedule[[#This Row],[INTEREST]]),"")</f>
        <v>628361.7913712617</v>
      </c>
    </row>
    <row r="92" spans="1:10" x14ac:dyDescent="0.25">
      <c r="A92" s="4">
        <f ca="1">IF(LoanIsGood,IF(ROW()-ROW(PaymentSchedule[[#Headers],[PMT NO]])&gt;ScheduledNumberOfPayments,"",ROW()-ROW(PaymentSchedule[[#Headers],[PMT NO]])),"")</f>
        <v>81</v>
      </c>
      <c r="B92" s="2">
        <f ca="1">IF(PaymentSchedule[[#This Row],[PMT NO]]&lt;&gt;"",EOMONTH(LoanStartDate,ROW(PaymentSchedule[[#This Row],[PMT NO]])-ROW(PaymentSchedule[[#Headers],[PMT NO]])-2)+DAY(LoanStartDate),"")</f>
        <v>48042</v>
      </c>
      <c r="C92" s="3">
        <f ca="1">IF(PaymentSchedule[[#This Row],[PMT NO]]&lt;&gt;"",IF(ROW()-ROW(PaymentSchedule[[#Headers],[BEGINNING BALANCE]])=1,LoanAmount,INDEX(PaymentSchedule[ENDING BALANCE],ROW()-ROW(PaymentSchedule[[#Headers],[BEGINNING BALANCE]])-1)),"")</f>
        <v>1753447.1945518393</v>
      </c>
      <c r="D92" s="3">
        <f ca="1">IF(PaymentSchedule[[#This Row],[PMT NO]]&lt;&gt;"",ScheduledPayment,"")</f>
        <v>10736.432460242781</v>
      </c>
      <c r="E92" s="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200</v>
      </c>
      <c r="F92" s="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10936.432460242781</v>
      </c>
      <c r="G92" s="3">
        <f ca="1">IF(PaymentSchedule[[#This Row],[PMT NO]]&lt;&gt;"",PaymentSchedule[[#This Row],[TOTAL PAYMENT]]-PaymentSchedule[[#This Row],[INTEREST]],"")</f>
        <v>3630.4024829434502</v>
      </c>
      <c r="H92" s="3">
        <f ca="1">IF(PaymentSchedule[[#This Row],[PMT NO]]&lt;&gt;"",PaymentSchedule[[#This Row],[BEGINNING BALANCE]]*(InterestRate/PaymentsPerYear),"")</f>
        <v>7306.0299772993303</v>
      </c>
      <c r="I92" s="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1749816.7920688959</v>
      </c>
      <c r="J92" s="3">
        <f ca="1">IF(PaymentSchedule[[#This Row],[PMT NO]]&lt;&gt;"",SUM(INDEX(PaymentSchedule[INTEREST],1,1):PaymentSchedule[[#This Row],[INTEREST]]),"")</f>
        <v>635667.82134856097</v>
      </c>
    </row>
    <row r="93" spans="1:10" x14ac:dyDescent="0.25">
      <c r="A93" s="4">
        <f ca="1">IF(LoanIsGood,IF(ROW()-ROW(PaymentSchedule[[#Headers],[PMT NO]])&gt;ScheduledNumberOfPayments,"",ROW()-ROW(PaymentSchedule[[#Headers],[PMT NO]])),"")</f>
        <v>82</v>
      </c>
      <c r="B93" s="2">
        <f ca="1">IF(PaymentSchedule[[#This Row],[PMT NO]]&lt;&gt;"",EOMONTH(LoanStartDate,ROW(PaymentSchedule[[#This Row],[PMT NO]])-ROW(PaymentSchedule[[#Headers],[PMT NO]])-2)+DAY(LoanStartDate),"")</f>
        <v>48073</v>
      </c>
      <c r="C93" s="3">
        <f ca="1">IF(PaymentSchedule[[#This Row],[PMT NO]]&lt;&gt;"",IF(ROW()-ROW(PaymentSchedule[[#Headers],[BEGINNING BALANCE]])=1,LoanAmount,INDEX(PaymentSchedule[ENDING BALANCE],ROW()-ROW(PaymentSchedule[[#Headers],[BEGINNING BALANCE]])-1)),"")</f>
        <v>1749816.7920688959</v>
      </c>
      <c r="D93" s="3">
        <f ca="1">IF(PaymentSchedule[[#This Row],[PMT NO]]&lt;&gt;"",ScheduledPayment,"")</f>
        <v>10736.432460242781</v>
      </c>
      <c r="E93" s="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200</v>
      </c>
      <c r="F93" s="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10936.432460242781</v>
      </c>
      <c r="G93" s="3">
        <f ca="1">IF(PaymentSchedule[[#This Row],[PMT NO]]&lt;&gt;"",PaymentSchedule[[#This Row],[TOTAL PAYMENT]]-PaymentSchedule[[#This Row],[INTEREST]],"")</f>
        <v>3645.529159955714</v>
      </c>
      <c r="H93" s="3">
        <f ca="1">IF(PaymentSchedule[[#This Row],[PMT NO]]&lt;&gt;"",PaymentSchedule[[#This Row],[BEGINNING BALANCE]]*(InterestRate/PaymentsPerYear),"")</f>
        <v>7290.9033002870665</v>
      </c>
      <c r="I93" s="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1746171.2629089402</v>
      </c>
      <c r="J93" s="3">
        <f ca="1">IF(PaymentSchedule[[#This Row],[PMT NO]]&lt;&gt;"",SUM(INDEX(PaymentSchedule[INTEREST],1,1):PaymentSchedule[[#This Row],[INTEREST]]),"")</f>
        <v>642958.72464884806</v>
      </c>
    </row>
    <row r="94" spans="1:10" x14ac:dyDescent="0.25">
      <c r="A94" s="4">
        <f ca="1">IF(LoanIsGood,IF(ROW()-ROW(PaymentSchedule[[#Headers],[PMT NO]])&gt;ScheduledNumberOfPayments,"",ROW()-ROW(PaymentSchedule[[#Headers],[PMT NO]])),"")</f>
        <v>83</v>
      </c>
      <c r="B94" s="2">
        <f ca="1">IF(PaymentSchedule[[#This Row],[PMT NO]]&lt;&gt;"",EOMONTH(LoanStartDate,ROW(PaymentSchedule[[#This Row],[PMT NO]])-ROW(PaymentSchedule[[#Headers],[PMT NO]])-2)+DAY(LoanStartDate),"")</f>
        <v>48104</v>
      </c>
      <c r="C94" s="3">
        <f ca="1">IF(PaymentSchedule[[#This Row],[PMT NO]]&lt;&gt;"",IF(ROW()-ROW(PaymentSchedule[[#Headers],[BEGINNING BALANCE]])=1,LoanAmount,INDEX(PaymentSchedule[ENDING BALANCE],ROW()-ROW(PaymentSchedule[[#Headers],[BEGINNING BALANCE]])-1)),"")</f>
        <v>1746171.2629089402</v>
      </c>
      <c r="D94" s="3">
        <f ca="1">IF(PaymentSchedule[[#This Row],[PMT NO]]&lt;&gt;"",ScheduledPayment,"")</f>
        <v>10736.432460242781</v>
      </c>
      <c r="E94" s="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200</v>
      </c>
      <c r="F94" s="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10936.432460242781</v>
      </c>
      <c r="G94" s="3">
        <f ca="1">IF(PaymentSchedule[[#This Row],[PMT NO]]&lt;&gt;"",PaymentSchedule[[#This Row],[TOTAL PAYMENT]]-PaymentSchedule[[#This Row],[INTEREST]],"")</f>
        <v>3660.7188647888634</v>
      </c>
      <c r="H94" s="3">
        <f ca="1">IF(PaymentSchedule[[#This Row],[PMT NO]]&lt;&gt;"",PaymentSchedule[[#This Row],[BEGINNING BALANCE]]*(InterestRate/PaymentsPerYear),"")</f>
        <v>7275.7135954539172</v>
      </c>
      <c r="I94" s="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1742510.5440441514</v>
      </c>
      <c r="J94" s="3">
        <f ca="1">IF(PaymentSchedule[[#This Row],[PMT NO]]&lt;&gt;"",SUM(INDEX(PaymentSchedule[INTEREST],1,1):PaymentSchedule[[#This Row],[INTEREST]]),"")</f>
        <v>650234.43824430194</v>
      </c>
    </row>
    <row r="95" spans="1:10" x14ac:dyDescent="0.25">
      <c r="A95" s="4">
        <f ca="1">IF(LoanIsGood,IF(ROW()-ROW(PaymentSchedule[[#Headers],[PMT NO]])&gt;ScheduledNumberOfPayments,"",ROW()-ROW(PaymentSchedule[[#Headers],[PMT NO]])),"")</f>
        <v>84</v>
      </c>
      <c r="B95" s="2">
        <f ca="1">IF(PaymentSchedule[[#This Row],[PMT NO]]&lt;&gt;"",EOMONTH(LoanStartDate,ROW(PaymentSchedule[[#This Row],[PMT NO]])-ROW(PaymentSchedule[[#Headers],[PMT NO]])-2)+DAY(LoanStartDate),"")</f>
        <v>48134</v>
      </c>
      <c r="C95" s="3">
        <f ca="1">IF(PaymentSchedule[[#This Row],[PMT NO]]&lt;&gt;"",IF(ROW()-ROW(PaymentSchedule[[#Headers],[BEGINNING BALANCE]])=1,LoanAmount,INDEX(PaymentSchedule[ENDING BALANCE],ROW()-ROW(PaymentSchedule[[#Headers],[BEGINNING BALANCE]])-1)),"")</f>
        <v>1742510.5440441514</v>
      </c>
      <c r="D95" s="3">
        <f ca="1">IF(PaymentSchedule[[#This Row],[PMT NO]]&lt;&gt;"",ScheduledPayment,"")</f>
        <v>10736.432460242781</v>
      </c>
      <c r="E95" s="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200</v>
      </c>
      <c r="F95" s="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10936.432460242781</v>
      </c>
      <c r="G95" s="3">
        <f ca="1">IF(PaymentSchedule[[#This Row],[PMT NO]]&lt;&gt;"",PaymentSchedule[[#This Row],[TOTAL PAYMENT]]-PaymentSchedule[[#This Row],[INTEREST]],"")</f>
        <v>3675.9718600588167</v>
      </c>
      <c r="H95" s="3">
        <f ca="1">IF(PaymentSchedule[[#This Row],[PMT NO]]&lt;&gt;"",PaymentSchedule[[#This Row],[BEGINNING BALANCE]]*(InterestRate/PaymentsPerYear),"")</f>
        <v>7260.4606001839638</v>
      </c>
      <c r="I95" s="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1738834.5721840926</v>
      </c>
      <c r="J95" s="3">
        <f ca="1">IF(PaymentSchedule[[#This Row],[PMT NO]]&lt;&gt;"",SUM(INDEX(PaymentSchedule[INTEREST],1,1):PaymentSchedule[[#This Row],[INTEREST]]),"")</f>
        <v>657494.89884448587</v>
      </c>
    </row>
    <row r="96" spans="1:10" x14ac:dyDescent="0.25">
      <c r="A96" s="4">
        <f ca="1">IF(LoanIsGood,IF(ROW()-ROW(PaymentSchedule[[#Headers],[PMT NO]])&gt;ScheduledNumberOfPayments,"",ROW()-ROW(PaymentSchedule[[#Headers],[PMT NO]])),"")</f>
        <v>85</v>
      </c>
      <c r="B96" s="2">
        <f ca="1">IF(PaymentSchedule[[#This Row],[PMT NO]]&lt;&gt;"",EOMONTH(LoanStartDate,ROW(PaymentSchedule[[#This Row],[PMT NO]])-ROW(PaymentSchedule[[#Headers],[PMT NO]])-2)+DAY(LoanStartDate),"")</f>
        <v>48165</v>
      </c>
      <c r="C96" s="3">
        <f ca="1">IF(PaymentSchedule[[#This Row],[PMT NO]]&lt;&gt;"",IF(ROW()-ROW(PaymentSchedule[[#Headers],[BEGINNING BALANCE]])=1,LoanAmount,INDEX(PaymentSchedule[ENDING BALANCE],ROW()-ROW(PaymentSchedule[[#Headers],[BEGINNING BALANCE]])-1)),"")</f>
        <v>1738834.5721840926</v>
      </c>
      <c r="D96" s="3">
        <f ca="1">IF(PaymentSchedule[[#This Row],[PMT NO]]&lt;&gt;"",ScheduledPayment,"")</f>
        <v>10736.432460242781</v>
      </c>
      <c r="E96" s="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200</v>
      </c>
      <c r="F96" s="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10936.432460242781</v>
      </c>
      <c r="G96" s="3">
        <f ca="1">IF(PaymentSchedule[[#This Row],[PMT NO]]&lt;&gt;"",PaymentSchedule[[#This Row],[TOTAL PAYMENT]]-PaymentSchedule[[#This Row],[INTEREST]],"")</f>
        <v>3691.2884094757283</v>
      </c>
      <c r="H96" s="3">
        <f ca="1">IF(PaymentSchedule[[#This Row],[PMT NO]]&lt;&gt;"",PaymentSchedule[[#This Row],[BEGINNING BALANCE]]*(InterestRate/PaymentsPerYear),"")</f>
        <v>7245.1440507670522</v>
      </c>
      <c r="I96" s="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1735143.2837746169</v>
      </c>
      <c r="J96" s="3">
        <f ca="1">IF(PaymentSchedule[[#This Row],[PMT NO]]&lt;&gt;"",SUM(INDEX(PaymentSchedule[INTEREST],1,1):PaymentSchedule[[#This Row],[INTEREST]]),"")</f>
        <v>664740.04289525293</v>
      </c>
    </row>
    <row r="97" spans="1:10" x14ac:dyDescent="0.25">
      <c r="A97" s="4">
        <f ca="1">IF(LoanIsGood,IF(ROW()-ROW(PaymentSchedule[[#Headers],[PMT NO]])&gt;ScheduledNumberOfPayments,"",ROW()-ROW(PaymentSchedule[[#Headers],[PMT NO]])),"")</f>
        <v>86</v>
      </c>
      <c r="B97" s="2">
        <f ca="1">IF(PaymentSchedule[[#This Row],[PMT NO]]&lt;&gt;"",EOMONTH(LoanStartDate,ROW(PaymentSchedule[[#This Row],[PMT NO]])-ROW(PaymentSchedule[[#Headers],[PMT NO]])-2)+DAY(LoanStartDate),"")</f>
        <v>48195</v>
      </c>
      <c r="C97" s="3">
        <f ca="1">IF(PaymentSchedule[[#This Row],[PMT NO]]&lt;&gt;"",IF(ROW()-ROW(PaymentSchedule[[#Headers],[BEGINNING BALANCE]])=1,LoanAmount,INDEX(PaymentSchedule[ENDING BALANCE],ROW()-ROW(PaymentSchedule[[#Headers],[BEGINNING BALANCE]])-1)),"")</f>
        <v>1735143.2837746169</v>
      </c>
      <c r="D97" s="3">
        <f ca="1">IF(PaymentSchedule[[#This Row],[PMT NO]]&lt;&gt;"",ScheduledPayment,"")</f>
        <v>10736.432460242781</v>
      </c>
      <c r="E97" s="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200</v>
      </c>
      <c r="F97" s="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10936.432460242781</v>
      </c>
      <c r="G97" s="3">
        <f ca="1">IF(PaymentSchedule[[#This Row],[PMT NO]]&lt;&gt;"",PaymentSchedule[[#This Row],[TOTAL PAYMENT]]-PaymentSchedule[[#This Row],[INTEREST]],"")</f>
        <v>3706.6687778485439</v>
      </c>
      <c r="H97" s="3">
        <f ca="1">IF(PaymentSchedule[[#This Row],[PMT NO]]&lt;&gt;"",PaymentSchedule[[#This Row],[BEGINNING BALANCE]]*(InterestRate/PaymentsPerYear),"")</f>
        <v>7229.7636823942366</v>
      </c>
      <c r="I97" s="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1731436.6149967683</v>
      </c>
      <c r="J97" s="3">
        <f ca="1">IF(PaymentSchedule[[#This Row],[PMT NO]]&lt;&gt;"",SUM(INDEX(PaymentSchedule[INTEREST],1,1):PaymentSchedule[[#This Row],[INTEREST]]),"")</f>
        <v>671969.80657764722</v>
      </c>
    </row>
    <row r="98" spans="1:10" x14ac:dyDescent="0.25">
      <c r="A98" s="4">
        <f ca="1">IF(LoanIsGood,IF(ROW()-ROW(PaymentSchedule[[#Headers],[PMT NO]])&gt;ScheduledNumberOfPayments,"",ROW()-ROW(PaymentSchedule[[#Headers],[PMT NO]])),"")</f>
        <v>87</v>
      </c>
      <c r="B98" s="2">
        <f ca="1">IF(PaymentSchedule[[#This Row],[PMT NO]]&lt;&gt;"",EOMONTH(LoanStartDate,ROW(PaymentSchedule[[#This Row],[PMT NO]])-ROW(PaymentSchedule[[#Headers],[PMT NO]])-2)+DAY(LoanStartDate),"")</f>
        <v>48226</v>
      </c>
      <c r="C98" s="3">
        <f ca="1">IF(PaymentSchedule[[#This Row],[PMT NO]]&lt;&gt;"",IF(ROW()-ROW(PaymentSchedule[[#Headers],[BEGINNING BALANCE]])=1,LoanAmount,INDEX(PaymentSchedule[ENDING BALANCE],ROW()-ROW(PaymentSchedule[[#Headers],[BEGINNING BALANCE]])-1)),"")</f>
        <v>1731436.6149967683</v>
      </c>
      <c r="D98" s="3">
        <f ca="1">IF(PaymentSchedule[[#This Row],[PMT NO]]&lt;&gt;"",ScheduledPayment,"")</f>
        <v>10736.432460242781</v>
      </c>
      <c r="E98" s="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200</v>
      </c>
      <c r="F98" s="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10936.432460242781</v>
      </c>
      <c r="G98" s="3">
        <f ca="1">IF(PaymentSchedule[[#This Row],[PMT NO]]&lt;&gt;"",PaymentSchedule[[#This Row],[TOTAL PAYMENT]]-PaymentSchedule[[#This Row],[INTEREST]],"")</f>
        <v>3722.1132310895791</v>
      </c>
      <c r="H98" s="3">
        <f ca="1">IF(PaymentSchedule[[#This Row],[PMT NO]]&lt;&gt;"",PaymentSchedule[[#This Row],[BEGINNING BALANCE]]*(InterestRate/PaymentsPerYear),"")</f>
        <v>7214.3192291532014</v>
      </c>
      <c r="I98" s="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1727714.5017656786</v>
      </c>
      <c r="J98" s="3">
        <f ca="1">IF(PaymentSchedule[[#This Row],[PMT NO]]&lt;&gt;"",SUM(INDEX(PaymentSchedule[INTEREST],1,1):PaymentSchedule[[#This Row],[INTEREST]]),"")</f>
        <v>679184.12580680044</v>
      </c>
    </row>
    <row r="99" spans="1:10" x14ac:dyDescent="0.25">
      <c r="A99" s="4">
        <f ca="1">IF(LoanIsGood,IF(ROW()-ROW(PaymentSchedule[[#Headers],[PMT NO]])&gt;ScheduledNumberOfPayments,"",ROW()-ROW(PaymentSchedule[[#Headers],[PMT NO]])),"")</f>
        <v>88</v>
      </c>
      <c r="B99" s="2">
        <f ca="1">IF(PaymentSchedule[[#This Row],[PMT NO]]&lt;&gt;"",EOMONTH(LoanStartDate,ROW(PaymentSchedule[[#This Row],[PMT NO]])-ROW(PaymentSchedule[[#Headers],[PMT NO]])-2)+DAY(LoanStartDate),"")</f>
        <v>48257</v>
      </c>
      <c r="C99" s="3">
        <f ca="1">IF(PaymentSchedule[[#This Row],[PMT NO]]&lt;&gt;"",IF(ROW()-ROW(PaymentSchedule[[#Headers],[BEGINNING BALANCE]])=1,LoanAmount,INDEX(PaymentSchedule[ENDING BALANCE],ROW()-ROW(PaymentSchedule[[#Headers],[BEGINNING BALANCE]])-1)),"")</f>
        <v>1727714.5017656786</v>
      </c>
      <c r="D99" s="3">
        <f ca="1">IF(PaymentSchedule[[#This Row],[PMT NO]]&lt;&gt;"",ScheduledPayment,"")</f>
        <v>10736.432460242781</v>
      </c>
      <c r="E99" s="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200</v>
      </c>
      <c r="F99" s="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10936.432460242781</v>
      </c>
      <c r="G99" s="3">
        <f ca="1">IF(PaymentSchedule[[#This Row],[PMT NO]]&lt;&gt;"",PaymentSchedule[[#This Row],[TOTAL PAYMENT]]-PaymentSchedule[[#This Row],[INTEREST]],"")</f>
        <v>3737.6220362191198</v>
      </c>
      <c r="H99" s="3">
        <f ca="1">IF(PaymentSchedule[[#This Row],[PMT NO]]&lt;&gt;"",PaymentSchedule[[#This Row],[BEGINNING BALANCE]]*(InterestRate/PaymentsPerYear),"")</f>
        <v>7198.8104240236607</v>
      </c>
      <c r="I99" s="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1723976.8797294595</v>
      </c>
      <c r="J99" s="3">
        <f ca="1">IF(PaymentSchedule[[#This Row],[PMT NO]]&lt;&gt;"",SUM(INDEX(PaymentSchedule[INTEREST],1,1):PaymentSchedule[[#This Row],[INTEREST]]),"")</f>
        <v>686382.9362308241</v>
      </c>
    </row>
    <row r="100" spans="1:10" x14ac:dyDescent="0.25">
      <c r="A100" s="4">
        <f ca="1">IF(LoanIsGood,IF(ROW()-ROW(PaymentSchedule[[#Headers],[PMT NO]])&gt;ScheduledNumberOfPayments,"",ROW()-ROW(PaymentSchedule[[#Headers],[PMT NO]])),"")</f>
        <v>89</v>
      </c>
      <c r="B100" s="2">
        <f ca="1">IF(PaymentSchedule[[#This Row],[PMT NO]]&lt;&gt;"",EOMONTH(LoanStartDate,ROW(PaymentSchedule[[#This Row],[PMT NO]])-ROW(PaymentSchedule[[#Headers],[PMT NO]])-2)+DAY(LoanStartDate),"")</f>
        <v>48286</v>
      </c>
      <c r="C100" s="3">
        <f ca="1">IF(PaymentSchedule[[#This Row],[PMT NO]]&lt;&gt;"",IF(ROW()-ROW(PaymentSchedule[[#Headers],[BEGINNING BALANCE]])=1,LoanAmount,INDEX(PaymentSchedule[ENDING BALANCE],ROW()-ROW(PaymentSchedule[[#Headers],[BEGINNING BALANCE]])-1)),"")</f>
        <v>1723976.8797294595</v>
      </c>
      <c r="D100" s="3">
        <f ca="1">IF(PaymentSchedule[[#This Row],[PMT NO]]&lt;&gt;"",ScheduledPayment,"")</f>
        <v>10736.432460242781</v>
      </c>
      <c r="E100" s="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200</v>
      </c>
      <c r="F100" s="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10936.432460242781</v>
      </c>
      <c r="G100" s="3">
        <f ca="1">IF(PaymentSchedule[[#This Row],[PMT NO]]&lt;&gt;"",PaymentSchedule[[#This Row],[TOTAL PAYMENT]]-PaymentSchedule[[#This Row],[INTEREST]],"")</f>
        <v>3753.1954613700327</v>
      </c>
      <c r="H100" s="3">
        <f ca="1">IF(PaymentSchedule[[#This Row],[PMT NO]]&lt;&gt;"",PaymentSchedule[[#This Row],[BEGINNING BALANCE]]*(InterestRate/PaymentsPerYear),"")</f>
        <v>7183.2369988727478</v>
      </c>
      <c r="I100" s="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1720223.6842680895</v>
      </c>
      <c r="J100" s="3">
        <f ca="1">IF(PaymentSchedule[[#This Row],[PMT NO]]&lt;&gt;"",SUM(INDEX(PaymentSchedule[INTEREST],1,1):PaymentSchedule[[#This Row],[INTEREST]]),"")</f>
        <v>693566.17322969681</v>
      </c>
    </row>
    <row r="101" spans="1:10" x14ac:dyDescent="0.25">
      <c r="A101" s="4">
        <f ca="1">IF(LoanIsGood,IF(ROW()-ROW(PaymentSchedule[[#Headers],[PMT NO]])&gt;ScheduledNumberOfPayments,"",ROW()-ROW(PaymentSchedule[[#Headers],[PMT NO]])),"")</f>
        <v>90</v>
      </c>
      <c r="B101" s="2">
        <f ca="1">IF(PaymentSchedule[[#This Row],[PMT NO]]&lt;&gt;"",EOMONTH(LoanStartDate,ROW(PaymentSchedule[[#This Row],[PMT NO]])-ROW(PaymentSchedule[[#Headers],[PMT NO]])-2)+DAY(LoanStartDate),"")</f>
        <v>48317</v>
      </c>
      <c r="C101" s="3">
        <f ca="1">IF(PaymentSchedule[[#This Row],[PMT NO]]&lt;&gt;"",IF(ROW()-ROW(PaymentSchedule[[#Headers],[BEGINNING BALANCE]])=1,LoanAmount,INDEX(PaymentSchedule[ENDING BALANCE],ROW()-ROW(PaymentSchedule[[#Headers],[BEGINNING BALANCE]])-1)),"")</f>
        <v>1720223.6842680895</v>
      </c>
      <c r="D101" s="3">
        <f ca="1">IF(PaymentSchedule[[#This Row],[PMT NO]]&lt;&gt;"",ScheduledPayment,"")</f>
        <v>10736.432460242781</v>
      </c>
      <c r="E101" s="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200</v>
      </c>
      <c r="F101" s="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10936.432460242781</v>
      </c>
      <c r="G101" s="3">
        <f ca="1">IF(PaymentSchedule[[#This Row],[PMT NO]]&lt;&gt;"",PaymentSchedule[[#This Row],[TOTAL PAYMENT]]-PaymentSchedule[[#This Row],[INTEREST]],"")</f>
        <v>3768.8337757924082</v>
      </c>
      <c r="H101" s="3">
        <f ca="1">IF(PaymentSchedule[[#This Row],[PMT NO]]&lt;&gt;"",PaymentSchedule[[#This Row],[BEGINNING BALANCE]]*(InterestRate/PaymentsPerYear),"")</f>
        <v>7167.5986844503723</v>
      </c>
      <c r="I101" s="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1716454.850492297</v>
      </c>
      <c r="J101" s="3">
        <f ca="1">IF(PaymentSchedule[[#This Row],[PMT NO]]&lt;&gt;"",SUM(INDEX(PaymentSchedule[INTEREST],1,1):PaymentSchedule[[#This Row],[INTEREST]]),"")</f>
        <v>700733.77191414719</v>
      </c>
    </row>
    <row r="102" spans="1:10" x14ac:dyDescent="0.25">
      <c r="A102" s="4">
        <f ca="1">IF(LoanIsGood,IF(ROW()-ROW(PaymentSchedule[[#Headers],[PMT NO]])&gt;ScheduledNumberOfPayments,"",ROW()-ROW(PaymentSchedule[[#Headers],[PMT NO]])),"")</f>
        <v>91</v>
      </c>
      <c r="B102" s="2">
        <f ca="1">IF(PaymentSchedule[[#This Row],[PMT NO]]&lt;&gt;"",EOMONTH(LoanStartDate,ROW(PaymentSchedule[[#This Row],[PMT NO]])-ROW(PaymentSchedule[[#Headers],[PMT NO]])-2)+DAY(LoanStartDate),"")</f>
        <v>48347</v>
      </c>
      <c r="C102" s="3">
        <f ca="1">IF(PaymentSchedule[[#This Row],[PMT NO]]&lt;&gt;"",IF(ROW()-ROW(PaymentSchedule[[#Headers],[BEGINNING BALANCE]])=1,LoanAmount,INDEX(PaymentSchedule[ENDING BALANCE],ROW()-ROW(PaymentSchedule[[#Headers],[BEGINNING BALANCE]])-1)),"")</f>
        <v>1716454.850492297</v>
      </c>
      <c r="D102" s="3">
        <f ca="1">IF(PaymentSchedule[[#This Row],[PMT NO]]&lt;&gt;"",ScheduledPayment,"")</f>
        <v>10736.432460242781</v>
      </c>
      <c r="E102" s="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200</v>
      </c>
      <c r="F102" s="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10936.432460242781</v>
      </c>
      <c r="G102" s="3">
        <f ca="1">IF(PaymentSchedule[[#This Row],[PMT NO]]&lt;&gt;"",PaymentSchedule[[#This Row],[TOTAL PAYMENT]]-PaymentSchedule[[#This Row],[INTEREST]],"")</f>
        <v>3784.5372498582101</v>
      </c>
      <c r="H102" s="3">
        <f ca="1">IF(PaymentSchedule[[#This Row],[PMT NO]]&lt;&gt;"",PaymentSchedule[[#This Row],[BEGINNING BALANCE]]*(InterestRate/PaymentsPerYear),"")</f>
        <v>7151.8952103845704</v>
      </c>
      <c r="I102" s="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1712670.3132424387</v>
      </c>
      <c r="J102" s="3">
        <f ca="1">IF(PaymentSchedule[[#This Row],[PMT NO]]&lt;&gt;"",SUM(INDEX(PaymentSchedule[INTEREST],1,1):PaymentSchedule[[#This Row],[INTEREST]]),"")</f>
        <v>707885.66712453181</v>
      </c>
    </row>
    <row r="103" spans="1:10" x14ac:dyDescent="0.25">
      <c r="A103" s="4">
        <f ca="1">IF(LoanIsGood,IF(ROW()-ROW(PaymentSchedule[[#Headers],[PMT NO]])&gt;ScheduledNumberOfPayments,"",ROW()-ROW(PaymentSchedule[[#Headers],[PMT NO]])),"")</f>
        <v>92</v>
      </c>
      <c r="B103" s="2">
        <f ca="1">IF(PaymentSchedule[[#This Row],[PMT NO]]&lt;&gt;"",EOMONTH(LoanStartDate,ROW(PaymentSchedule[[#This Row],[PMT NO]])-ROW(PaymentSchedule[[#Headers],[PMT NO]])-2)+DAY(LoanStartDate),"")</f>
        <v>48378</v>
      </c>
      <c r="C103" s="3">
        <f ca="1">IF(PaymentSchedule[[#This Row],[PMT NO]]&lt;&gt;"",IF(ROW()-ROW(PaymentSchedule[[#Headers],[BEGINNING BALANCE]])=1,LoanAmount,INDEX(PaymentSchedule[ENDING BALANCE],ROW()-ROW(PaymentSchedule[[#Headers],[BEGINNING BALANCE]])-1)),"")</f>
        <v>1712670.3132424387</v>
      </c>
      <c r="D103" s="3">
        <f ca="1">IF(PaymentSchedule[[#This Row],[PMT NO]]&lt;&gt;"",ScheduledPayment,"")</f>
        <v>10736.432460242781</v>
      </c>
      <c r="E103" s="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200</v>
      </c>
      <c r="F103" s="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10936.432460242781</v>
      </c>
      <c r="G103" s="3">
        <f ca="1">IF(PaymentSchedule[[#This Row],[PMT NO]]&lt;&gt;"",PaymentSchedule[[#This Row],[TOTAL PAYMENT]]-PaymentSchedule[[#This Row],[INTEREST]],"")</f>
        <v>3800.3061550659522</v>
      </c>
      <c r="H103" s="3">
        <f ca="1">IF(PaymentSchedule[[#This Row],[PMT NO]]&lt;&gt;"",PaymentSchedule[[#This Row],[BEGINNING BALANCE]]*(InterestRate/PaymentsPerYear),"")</f>
        <v>7136.1263051768283</v>
      </c>
      <c r="I103" s="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1708870.0070873727</v>
      </c>
      <c r="J103" s="3">
        <f ca="1">IF(PaymentSchedule[[#This Row],[PMT NO]]&lt;&gt;"",SUM(INDEX(PaymentSchedule[INTEREST],1,1):PaymentSchedule[[#This Row],[INTEREST]]),"")</f>
        <v>715021.79342970869</v>
      </c>
    </row>
    <row r="104" spans="1:10" x14ac:dyDescent="0.25">
      <c r="A104" s="4">
        <f ca="1">IF(LoanIsGood,IF(ROW()-ROW(PaymentSchedule[[#Headers],[PMT NO]])&gt;ScheduledNumberOfPayments,"",ROW()-ROW(PaymentSchedule[[#Headers],[PMT NO]])),"")</f>
        <v>93</v>
      </c>
      <c r="B104" s="2">
        <f ca="1">IF(PaymentSchedule[[#This Row],[PMT NO]]&lt;&gt;"",EOMONTH(LoanStartDate,ROW(PaymentSchedule[[#This Row],[PMT NO]])-ROW(PaymentSchedule[[#Headers],[PMT NO]])-2)+DAY(LoanStartDate),"")</f>
        <v>48408</v>
      </c>
      <c r="C104" s="3">
        <f ca="1">IF(PaymentSchedule[[#This Row],[PMT NO]]&lt;&gt;"",IF(ROW()-ROW(PaymentSchedule[[#Headers],[BEGINNING BALANCE]])=1,LoanAmount,INDEX(PaymentSchedule[ENDING BALANCE],ROW()-ROW(PaymentSchedule[[#Headers],[BEGINNING BALANCE]])-1)),"")</f>
        <v>1708870.0070873727</v>
      </c>
      <c r="D104" s="3">
        <f ca="1">IF(PaymentSchedule[[#This Row],[PMT NO]]&lt;&gt;"",ScheduledPayment,"")</f>
        <v>10736.432460242781</v>
      </c>
      <c r="E104" s="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200</v>
      </c>
      <c r="F104" s="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10936.432460242781</v>
      </c>
      <c r="G104" s="3">
        <f ca="1">IF(PaymentSchedule[[#This Row],[PMT NO]]&lt;&gt;"",PaymentSchedule[[#This Row],[TOTAL PAYMENT]]-PaymentSchedule[[#This Row],[INTEREST]],"")</f>
        <v>3816.1407640453945</v>
      </c>
      <c r="H104" s="3">
        <f ca="1">IF(PaymentSchedule[[#This Row],[PMT NO]]&lt;&gt;"",PaymentSchedule[[#This Row],[BEGINNING BALANCE]]*(InterestRate/PaymentsPerYear),"")</f>
        <v>7120.291696197386</v>
      </c>
      <c r="I104" s="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1705053.8663233274</v>
      </c>
      <c r="J104" s="3">
        <f ca="1">IF(PaymentSchedule[[#This Row],[PMT NO]]&lt;&gt;"",SUM(INDEX(PaymentSchedule[INTEREST],1,1):PaymentSchedule[[#This Row],[INTEREST]]),"")</f>
        <v>722142.08512590604</v>
      </c>
    </row>
    <row r="105" spans="1:10" x14ac:dyDescent="0.25">
      <c r="A105" s="4">
        <f ca="1">IF(LoanIsGood,IF(ROW()-ROW(PaymentSchedule[[#Headers],[PMT NO]])&gt;ScheduledNumberOfPayments,"",ROW()-ROW(PaymentSchedule[[#Headers],[PMT NO]])),"")</f>
        <v>94</v>
      </c>
      <c r="B105" s="2">
        <f ca="1">IF(PaymentSchedule[[#This Row],[PMT NO]]&lt;&gt;"",EOMONTH(LoanStartDate,ROW(PaymentSchedule[[#This Row],[PMT NO]])-ROW(PaymentSchedule[[#Headers],[PMT NO]])-2)+DAY(LoanStartDate),"")</f>
        <v>48439</v>
      </c>
      <c r="C105" s="3">
        <f ca="1">IF(PaymentSchedule[[#This Row],[PMT NO]]&lt;&gt;"",IF(ROW()-ROW(PaymentSchedule[[#Headers],[BEGINNING BALANCE]])=1,LoanAmount,INDEX(PaymentSchedule[ENDING BALANCE],ROW()-ROW(PaymentSchedule[[#Headers],[BEGINNING BALANCE]])-1)),"")</f>
        <v>1705053.8663233274</v>
      </c>
      <c r="D105" s="3">
        <f ca="1">IF(PaymentSchedule[[#This Row],[PMT NO]]&lt;&gt;"",ScheduledPayment,"")</f>
        <v>10736.432460242781</v>
      </c>
      <c r="E105" s="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200</v>
      </c>
      <c r="F105" s="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10936.432460242781</v>
      </c>
      <c r="G105" s="3">
        <f ca="1">IF(PaymentSchedule[[#This Row],[PMT NO]]&lt;&gt;"",PaymentSchedule[[#This Row],[TOTAL PAYMENT]]-PaymentSchedule[[#This Row],[INTEREST]],"")</f>
        <v>3832.04135056225</v>
      </c>
      <c r="H105" s="3">
        <f ca="1">IF(PaymentSchedule[[#This Row],[PMT NO]]&lt;&gt;"",PaymentSchedule[[#This Row],[BEGINNING BALANCE]]*(InterestRate/PaymentsPerYear),"")</f>
        <v>7104.3911096805305</v>
      </c>
      <c r="I105" s="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1701221.8249727651</v>
      </c>
      <c r="J105" s="3">
        <f ca="1">IF(PaymentSchedule[[#This Row],[PMT NO]]&lt;&gt;"",SUM(INDEX(PaymentSchedule[INTEREST],1,1):PaymentSchedule[[#This Row],[INTEREST]]),"")</f>
        <v>729246.47623558657</v>
      </c>
    </row>
    <row r="106" spans="1:10" x14ac:dyDescent="0.25">
      <c r="A106" s="4">
        <f ca="1">IF(LoanIsGood,IF(ROW()-ROW(PaymentSchedule[[#Headers],[PMT NO]])&gt;ScheduledNumberOfPayments,"",ROW()-ROW(PaymentSchedule[[#Headers],[PMT NO]])),"")</f>
        <v>95</v>
      </c>
      <c r="B106" s="2">
        <f ca="1">IF(PaymentSchedule[[#This Row],[PMT NO]]&lt;&gt;"",EOMONTH(LoanStartDate,ROW(PaymentSchedule[[#This Row],[PMT NO]])-ROW(PaymentSchedule[[#Headers],[PMT NO]])-2)+DAY(LoanStartDate),"")</f>
        <v>48470</v>
      </c>
      <c r="C106" s="3">
        <f ca="1">IF(PaymentSchedule[[#This Row],[PMT NO]]&lt;&gt;"",IF(ROW()-ROW(PaymentSchedule[[#Headers],[BEGINNING BALANCE]])=1,LoanAmount,INDEX(PaymentSchedule[ENDING BALANCE],ROW()-ROW(PaymentSchedule[[#Headers],[BEGINNING BALANCE]])-1)),"")</f>
        <v>1701221.8249727651</v>
      </c>
      <c r="D106" s="3">
        <f ca="1">IF(PaymentSchedule[[#This Row],[PMT NO]]&lt;&gt;"",ScheduledPayment,"")</f>
        <v>10736.432460242781</v>
      </c>
      <c r="E106" s="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200</v>
      </c>
      <c r="F106" s="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10936.432460242781</v>
      </c>
      <c r="G106" s="3">
        <f ca="1">IF(PaymentSchedule[[#This Row],[PMT NO]]&lt;&gt;"",PaymentSchedule[[#This Row],[TOTAL PAYMENT]]-PaymentSchedule[[#This Row],[INTEREST]],"")</f>
        <v>3848.0081895229259</v>
      </c>
      <c r="H106" s="3">
        <f ca="1">IF(PaymentSchedule[[#This Row],[PMT NO]]&lt;&gt;"",PaymentSchedule[[#This Row],[BEGINNING BALANCE]]*(InterestRate/PaymentsPerYear),"")</f>
        <v>7088.4242707198546</v>
      </c>
      <c r="I106" s="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1697373.8167832422</v>
      </c>
      <c r="J106" s="3">
        <f ca="1">IF(PaymentSchedule[[#This Row],[PMT NO]]&lt;&gt;"",SUM(INDEX(PaymentSchedule[INTEREST],1,1):PaymentSchedule[[#This Row],[INTEREST]]),"")</f>
        <v>736334.90050630644</v>
      </c>
    </row>
    <row r="107" spans="1:10" x14ac:dyDescent="0.25">
      <c r="A107" s="4">
        <f ca="1">IF(LoanIsGood,IF(ROW()-ROW(PaymentSchedule[[#Headers],[PMT NO]])&gt;ScheduledNumberOfPayments,"",ROW()-ROW(PaymentSchedule[[#Headers],[PMT NO]])),"")</f>
        <v>96</v>
      </c>
      <c r="B107" s="2">
        <f ca="1">IF(PaymentSchedule[[#This Row],[PMT NO]]&lt;&gt;"",EOMONTH(LoanStartDate,ROW(PaymentSchedule[[#This Row],[PMT NO]])-ROW(PaymentSchedule[[#Headers],[PMT NO]])-2)+DAY(LoanStartDate),"")</f>
        <v>48500</v>
      </c>
      <c r="C107" s="3">
        <f ca="1">IF(PaymentSchedule[[#This Row],[PMT NO]]&lt;&gt;"",IF(ROW()-ROW(PaymentSchedule[[#Headers],[BEGINNING BALANCE]])=1,LoanAmount,INDEX(PaymentSchedule[ENDING BALANCE],ROW()-ROW(PaymentSchedule[[#Headers],[BEGINNING BALANCE]])-1)),"")</f>
        <v>1697373.8167832422</v>
      </c>
      <c r="D107" s="3">
        <f ca="1">IF(PaymentSchedule[[#This Row],[PMT NO]]&lt;&gt;"",ScheduledPayment,"")</f>
        <v>10736.432460242781</v>
      </c>
      <c r="E107" s="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200</v>
      </c>
      <c r="F107" s="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10936.432460242781</v>
      </c>
      <c r="G107" s="3">
        <f ca="1">IF(PaymentSchedule[[#This Row],[PMT NO]]&lt;&gt;"",PaymentSchedule[[#This Row],[TOTAL PAYMENT]]-PaymentSchedule[[#This Row],[INTEREST]],"")</f>
        <v>3864.0415569792713</v>
      </c>
      <c r="H107" s="3">
        <f ca="1">IF(PaymentSchedule[[#This Row],[PMT NO]]&lt;&gt;"",PaymentSchedule[[#This Row],[BEGINNING BALANCE]]*(InterestRate/PaymentsPerYear),"")</f>
        <v>7072.3909032635092</v>
      </c>
      <c r="I107" s="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1693509.7752262629</v>
      </c>
      <c r="J107" s="3">
        <f ca="1">IF(PaymentSchedule[[#This Row],[PMT NO]]&lt;&gt;"",SUM(INDEX(PaymentSchedule[INTEREST],1,1):PaymentSchedule[[#This Row],[INTEREST]]),"")</f>
        <v>743407.29140956991</v>
      </c>
    </row>
    <row r="108" spans="1:10" x14ac:dyDescent="0.25">
      <c r="A108" s="4">
        <f ca="1">IF(LoanIsGood,IF(ROW()-ROW(PaymentSchedule[[#Headers],[PMT NO]])&gt;ScheduledNumberOfPayments,"",ROW()-ROW(PaymentSchedule[[#Headers],[PMT NO]])),"")</f>
        <v>97</v>
      </c>
      <c r="B108" s="2">
        <f ca="1">IF(PaymentSchedule[[#This Row],[PMT NO]]&lt;&gt;"",EOMONTH(LoanStartDate,ROW(PaymentSchedule[[#This Row],[PMT NO]])-ROW(PaymentSchedule[[#Headers],[PMT NO]])-2)+DAY(LoanStartDate),"")</f>
        <v>48531</v>
      </c>
      <c r="C108" s="3">
        <f ca="1">IF(PaymentSchedule[[#This Row],[PMT NO]]&lt;&gt;"",IF(ROW()-ROW(PaymentSchedule[[#Headers],[BEGINNING BALANCE]])=1,LoanAmount,INDEX(PaymentSchedule[ENDING BALANCE],ROW()-ROW(PaymentSchedule[[#Headers],[BEGINNING BALANCE]])-1)),"")</f>
        <v>1693509.7752262629</v>
      </c>
      <c r="D108" s="3">
        <f ca="1">IF(PaymentSchedule[[#This Row],[PMT NO]]&lt;&gt;"",ScheduledPayment,"")</f>
        <v>10736.432460242781</v>
      </c>
      <c r="E108" s="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200</v>
      </c>
      <c r="F108" s="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10936.432460242781</v>
      </c>
      <c r="G108" s="3">
        <f ca="1">IF(PaymentSchedule[[#This Row],[PMT NO]]&lt;&gt;"",PaymentSchedule[[#This Row],[TOTAL PAYMENT]]-PaymentSchedule[[#This Row],[INTEREST]],"")</f>
        <v>3880.1417301333522</v>
      </c>
      <c r="H108" s="3">
        <f ca="1">IF(PaymentSchedule[[#This Row],[PMT NO]]&lt;&gt;"",PaymentSchedule[[#This Row],[BEGINNING BALANCE]]*(InterestRate/PaymentsPerYear),"")</f>
        <v>7056.2907301094283</v>
      </c>
      <c r="I108" s="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1689629.6334961294</v>
      </c>
      <c r="J108" s="3">
        <f ca="1">IF(PaymentSchedule[[#This Row],[PMT NO]]&lt;&gt;"",SUM(INDEX(PaymentSchedule[INTEREST],1,1):PaymentSchedule[[#This Row],[INTEREST]]),"")</f>
        <v>750463.58213967935</v>
      </c>
    </row>
    <row r="109" spans="1:10" x14ac:dyDescent="0.25">
      <c r="A109" s="4">
        <f ca="1">IF(LoanIsGood,IF(ROW()-ROW(PaymentSchedule[[#Headers],[PMT NO]])&gt;ScheduledNumberOfPayments,"",ROW()-ROW(PaymentSchedule[[#Headers],[PMT NO]])),"")</f>
        <v>98</v>
      </c>
      <c r="B109" s="2">
        <f ca="1">IF(PaymentSchedule[[#This Row],[PMT NO]]&lt;&gt;"",EOMONTH(LoanStartDate,ROW(PaymentSchedule[[#This Row],[PMT NO]])-ROW(PaymentSchedule[[#Headers],[PMT NO]])-2)+DAY(LoanStartDate),"")</f>
        <v>48561</v>
      </c>
      <c r="C109" s="3">
        <f ca="1">IF(PaymentSchedule[[#This Row],[PMT NO]]&lt;&gt;"",IF(ROW()-ROW(PaymentSchedule[[#Headers],[BEGINNING BALANCE]])=1,LoanAmount,INDEX(PaymentSchedule[ENDING BALANCE],ROW()-ROW(PaymentSchedule[[#Headers],[BEGINNING BALANCE]])-1)),"")</f>
        <v>1689629.6334961294</v>
      </c>
      <c r="D109" s="3">
        <f ca="1">IF(PaymentSchedule[[#This Row],[PMT NO]]&lt;&gt;"",ScheduledPayment,"")</f>
        <v>10736.432460242781</v>
      </c>
      <c r="E109" s="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200</v>
      </c>
      <c r="F109" s="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10936.432460242781</v>
      </c>
      <c r="G109" s="3">
        <f ca="1">IF(PaymentSchedule[[#This Row],[PMT NO]]&lt;&gt;"",PaymentSchedule[[#This Row],[TOTAL PAYMENT]]-PaymentSchedule[[#This Row],[INTEREST]],"")</f>
        <v>3896.3089873422414</v>
      </c>
      <c r="H109" s="3">
        <f ca="1">IF(PaymentSchedule[[#This Row],[PMT NO]]&lt;&gt;"",PaymentSchedule[[#This Row],[BEGINNING BALANCE]]*(InterestRate/PaymentsPerYear),"")</f>
        <v>7040.1234729005391</v>
      </c>
      <c r="I109" s="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1685733.3245087871</v>
      </c>
      <c r="J109" s="3">
        <f ca="1">IF(PaymentSchedule[[#This Row],[PMT NO]]&lt;&gt;"",SUM(INDEX(PaymentSchedule[INTEREST],1,1):PaymentSchedule[[#This Row],[INTEREST]]),"")</f>
        <v>757503.70561257994</v>
      </c>
    </row>
    <row r="110" spans="1:10" x14ac:dyDescent="0.25">
      <c r="A110" s="4">
        <f ca="1">IF(LoanIsGood,IF(ROW()-ROW(PaymentSchedule[[#Headers],[PMT NO]])&gt;ScheduledNumberOfPayments,"",ROW()-ROW(PaymentSchedule[[#Headers],[PMT NO]])),"")</f>
        <v>99</v>
      </c>
      <c r="B110" s="2">
        <f ca="1">IF(PaymentSchedule[[#This Row],[PMT NO]]&lt;&gt;"",EOMONTH(LoanStartDate,ROW(PaymentSchedule[[#This Row],[PMT NO]])-ROW(PaymentSchedule[[#Headers],[PMT NO]])-2)+DAY(LoanStartDate),"")</f>
        <v>48592</v>
      </c>
      <c r="C110" s="3">
        <f ca="1">IF(PaymentSchedule[[#This Row],[PMT NO]]&lt;&gt;"",IF(ROW()-ROW(PaymentSchedule[[#Headers],[BEGINNING BALANCE]])=1,LoanAmount,INDEX(PaymentSchedule[ENDING BALANCE],ROW()-ROW(PaymentSchedule[[#Headers],[BEGINNING BALANCE]])-1)),"")</f>
        <v>1685733.3245087871</v>
      </c>
      <c r="D110" s="3">
        <f ca="1">IF(PaymentSchedule[[#This Row],[PMT NO]]&lt;&gt;"",ScheduledPayment,"")</f>
        <v>10736.432460242781</v>
      </c>
      <c r="E110" s="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200</v>
      </c>
      <c r="F110" s="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10936.432460242781</v>
      </c>
      <c r="G110" s="3">
        <f ca="1">IF(PaymentSchedule[[#This Row],[PMT NO]]&lt;&gt;"",PaymentSchedule[[#This Row],[TOTAL PAYMENT]]-PaymentSchedule[[#This Row],[INTEREST]],"")</f>
        <v>3912.5436081228345</v>
      </c>
      <c r="H110" s="3">
        <f ca="1">IF(PaymentSchedule[[#This Row],[PMT NO]]&lt;&gt;"",PaymentSchedule[[#This Row],[BEGINNING BALANCE]]*(InterestRate/PaymentsPerYear),"")</f>
        <v>7023.888852119946</v>
      </c>
      <c r="I110" s="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1681820.7809006644</v>
      </c>
      <c r="J110" s="3">
        <f ca="1">IF(PaymentSchedule[[#This Row],[PMT NO]]&lt;&gt;"",SUM(INDEX(PaymentSchedule[INTEREST],1,1):PaymentSchedule[[#This Row],[INTEREST]]),"")</f>
        <v>764527.59446469985</v>
      </c>
    </row>
    <row r="111" spans="1:10" x14ac:dyDescent="0.25">
      <c r="A111" s="4">
        <f ca="1">IF(LoanIsGood,IF(ROW()-ROW(PaymentSchedule[[#Headers],[PMT NO]])&gt;ScheduledNumberOfPayments,"",ROW()-ROW(PaymentSchedule[[#Headers],[PMT NO]])),"")</f>
        <v>100</v>
      </c>
      <c r="B111" s="2">
        <f ca="1">IF(PaymentSchedule[[#This Row],[PMT NO]]&lt;&gt;"",EOMONTH(LoanStartDate,ROW(PaymentSchedule[[#This Row],[PMT NO]])-ROW(PaymentSchedule[[#Headers],[PMT NO]])-2)+DAY(LoanStartDate),"")</f>
        <v>48623</v>
      </c>
      <c r="C111" s="3">
        <f ca="1">IF(PaymentSchedule[[#This Row],[PMT NO]]&lt;&gt;"",IF(ROW()-ROW(PaymentSchedule[[#Headers],[BEGINNING BALANCE]])=1,LoanAmount,INDEX(PaymentSchedule[ENDING BALANCE],ROW()-ROW(PaymentSchedule[[#Headers],[BEGINNING BALANCE]])-1)),"")</f>
        <v>1681820.7809006644</v>
      </c>
      <c r="D111" s="3">
        <f ca="1">IF(PaymentSchedule[[#This Row],[PMT NO]]&lt;&gt;"",ScheduledPayment,"")</f>
        <v>10736.432460242781</v>
      </c>
      <c r="E111" s="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200</v>
      </c>
      <c r="F111" s="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10936.432460242781</v>
      </c>
      <c r="G111" s="3">
        <f ca="1">IF(PaymentSchedule[[#This Row],[PMT NO]]&lt;&gt;"",PaymentSchedule[[#This Row],[TOTAL PAYMENT]]-PaymentSchedule[[#This Row],[INTEREST]],"")</f>
        <v>3928.8458731566789</v>
      </c>
      <c r="H111" s="3">
        <f ca="1">IF(PaymentSchedule[[#This Row],[PMT NO]]&lt;&gt;"",PaymentSchedule[[#This Row],[BEGINNING BALANCE]]*(InterestRate/PaymentsPerYear),"")</f>
        <v>7007.5865870861016</v>
      </c>
      <c r="I111" s="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1677891.9350275076</v>
      </c>
      <c r="J111" s="3">
        <f ca="1">IF(PaymentSchedule[[#This Row],[PMT NO]]&lt;&gt;"",SUM(INDEX(PaymentSchedule[INTEREST],1,1):PaymentSchedule[[#This Row],[INTEREST]]),"")</f>
        <v>771535.18105178594</v>
      </c>
    </row>
    <row r="112" spans="1:10" x14ac:dyDescent="0.25">
      <c r="A112" s="4">
        <f ca="1">IF(LoanIsGood,IF(ROW()-ROW(PaymentSchedule[[#Headers],[PMT NO]])&gt;ScheduledNumberOfPayments,"",ROW()-ROW(PaymentSchedule[[#Headers],[PMT NO]])),"")</f>
        <v>101</v>
      </c>
      <c r="B112" s="2">
        <f ca="1">IF(PaymentSchedule[[#This Row],[PMT NO]]&lt;&gt;"",EOMONTH(LoanStartDate,ROW(PaymentSchedule[[#This Row],[PMT NO]])-ROW(PaymentSchedule[[#Headers],[PMT NO]])-2)+DAY(LoanStartDate),"")</f>
        <v>48651</v>
      </c>
      <c r="C112" s="3">
        <f ca="1">IF(PaymentSchedule[[#This Row],[PMT NO]]&lt;&gt;"",IF(ROW()-ROW(PaymentSchedule[[#Headers],[BEGINNING BALANCE]])=1,LoanAmount,INDEX(PaymentSchedule[ENDING BALANCE],ROW()-ROW(PaymentSchedule[[#Headers],[BEGINNING BALANCE]])-1)),"")</f>
        <v>1677891.9350275076</v>
      </c>
      <c r="D112" s="3">
        <f ca="1">IF(PaymentSchedule[[#This Row],[PMT NO]]&lt;&gt;"",ScheduledPayment,"")</f>
        <v>10736.432460242781</v>
      </c>
      <c r="E112" s="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200</v>
      </c>
      <c r="F112" s="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10936.432460242781</v>
      </c>
      <c r="G112" s="3">
        <f ca="1">IF(PaymentSchedule[[#This Row],[PMT NO]]&lt;&gt;"",PaymentSchedule[[#This Row],[TOTAL PAYMENT]]-PaymentSchedule[[#This Row],[INTEREST]],"")</f>
        <v>3945.216064294832</v>
      </c>
      <c r="H112" s="3">
        <f ca="1">IF(PaymentSchedule[[#This Row],[PMT NO]]&lt;&gt;"",PaymentSchedule[[#This Row],[BEGINNING BALANCE]]*(InterestRate/PaymentsPerYear),"")</f>
        <v>6991.2163959479485</v>
      </c>
      <c r="I112" s="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1673946.7189632128</v>
      </c>
      <c r="J112" s="3">
        <f ca="1">IF(PaymentSchedule[[#This Row],[PMT NO]]&lt;&gt;"",SUM(INDEX(PaymentSchedule[INTEREST],1,1):PaymentSchedule[[#This Row],[INTEREST]]),"")</f>
        <v>778526.39744773391</v>
      </c>
    </row>
    <row r="113" spans="1:10" x14ac:dyDescent="0.25">
      <c r="A113" s="4">
        <f ca="1">IF(LoanIsGood,IF(ROW()-ROW(PaymentSchedule[[#Headers],[PMT NO]])&gt;ScheduledNumberOfPayments,"",ROW()-ROW(PaymentSchedule[[#Headers],[PMT NO]])),"")</f>
        <v>102</v>
      </c>
      <c r="B113" s="2">
        <f ca="1">IF(PaymentSchedule[[#This Row],[PMT NO]]&lt;&gt;"",EOMONTH(LoanStartDate,ROW(PaymentSchedule[[#This Row],[PMT NO]])-ROW(PaymentSchedule[[#Headers],[PMT NO]])-2)+DAY(LoanStartDate),"")</f>
        <v>48682</v>
      </c>
      <c r="C113" s="3">
        <f ca="1">IF(PaymentSchedule[[#This Row],[PMT NO]]&lt;&gt;"",IF(ROW()-ROW(PaymentSchedule[[#Headers],[BEGINNING BALANCE]])=1,LoanAmount,INDEX(PaymentSchedule[ENDING BALANCE],ROW()-ROW(PaymentSchedule[[#Headers],[BEGINNING BALANCE]])-1)),"")</f>
        <v>1673946.7189632128</v>
      </c>
      <c r="D113" s="3">
        <f ca="1">IF(PaymentSchedule[[#This Row],[PMT NO]]&lt;&gt;"",ScheduledPayment,"")</f>
        <v>10736.432460242781</v>
      </c>
      <c r="E113" s="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200</v>
      </c>
      <c r="F113" s="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10936.432460242781</v>
      </c>
      <c r="G113" s="3">
        <f ca="1">IF(PaymentSchedule[[#This Row],[PMT NO]]&lt;&gt;"",PaymentSchedule[[#This Row],[TOTAL PAYMENT]]-PaymentSchedule[[#This Row],[INTEREST]],"")</f>
        <v>3961.6544645627273</v>
      </c>
      <c r="H113" s="3">
        <f ca="1">IF(PaymentSchedule[[#This Row],[PMT NO]]&lt;&gt;"",PaymentSchedule[[#This Row],[BEGINNING BALANCE]]*(InterestRate/PaymentsPerYear),"")</f>
        <v>6974.7779956800532</v>
      </c>
      <c r="I113" s="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1669985.0644986501</v>
      </c>
      <c r="J113" s="3">
        <f ca="1">IF(PaymentSchedule[[#This Row],[PMT NO]]&lt;&gt;"",SUM(INDEX(PaymentSchedule[INTEREST],1,1):PaymentSchedule[[#This Row],[INTEREST]]),"")</f>
        <v>785501.17544341402</v>
      </c>
    </row>
    <row r="114" spans="1:10" x14ac:dyDescent="0.25">
      <c r="A114" s="4">
        <f ca="1">IF(LoanIsGood,IF(ROW()-ROW(PaymentSchedule[[#Headers],[PMT NO]])&gt;ScheduledNumberOfPayments,"",ROW()-ROW(PaymentSchedule[[#Headers],[PMT NO]])),"")</f>
        <v>103</v>
      </c>
      <c r="B114" s="2">
        <f ca="1">IF(PaymentSchedule[[#This Row],[PMT NO]]&lt;&gt;"",EOMONTH(LoanStartDate,ROW(PaymentSchedule[[#This Row],[PMT NO]])-ROW(PaymentSchedule[[#Headers],[PMT NO]])-2)+DAY(LoanStartDate),"")</f>
        <v>48712</v>
      </c>
      <c r="C114" s="3">
        <f ca="1">IF(PaymentSchedule[[#This Row],[PMT NO]]&lt;&gt;"",IF(ROW()-ROW(PaymentSchedule[[#Headers],[BEGINNING BALANCE]])=1,LoanAmount,INDEX(PaymentSchedule[ENDING BALANCE],ROW()-ROW(PaymentSchedule[[#Headers],[BEGINNING BALANCE]])-1)),"")</f>
        <v>1669985.0644986501</v>
      </c>
      <c r="D114" s="3">
        <f ca="1">IF(PaymentSchedule[[#This Row],[PMT NO]]&lt;&gt;"",ScheduledPayment,"")</f>
        <v>10736.432460242781</v>
      </c>
      <c r="E114" s="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200</v>
      </c>
      <c r="F114" s="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10936.432460242781</v>
      </c>
      <c r="G114" s="3">
        <f ca="1">IF(PaymentSchedule[[#This Row],[PMT NO]]&lt;&gt;"",PaymentSchedule[[#This Row],[TOTAL PAYMENT]]-PaymentSchedule[[#This Row],[INTEREST]],"")</f>
        <v>3978.1613581650718</v>
      </c>
      <c r="H114" s="3">
        <f ca="1">IF(PaymentSchedule[[#This Row],[PMT NO]]&lt;&gt;"",PaymentSchedule[[#This Row],[BEGINNING BALANCE]]*(InterestRate/PaymentsPerYear),"")</f>
        <v>6958.2711020777087</v>
      </c>
      <c r="I114" s="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1666006.9031404851</v>
      </c>
      <c r="J114" s="3">
        <f ca="1">IF(PaymentSchedule[[#This Row],[PMT NO]]&lt;&gt;"",SUM(INDEX(PaymentSchedule[INTEREST],1,1):PaymentSchedule[[#This Row],[INTEREST]]),"")</f>
        <v>792459.44654549169</v>
      </c>
    </row>
    <row r="115" spans="1:10" x14ac:dyDescent="0.25">
      <c r="A115" s="4">
        <f ca="1">IF(LoanIsGood,IF(ROW()-ROW(PaymentSchedule[[#Headers],[PMT NO]])&gt;ScheduledNumberOfPayments,"",ROW()-ROW(PaymentSchedule[[#Headers],[PMT NO]])),"")</f>
        <v>104</v>
      </c>
      <c r="B115" s="2">
        <f ca="1">IF(PaymentSchedule[[#This Row],[PMT NO]]&lt;&gt;"",EOMONTH(LoanStartDate,ROW(PaymentSchedule[[#This Row],[PMT NO]])-ROW(PaymentSchedule[[#Headers],[PMT NO]])-2)+DAY(LoanStartDate),"")</f>
        <v>48743</v>
      </c>
      <c r="C115" s="3">
        <f ca="1">IF(PaymentSchedule[[#This Row],[PMT NO]]&lt;&gt;"",IF(ROW()-ROW(PaymentSchedule[[#Headers],[BEGINNING BALANCE]])=1,LoanAmount,INDEX(PaymentSchedule[ENDING BALANCE],ROW()-ROW(PaymentSchedule[[#Headers],[BEGINNING BALANCE]])-1)),"")</f>
        <v>1666006.9031404851</v>
      </c>
      <c r="D115" s="3">
        <f ca="1">IF(PaymentSchedule[[#This Row],[PMT NO]]&lt;&gt;"",ScheduledPayment,"")</f>
        <v>10736.432460242781</v>
      </c>
      <c r="E115" s="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200</v>
      </c>
      <c r="F115" s="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10936.432460242781</v>
      </c>
      <c r="G115" s="3">
        <f ca="1">IF(PaymentSchedule[[#This Row],[PMT NO]]&lt;&gt;"",PaymentSchedule[[#This Row],[TOTAL PAYMENT]]-PaymentSchedule[[#This Row],[INTEREST]],"")</f>
        <v>3994.7370304907599</v>
      </c>
      <c r="H115" s="3">
        <f ca="1">IF(PaymentSchedule[[#This Row],[PMT NO]]&lt;&gt;"",PaymentSchedule[[#This Row],[BEGINNING BALANCE]]*(InterestRate/PaymentsPerYear),"")</f>
        <v>6941.6954297520206</v>
      </c>
      <c r="I115" s="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1662012.1661099943</v>
      </c>
      <c r="J115" s="3">
        <f ca="1">IF(PaymentSchedule[[#This Row],[PMT NO]]&lt;&gt;"",SUM(INDEX(PaymentSchedule[INTEREST],1,1):PaymentSchedule[[#This Row],[INTEREST]]),"")</f>
        <v>799401.14197524369</v>
      </c>
    </row>
    <row r="116" spans="1:10" x14ac:dyDescent="0.25">
      <c r="A116" s="4">
        <f ca="1">IF(LoanIsGood,IF(ROW()-ROW(PaymentSchedule[[#Headers],[PMT NO]])&gt;ScheduledNumberOfPayments,"",ROW()-ROW(PaymentSchedule[[#Headers],[PMT NO]])),"")</f>
        <v>105</v>
      </c>
      <c r="B116" s="2">
        <f ca="1">IF(PaymentSchedule[[#This Row],[PMT NO]]&lt;&gt;"",EOMONTH(LoanStartDate,ROW(PaymentSchedule[[#This Row],[PMT NO]])-ROW(PaymentSchedule[[#Headers],[PMT NO]])-2)+DAY(LoanStartDate),"")</f>
        <v>48773</v>
      </c>
      <c r="C116" s="3">
        <f ca="1">IF(PaymentSchedule[[#This Row],[PMT NO]]&lt;&gt;"",IF(ROW()-ROW(PaymentSchedule[[#Headers],[BEGINNING BALANCE]])=1,LoanAmount,INDEX(PaymentSchedule[ENDING BALANCE],ROW()-ROW(PaymentSchedule[[#Headers],[BEGINNING BALANCE]])-1)),"")</f>
        <v>1662012.1661099943</v>
      </c>
      <c r="D116" s="3">
        <f ca="1">IF(PaymentSchedule[[#This Row],[PMT NO]]&lt;&gt;"",ScheduledPayment,"")</f>
        <v>10736.432460242781</v>
      </c>
      <c r="E116" s="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200</v>
      </c>
      <c r="F116" s="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10936.432460242781</v>
      </c>
      <c r="G116" s="3">
        <f ca="1">IF(PaymentSchedule[[#This Row],[PMT NO]]&lt;&gt;"",PaymentSchedule[[#This Row],[TOTAL PAYMENT]]-PaymentSchedule[[#This Row],[INTEREST]],"")</f>
        <v>4011.3817681178043</v>
      </c>
      <c r="H116" s="3">
        <f ca="1">IF(PaymentSchedule[[#This Row],[PMT NO]]&lt;&gt;"",PaymentSchedule[[#This Row],[BEGINNING BALANCE]]*(InterestRate/PaymentsPerYear),"")</f>
        <v>6925.0506921249762</v>
      </c>
      <c r="I116" s="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1658000.7843418764</v>
      </c>
      <c r="J116" s="3">
        <f ca="1">IF(PaymentSchedule[[#This Row],[PMT NO]]&lt;&gt;"",SUM(INDEX(PaymentSchedule[INTEREST],1,1):PaymentSchedule[[#This Row],[INTEREST]]),"")</f>
        <v>806326.19266736868</v>
      </c>
    </row>
    <row r="117" spans="1:10" x14ac:dyDescent="0.25">
      <c r="A117" s="4">
        <f ca="1">IF(LoanIsGood,IF(ROW()-ROW(PaymentSchedule[[#Headers],[PMT NO]])&gt;ScheduledNumberOfPayments,"",ROW()-ROW(PaymentSchedule[[#Headers],[PMT NO]])),"")</f>
        <v>106</v>
      </c>
      <c r="B117" s="2">
        <f ca="1">IF(PaymentSchedule[[#This Row],[PMT NO]]&lt;&gt;"",EOMONTH(LoanStartDate,ROW(PaymentSchedule[[#This Row],[PMT NO]])-ROW(PaymentSchedule[[#Headers],[PMT NO]])-2)+DAY(LoanStartDate),"")</f>
        <v>48804</v>
      </c>
      <c r="C117" s="3">
        <f ca="1">IF(PaymentSchedule[[#This Row],[PMT NO]]&lt;&gt;"",IF(ROW()-ROW(PaymentSchedule[[#Headers],[BEGINNING BALANCE]])=1,LoanAmount,INDEX(PaymentSchedule[ENDING BALANCE],ROW()-ROW(PaymentSchedule[[#Headers],[BEGINNING BALANCE]])-1)),"")</f>
        <v>1658000.7843418764</v>
      </c>
      <c r="D117" s="3">
        <f ca="1">IF(PaymentSchedule[[#This Row],[PMT NO]]&lt;&gt;"",ScheduledPayment,"")</f>
        <v>10736.432460242781</v>
      </c>
      <c r="E117" s="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200</v>
      </c>
      <c r="F117" s="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10936.432460242781</v>
      </c>
      <c r="G117" s="3">
        <f ca="1">IF(PaymentSchedule[[#This Row],[PMT NO]]&lt;&gt;"",PaymentSchedule[[#This Row],[TOTAL PAYMENT]]-PaymentSchedule[[#This Row],[INTEREST]],"")</f>
        <v>4028.0958588182957</v>
      </c>
      <c r="H117" s="3">
        <f ca="1">IF(PaymentSchedule[[#This Row],[PMT NO]]&lt;&gt;"",PaymentSchedule[[#This Row],[BEGINNING BALANCE]]*(InterestRate/PaymentsPerYear),"")</f>
        <v>6908.3366014244848</v>
      </c>
      <c r="I117" s="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1653972.688483058</v>
      </c>
      <c r="J117" s="3">
        <f ca="1">IF(PaymentSchedule[[#This Row],[PMT NO]]&lt;&gt;"",SUM(INDEX(PaymentSchedule[INTEREST],1,1):PaymentSchedule[[#This Row],[INTEREST]]),"")</f>
        <v>813234.52926879318</v>
      </c>
    </row>
    <row r="118" spans="1:10" x14ac:dyDescent="0.25">
      <c r="A118" s="4">
        <f ca="1">IF(LoanIsGood,IF(ROW()-ROW(PaymentSchedule[[#Headers],[PMT NO]])&gt;ScheduledNumberOfPayments,"",ROW()-ROW(PaymentSchedule[[#Headers],[PMT NO]])),"")</f>
        <v>107</v>
      </c>
      <c r="B118" s="2">
        <f ca="1">IF(PaymentSchedule[[#This Row],[PMT NO]]&lt;&gt;"",EOMONTH(LoanStartDate,ROW(PaymentSchedule[[#This Row],[PMT NO]])-ROW(PaymentSchedule[[#Headers],[PMT NO]])-2)+DAY(LoanStartDate),"")</f>
        <v>48835</v>
      </c>
      <c r="C118" s="3">
        <f ca="1">IF(PaymentSchedule[[#This Row],[PMT NO]]&lt;&gt;"",IF(ROW()-ROW(PaymentSchedule[[#Headers],[BEGINNING BALANCE]])=1,LoanAmount,INDEX(PaymentSchedule[ENDING BALANCE],ROW()-ROW(PaymentSchedule[[#Headers],[BEGINNING BALANCE]])-1)),"")</f>
        <v>1653972.688483058</v>
      </c>
      <c r="D118" s="3">
        <f ca="1">IF(PaymentSchedule[[#This Row],[PMT NO]]&lt;&gt;"",ScheduledPayment,"")</f>
        <v>10736.432460242781</v>
      </c>
      <c r="E118" s="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200</v>
      </c>
      <c r="F118" s="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10936.432460242781</v>
      </c>
      <c r="G118" s="3">
        <f ca="1">IF(PaymentSchedule[[#This Row],[PMT NO]]&lt;&gt;"",PaymentSchedule[[#This Row],[TOTAL PAYMENT]]-PaymentSchedule[[#This Row],[INTEREST]],"")</f>
        <v>4044.8795915633718</v>
      </c>
      <c r="H118" s="3">
        <f ca="1">IF(PaymentSchedule[[#This Row],[PMT NO]]&lt;&gt;"",PaymentSchedule[[#This Row],[BEGINNING BALANCE]]*(InterestRate/PaymentsPerYear),"")</f>
        <v>6891.5528686794087</v>
      </c>
      <c r="I118" s="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1649927.8088914945</v>
      </c>
      <c r="J118" s="3">
        <f ca="1">IF(PaymentSchedule[[#This Row],[PMT NO]]&lt;&gt;"",SUM(INDEX(PaymentSchedule[INTEREST],1,1):PaymentSchedule[[#This Row],[INTEREST]]),"")</f>
        <v>820126.08213747258</v>
      </c>
    </row>
    <row r="119" spans="1:10" x14ac:dyDescent="0.25">
      <c r="A119" s="4">
        <f ca="1">IF(LoanIsGood,IF(ROW()-ROW(PaymentSchedule[[#Headers],[PMT NO]])&gt;ScheduledNumberOfPayments,"",ROW()-ROW(PaymentSchedule[[#Headers],[PMT NO]])),"")</f>
        <v>108</v>
      </c>
      <c r="B119" s="2">
        <f ca="1">IF(PaymentSchedule[[#This Row],[PMT NO]]&lt;&gt;"",EOMONTH(LoanStartDate,ROW(PaymentSchedule[[#This Row],[PMT NO]])-ROW(PaymentSchedule[[#Headers],[PMT NO]])-2)+DAY(LoanStartDate),"")</f>
        <v>48865</v>
      </c>
      <c r="C119" s="3">
        <f ca="1">IF(PaymentSchedule[[#This Row],[PMT NO]]&lt;&gt;"",IF(ROW()-ROW(PaymentSchedule[[#Headers],[BEGINNING BALANCE]])=1,LoanAmount,INDEX(PaymentSchedule[ENDING BALANCE],ROW()-ROW(PaymentSchedule[[#Headers],[BEGINNING BALANCE]])-1)),"")</f>
        <v>1649927.8088914945</v>
      </c>
      <c r="D119" s="3">
        <f ca="1">IF(PaymentSchedule[[#This Row],[PMT NO]]&lt;&gt;"",ScheduledPayment,"")</f>
        <v>10736.432460242781</v>
      </c>
      <c r="E119" s="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200</v>
      </c>
      <c r="F119" s="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10936.432460242781</v>
      </c>
      <c r="G119" s="3">
        <f ca="1">IF(PaymentSchedule[[#This Row],[PMT NO]]&lt;&gt;"",PaymentSchedule[[#This Row],[TOTAL PAYMENT]]-PaymentSchedule[[#This Row],[INTEREST]],"")</f>
        <v>4061.7332565282204</v>
      </c>
      <c r="H119" s="3">
        <f ca="1">IF(PaymentSchedule[[#This Row],[PMT NO]]&lt;&gt;"",PaymentSchedule[[#This Row],[BEGINNING BALANCE]]*(InterestRate/PaymentsPerYear),"")</f>
        <v>6874.6992037145601</v>
      </c>
      <c r="I119" s="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1645866.0756349664</v>
      </c>
      <c r="J119" s="3">
        <f ca="1">IF(PaymentSchedule[[#This Row],[PMT NO]]&lt;&gt;"",SUM(INDEX(PaymentSchedule[INTEREST],1,1):PaymentSchedule[[#This Row],[INTEREST]]),"")</f>
        <v>827000.78134118719</v>
      </c>
    </row>
    <row r="120" spans="1:10" x14ac:dyDescent="0.25">
      <c r="A120" s="4">
        <f ca="1">IF(LoanIsGood,IF(ROW()-ROW(PaymentSchedule[[#Headers],[PMT NO]])&gt;ScheduledNumberOfPayments,"",ROW()-ROW(PaymentSchedule[[#Headers],[PMT NO]])),"")</f>
        <v>109</v>
      </c>
      <c r="B120" s="2">
        <f ca="1">IF(PaymentSchedule[[#This Row],[PMT NO]]&lt;&gt;"",EOMONTH(LoanStartDate,ROW(PaymentSchedule[[#This Row],[PMT NO]])-ROW(PaymentSchedule[[#Headers],[PMT NO]])-2)+DAY(LoanStartDate),"")</f>
        <v>48896</v>
      </c>
      <c r="C120" s="3">
        <f ca="1">IF(PaymentSchedule[[#This Row],[PMT NO]]&lt;&gt;"",IF(ROW()-ROW(PaymentSchedule[[#Headers],[BEGINNING BALANCE]])=1,LoanAmount,INDEX(PaymentSchedule[ENDING BALANCE],ROW()-ROW(PaymentSchedule[[#Headers],[BEGINNING BALANCE]])-1)),"")</f>
        <v>1645866.0756349664</v>
      </c>
      <c r="D120" s="3">
        <f ca="1">IF(PaymentSchedule[[#This Row],[PMT NO]]&lt;&gt;"",ScheduledPayment,"")</f>
        <v>10736.432460242781</v>
      </c>
      <c r="E120" s="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200</v>
      </c>
      <c r="F120" s="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10936.432460242781</v>
      </c>
      <c r="G120" s="3">
        <f ca="1">IF(PaymentSchedule[[#This Row],[PMT NO]]&lt;&gt;"",PaymentSchedule[[#This Row],[TOTAL PAYMENT]]-PaymentSchedule[[#This Row],[INTEREST]],"")</f>
        <v>4078.6571450970878</v>
      </c>
      <c r="H120" s="3">
        <f ca="1">IF(PaymentSchedule[[#This Row],[PMT NO]]&lt;&gt;"",PaymentSchedule[[#This Row],[BEGINNING BALANCE]]*(InterestRate/PaymentsPerYear),"")</f>
        <v>6857.7753151456927</v>
      </c>
      <c r="I120" s="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1641787.4184898692</v>
      </c>
      <c r="J120" s="3">
        <f ca="1">IF(PaymentSchedule[[#This Row],[PMT NO]]&lt;&gt;"",SUM(INDEX(PaymentSchedule[INTEREST],1,1):PaymentSchedule[[#This Row],[INTEREST]]),"")</f>
        <v>833858.55665633292</v>
      </c>
    </row>
    <row r="121" spans="1:10" x14ac:dyDescent="0.25">
      <c r="A121" s="4">
        <f ca="1">IF(LoanIsGood,IF(ROW()-ROW(PaymentSchedule[[#Headers],[PMT NO]])&gt;ScheduledNumberOfPayments,"",ROW()-ROW(PaymentSchedule[[#Headers],[PMT NO]])),"")</f>
        <v>110</v>
      </c>
      <c r="B121" s="2">
        <f ca="1">IF(PaymentSchedule[[#This Row],[PMT NO]]&lt;&gt;"",EOMONTH(LoanStartDate,ROW(PaymentSchedule[[#This Row],[PMT NO]])-ROW(PaymentSchedule[[#Headers],[PMT NO]])-2)+DAY(LoanStartDate),"")</f>
        <v>48926</v>
      </c>
      <c r="C121" s="3">
        <f ca="1">IF(PaymentSchedule[[#This Row],[PMT NO]]&lt;&gt;"",IF(ROW()-ROW(PaymentSchedule[[#Headers],[BEGINNING BALANCE]])=1,LoanAmount,INDEX(PaymentSchedule[ENDING BALANCE],ROW()-ROW(PaymentSchedule[[#Headers],[BEGINNING BALANCE]])-1)),"")</f>
        <v>1641787.4184898692</v>
      </c>
      <c r="D121" s="3">
        <f ca="1">IF(PaymentSchedule[[#This Row],[PMT NO]]&lt;&gt;"",ScheduledPayment,"")</f>
        <v>10736.432460242781</v>
      </c>
      <c r="E121" s="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200</v>
      </c>
      <c r="F121" s="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10936.432460242781</v>
      </c>
      <c r="G121" s="3">
        <f ca="1">IF(PaymentSchedule[[#This Row],[PMT NO]]&lt;&gt;"",PaymentSchedule[[#This Row],[TOTAL PAYMENT]]-PaymentSchedule[[#This Row],[INTEREST]],"")</f>
        <v>4095.6515498683257</v>
      </c>
      <c r="H121" s="3">
        <f ca="1">IF(PaymentSchedule[[#This Row],[PMT NO]]&lt;&gt;"",PaymentSchedule[[#This Row],[BEGINNING BALANCE]]*(InterestRate/PaymentsPerYear),"")</f>
        <v>6840.7809103744548</v>
      </c>
      <c r="I121" s="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1637691.7669400009</v>
      </c>
      <c r="J121" s="3">
        <f ca="1">IF(PaymentSchedule[[#This Row],[PMT NO]]&lt;&gt;"",SUM(INDEX(PaymentSchedule[INTEREST],1,1):PaymentSchedule[[#This Row],[INTEREST]]),"")</f>
        <v>840699.3375667074</v>
      </c>
    </row>
    <row r="122" spans="1:10" x14ac:dyDescent="0.25">
      <c r="A122" s="4">
        <f ca="1">IF(LoanIsGood,IF(ROW()-ROW(PaymentSchedule[[#Headers],[PMT NO]])&gt;ScheduledNumberOfPayments,"",ROW()-ROW(PaymentSchedule[[#Headers],[PMT NO]])),"")</f>
        <v>111</v>
      </c>
      <c r="B122" s="2">
        <f ca="1">IF(PaymentSchedule[[#This Row],[PMT NO]]&lt;&gt;"",EOMONTH(LoanStartDate,ROW(PaymentSchedule[[#This Row],[PMT NO]])-ROW(PaymentSchedule[[#Headers],[PMT NO]])-2)+DAY(LoanStartDate),"")</f>
        <v>48957</v>
      </c>
      <c r="C122" s="3">
        <f ca="1">IF(PaymentSchedule[[#This Row],[PMT NO]]&lt;&gt;"",IF(ROW()-ROW(PaymentSchedule[[#Headers],[BEGINNING BALANCE]])=1,LoanAmount,INDEX(PaymentSchedule[ENDING BALANCE],ROW()-ROW(PaymentSchedule[[#Headers],[BEGINNING BALANCE]])-1)),"")</f>
        <v>1637691.7669400009</v>
      </c>
      <c r="D122" s="3">
        <f ca="1">IF(PaymentSchedule[[#This Row],[PMT NO]]&lt;&gt;"",ScheduledPayment,"")</f>
        <v>10736.432460242781</v>
      </c>
      <c r="E122" s="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200</v>
      </c>
      <c r="F122" s="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10936.432460242781</v>
      </c>
      <c r="G122" s="3">
        <f ca="1">IF(PaymentSchedule[[#This Row],[PMT NO]]&lt;&gt;"",PaymentSchedule[[#This Row],[TOTAL PAYMENT]]-PaymentSchedule[[#This Row],[INTEREST]],"")</f>
        <v>4112.7167646594435</v>
      </c>
      <c r="H122" s="3">
        <f ca="1">IF(PaymentSchedule[[#This Row],[PMT NO]]&lt;&gt;"",PaymentSchedule[[#This Row],[BEGINNING BALANCE]]*(InterestRate/PaymentsPerYear),"")</f>
        <v>6823.715695583337</v>
      </c>
      <c r="I122" s="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1633579.0501753415</v>
      </c>
      <c r="J122" s="3">
        <f ca="1">IF(PaymentSchedule[[#This Row],[PMT NO]]&lt;&gt;"",SUM(INDEX(PaymentSchedule[INTEREST],1,1):PaymentSchedule[[#This Row],[INTEREST]]),"")</f>
        <v>847523.05326229078</v>
      </c>
    </row>
    <row r="123" spans="1:10" x14ac:dyDescent="0.25">
      <c r="A123" s="4">
        <f ca="1">IF(LoanIsGood,IF(ROW()-ROW(PaymentSchedule[[#Headers],[PMT NO]])&gt;ScheduledNumberOfPayments,"",ROW()-ROW(PaymentSchedule[[#Headers],[PMT NO]])),"")</f>
        <v>112</v>
      </c>
      <c r="B123" s="2">
        <f ca="1">IF(PaymentSchedule[[#This Row],[PMT NO]]&lt;&gt;"",EOMONTH(LoanStartDate,ROW(PaymentSchedule[[#This Row],[PMT NO]])-ROW(PaymentSchedule[[#Headers],[PMT NO]])-2)+DAY(LoanStartDate),"")</f>
        <v>48988</v>
      </c>
      <c r="C123" s="3">
        <f ca="1">IF(PaymentSchedule[[#This Row],[PMT NO]]&lt;&gt;"",IF(ROW()-ROW(PaymentSchedule[[#Headers],[BEGINNING BALANCE]])=1,LoanAmount,INDEX(PaymentSchedule[ENDING BALANCE],ROW()-ROW(PaymentSchedule[[#Headers],[BEGINNING BALANCE]])-1)),"")</f>
        <v>1633579.0501753415</v>
      </c>
      <c r="D123" s="3">
        <f ca="1">IF(PaymentSchedule[[#This Row],[PMT NO]]&lt;&gt;"",ScheduledPayment,"")</f>
        <v>10736.432460242781</v>
      </c>
      <c r="E123" s="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200</v>
      </c>
      <c r="F123" s="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10936.432460242781</v>
      </c>
      <c r="G123" s="3">
        <f ca="1">IF(PaymentSchedule[[#This Row],[PMT NO]]&lt;&gt;"",PaymentSchedule[[#This Row],[TOTAL PAYMENT]]-PaymentSchedule[[#This Row],[INTEREST]],"")</f>
        <v>4129.8530845121904</v>
      </c>
      <c r="H123" s="3">
        <f ca="1">IF(PaymentSchedule[[#This Row],[PMT NO]]&lt;&gt;"",PaymentSchedule[[#This Row],[BEGINNING BALANCE]]*(InterestRate/PaymentsPerYear),"")</f>
        <v>6806.5793757305901</v>
      </c>
      <c r="I123" s="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1629449.1970908293</v>
      </c>
      <c r="J123" s="3">
        <f ca="1">IF(PaymentSchedule[[#This Row],[PMT NO]]&lt;&gt;"",SUM(INDEX(PaymentSchedule[INTEREST],1,1):PaymentSchedule[[#This Row],[INTEREST]]),"")</f>
        <v>854329.63263802137</v>
      </c>
    </row>
    <row r="124" spans="1:10" x14ac:dyDescent="0.25">
      <c r="A124" s="4">
        <f ca="1">IF(LoanIsGood,IF(ROW()-ROW(PaymentSchedule[[#Headers],[PMT NO]])&gt;ScheduledNumberOfPayments,"",ROW()-ROW(PaymentSchedule[[#Headers],[PMT NO]])),"")</f>
        <v>113</v>
      </c>
      <c r="B124" s="2">
        <f ca="1">IF(PaymentSchedule[[#This Row],[PMT NO]]&lt;&gt;"",EOMONTH(LoanStartDate,ROW(PaymentSchedule[[#This Row],[PMT NO]])-ROW(PaymentSchedule[[#Headers],[PMT NO]])-2)+DAY(LoanStartDate),"")</f>
        <v>49016</v>
      </c>
      <c r="C124" s="3">
        <f ca="1">IF(PaymentSchedule[[#This Row],[PMT NO]]&lt;&gt;"",IF(ROW()-ROW(PaymentSchedule[[#Headers],[BEGINNING BALANCE]])=1,LoanAmount,INDEX(PaymentSchedule[ENDING BALANCE],ROW()-ROW(PaymentSchedule[[#Headers],[BEGINNING BALANCE]])-1)),"")</f>
        <v>1629449.1970908293</v>
      </c>
      <c r="D124" s="3">
        <f ca="1">IF(PaymentSchedule[[#This Row],[PMT NO]]&lt;&gt;"",ScheduledPayment,"")</f>
        <v>10736.432460242781</v>
      </c>
      <c r="E124" s="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200</v>
      </c>
      <c r="F124" s="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10936.432460242781</v>
      </c>
      <c r="G124" s="3">
        <f ca="1">IF(PaymentSchedule[[#This Row],[PMT NO]]&lt;&gt;"",PaymentSchedule[[#This Row],[TOTAL PAYMENT]]-PaymentSchedule[[#This Row],[INTEREST]],"")</f>
        <v>4147.0608056976589</v>
      </c>
      <c r="H124" s="3">
        <f ca="1">IF(PaymentSchedule[[#This Row],[PMT NO]]&lt;&gt;"",PaymentSchedule[[#This Row],[BEGINNING BALANCE]]*(InterestRate/PaymentsPerYear),"")</f>
        <v>6789.3716545451216</v>
      </c>
      <c r="I124" s="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1625302.1362851316</v>
      </c>
      <c r="J124" s="3">
        <f ca="1">IF(PaymentSchedule[[#This Row],[PMT NO]]&lt;&gt;"",SUM(INDEX(PaymentSchedule[INTEREST],1,1):PaymentSchedule[[#This Row],[INTEREST]]),"")</f>
        <v>861119.00429256645</v>
      </c>
    </row>
    <row r="125" spans="1:10" x14ac:dyDescent="0.25">
      <c r="A125" s="4">
        <f ca="1">IF(LoanIsGood,IF(ROW()-ROW(PaymentSchedule[[#Headers],[PMT NO]])&gt;ScheduledNumberOfPayments,"",ROW()-ROW(PaymentSchedule[[#Headers],[PMT NO]])),"")</f>
        <v>114</v>
      </c>
      <c r="B125" s="2">
        <f ca="1">IF(PaymentSchedule[[#This Row],[PMT NO]]&lt;&gt;"",EOMONTH(LoanStartDate,ROW(PaymentSchedule[[#This Row],[PMT NO]])-ROW(PaymentSchedule[[#Headers],[PMT NO]])-2)+DAY(LoanStartDate),"")</f>
        <v>49047</v>
      </c>
      <c r="C125" s="3">
        <f ca="1">IF(PaymentSchedule[[#This Row],[PMT NO]]&lt;&gt;"",IF(ROW()-ROW(PaymentSchedule[[#Headers],[BEGINNING BALANCE]])=1,LoanAmount,INDEX(PaymentSchedule[ENDING BALANCE],ROW()-ROW(PaymentSchedule[[#Headers],[BEGINNING BALANCE]])-1)),"")</f>
        <v>1625302.1362851316</v>
      </c>
      <c r="D125" s="3">
        <f ca="1">IF(PaymentSchedule[[#This Row],[PMT NO]]&lt;&gt;"",ScheduledPayment,"")</f>
        <v>10736.432460242781</v>
      </c>
      <c r="E125" s="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200</v>
      </c>
      <c r="F125" s="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10936.432460242781</v>
      </c>
      <c r="G125" s="3">
        <f ca="1">IF(PaymentSchedule[[#This Row],[PMT NO]]&lt;&gt;"",PaymentSchedule[[#This Row],[TOTAL PAYMENT]]-PaymentSchedule[[#This Row],[INTEREST]],"")</f>
        <v>4164.3402257213993</v>
      </c>
      <c r="H125" s="3">
        <f ca="1">IF(PaymentSchedule[[#This Row],[PMT NO]]&lt;&gt;"",PaymentSchedule[[#This Row],[BEGINNING BALANCE]]*(InterestRate/PaymentsPerYear),"")</f>
        <v>6772.0922345213812</v>
      </c>
      <c r="I125" s="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1621137.7960594101</v>
      </c>
      <c r="J125" s="3">
        <f ca="1">IF(PaymentSchedule[[#This Row],[PMT NO]]&lt;&gt;"",SUM(INDEX(PaymentSchedule[INTEREST],1,1):PaymentSchedule[[#This Row],[INTEREST]]),"")</f>
        <v>867891.09652708785</v>
      </c>
    </row>
    <row r="126" spans="1:10" x14ac:dyDescent="0.25">
      <c r="A126" s="4">
        <f ca="1">IF(LoanIsGood,IF(ROW()-ROW(PaymentSchedule[[#Headers],[PMT NO]])&gt;ScheduledNumberOfPayments,"",ROW()-ROW(PaymentSchedule[[#Headers],[PMT NO]])),"")</f>
        <v>115</v>
      </c>
      <c r="B126" s="2">
        <f ca="1">IF(PaymentSchedule[[#This Row],[PMT NO]]&lt;&gt;"",EOMONTH(LoanStartDate,ROW(PaymentSchedule[[#This Row],[PMT NO]])-ROW(PaymentSchedule[[#Headers],[PMT NO]])-2)+DAY(LoanStartDate),"")</f>
        <v>49077</v>
      </c>
      <c r="C126" s="3">
        <f ca="1">IF(PaymentSchedule[[#This Row],[PMT NO]]&lt;&gt;"",IF(ROW()-ROW(PaymentSchedule[[#Headers],[BEGINNING BALANCE]])=1,LoanAmount,INDEX(PaymentSchedule[ENDING BALANCE],ROW()-ROW(PaymentSchedule[[#Headers],[BEGINNING BALANCE]])-1)),"")</f>
        <v>1621137.7960594101</v>
      </c>
      <c r="D126" s="3">
        <f ca="1">IF(PaymentSchedule[[#This Row],[PMT NO]]&lt;&gt;"",ScheduledPayment,"")</f>
        <v>10736.432460242781</v>
      </c>
      <c r="E126" s="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200</v>
      </c>
      <c r="F126" s="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10936.432460242781</v>
      </c>
      <c r="G126" s="3">
        <f ca="1">IF(PaymentSchedule[[#This Row],[PMT NO]]&lt;&gt;"",PaymentSchedule[[#This Row],[TOTAL PAYMENT]]-PaymentSchedule[[#This Row],[INTEREST]],"")</f>
        <v>4181.6916433285724</v>
      </c>
      <c r="H126" s="3">
        <f ca="1">IF(PaymentSchedule[[#This Row],[PMT NO]]&lt;&gt;"",PaymentSchedule[[#This Row],[BEGINNING BALANCE]]*(InterestRate/PaymentsPerYear),"")</f>
        <v>6754.7408169142082</v>
      </c>
      <c r="I126" s="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1616956.1044160814</v>
      </c>
      <c r="J126" s="3">
        <f ca="1">IF(PaymentSchedule[[#This Row],[PMT NO]]&lt;&gt;"",SUM(INDEX(PaymentSchedule[INTEREST],1,1):PaymentSchedule[[#This Row],[INTEREST]]),"")</f>
        <v>874645.8373440021</v>
      </c>
    </row>
    <row r="127" spans="1:10" x14ac:dyDescent="0.25">
      <c r="A127" s="4">
        <f ca="1">IF(LoanIsGood,IF(ROW()-ROW(PaymentSchedule[[#Headers],[PMT NO]])&gt;ScheduledNumberOfPayments,"",ROW()-ROW(PaymentSchedule[[#Headers],[PMT NO]])),"")</f>
        <v>116</v>
      </c>
      <c r="B127" s="2">
        <f ca="1">IF(PaymentSchedule[[#This Row],[PMT NO]]&lt;&gt;"",EOMONTH(LoanStartDate,ROW(PaymentSchedule[[#This Row],[PMT NO]])-ROW(PaymentSchedule[[#Headers],[PMT NO]])-2)+DAY(LoanStartDate),"")</f>
        <v>49108</v>
      </c>
      <c r="C127" s="3">
        <f ca="1">IF(PaymentSchedule[[#This Row],[PMT NO]]&lt;&gt;"",IF(ROW()-ROW(PaymentSchedule[[#Headers],[BEGINNING BALANCE]])=1,LoanAmount,INDEX(PaymentSchedule[ENDING BALANCE],ROW()-ROW(PaymentSchedule[[#Headers],[BEGINNING BALANCE]])-1)),"")</f>
        <v>1616956.1044160814</v>
      </c>
      <c r="D127" s="3">
        <f ca="1">IF(PaymentSchedule[[#This Row],[PMT NO]]&lt;&gt;"",ScheduledPayment,"")</f>
        <v>10736.432460242781</v>
      </c>
      <c r="E127" s="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200</v>
      </c>
      <c r="F127" s="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10936.432460242781</v>
      </c>
      <c r="G127" s="3">
        <f ca="1">IF(PaymentSchedule[[#This Row],[PMT NO]]&lt;&gt;"",PaymentSchedule[[#This Row],[TOTAL PAYMENT]]-PaymentSchedule[[#This Row],[INTEREST]],"")</f>
        <v>4199.1153585091079</v>
      </c>
      <c r="H127" s="3">
        <f ca="1">IF(PaymentSchedule[[#This Row],[PMT NO]]&lt;&gt;"",PaymentSchedule[[#This Row],[BEGINNING BALANCE]]*(InterestRate/PaymentsPerYear),"")</f>
        <v>6737.3171017336726</v>
      </c>
      <c r="I127" s="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1612756.9890575723</v>
      </c>
      <c r="J127" s="3">
        <f ca="1">IF(PaymentSchedule[[#This Row],[PMT NO]]&lt;&gt;"",SUM(INDEX(PaymentSchedule[INTEREST],1,1):PaymentSchedule[[#This Row],[INTEREST]]),"")</f>
        <v>881383.15444573574</v>
      </c>
    </row>
    <row r="128" spans="1:10" x14ac:dyDescent="0.25">
      <c r="A128" s="4">
        <f ca="1">IF(LoanIsGood,IF(ROW()-ROW(PaymentSchedule[[#Headers],[PMT NO]])&gt;ScheduledNumberOfPayments,"",ROW()-ROW(PaymentSchedule[[#Headers],[PMT NO]])),"")</f>
        <v>117</v>
      </c>
      <c r="B128" s="2">
        <f ca="1">IF(PaymentSchedule[[#This Row],[PMT NO]]&lt;&gt;"",EOMONTH(LoanStartDate,ROW(PaymentSchedule[[#This Row],[PMT NO]])-ROW(PaymentSchedule[[#Headers],[PMT NO]])-2)+DAY(LoanStartDate),"")</f>
        <v>49138</v>
      </c>
      <c r="C128" s="3">
        <f ca="1">IF(PaymentSchedule[[#This Row],[PMT NO]]&lt;&gt;"",IF(ROW()-ROW(PaymentSchedule[[#Headers],[BEGINNING BALANCE]])=1,LoanAmount,INDEX(PaymentSchedule[ENDING BALANCE],ROW()-ROW(PaymentSchedule[[#Headers],[BEGINNING BALANCE]])-1)),"")</f>
        <v>1612756.9890575723</v>
      </c>
      <c r="D128" s="3">
        <f ca="1">IF(PaymentSchedule[[#This Row],[PMT NO]]&lt;&gt;"",ScheduledPayment,"")</f>
        <v>10736.432460242781</v>
      </c>
      <c r="E128" s="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200</v>
      </c>
      <c r="F128" s="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10936.432460242781</v>
      </c>
      <c r="G128" s="3">
        <f ca="1">IF(PaymentSchedule[[#This Row],[PMT NO]]&lt;&gt;"",PaymentSchedule[[#This Row],[TOTAL PAYMENT]]-PaymentSchedule[[#This Row],[INTEREST]],"")</f>
        <v>4216.611672502896</v>
      </c>
      <c r="H128" s="3">
        <f ca="1">IF(PaymentSchedule[[#This Row],[PMT NO]]&lt;&gt;"",PaymentSchedule[[#This Row],[BEGINNING BALANCE]]*(InterestRate/PaymentsPerYear),"")</f>
        <v>6719.8207877398845</v>
      </c>
      <c r="I128" s="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1608540.3773850694</v>
      </c>
      <c r="J128" s="3">
        <f ca="1">IF(PaymentSchedule[[#This Row],[PMT NO]]&lt;&gt;"",SUM(INDEX(PaymentSchedule[INTEREST],1,1):PaymentSchedule[[#This Row],[INTEREST]]),"")</f>
        <v>888102.97523347568</v>
      </c>
    </row>
    <row r="129" spans="1:10" x14ac:dyDescent="0.25">
      <c r="A129" s="4">
        <f ca="1">IF(LoanIsGood,IF(ROW()-ROW(PaymentSchedule[[#Headers],[PMT NO]])&gt;ScheduledNumberOfPayments,"",ROW()-ROW(PaymentSchedule[[#Headers],[PMT NO]])),"")</f>
        <v>118</v>
      </c>
      <c r="B129" s="2">
        <f ca="1">IF(PaymentSchedule[[#This Row],[PMT NO]]&lt;&gt;"",EOMONTH(LoanStartDate,ROW(PaymentSchedule[[#This Row],[PMT NO]])-ROW(PaymentSchedule[[#Headers],[PMT NO]])-2)+DAY(LoanStartDate),"")</f>
        <v>49169</v>
      </c>
      <c r="C129" s="3">
        <f ca="1">IF(PaymentSchedule[[#This Row],[PMT NO]]&lt;&gt;"",IF(ROW()-ROW(PaymentSchedule[[#Headers],[BEGINNING BALANCE]])=1,LoanAmount,INDEX(PaymentSchedule[ENDING BALANCE],ROW()-ROW(PaymentSchedule[[#Headers],[BEGINNING BALANCE]])-1)),"")</f>
        <v>1608540.3773850694</v>
      </c>
      <c r="D129" s="3">
        <f ca="1">IF(PaymentSchedule[[#This Row],[PMT NO]]&lt;&gt;"",ScheduledPayment,"")</f>
        <v>10736.432460242781</v>
      </c>
      <c r="E129" s="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200</v>
      </c>
      <c r="F129" s="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10936.432460242781</v>
      </c>
      <c r="G129" s="3">
        <f ca="1">IF(PaymentSchedule[[#This Row],[PMT NO]]&lt;&gt;"",PaymentSchedule[[#This Row],[TOTAL PAYMENT]]-PaymentSchedule[[#This Row],[INTEREST]],"")</f>
        <v>4234.1808878049915</v>
      </c>
      <c r="H129" s="3">
        <f ca="1">IF(PaymentSchedule[[#This Row],[PMT NO]]&lt;&gt;"",PaymentSchedule[[#This Row],[BEGINNING BALANCE]]*(InterestRate/PaymentsPerYear),"")</f>
        <v>6702.251572437789</v>
      </c>
      <c r="I129" s="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1604306.1964972643</v>
      </c>
      <c r="J129" s="3">
        <f ca="1">IF(PaymentSchedule[[#This Row],[PMT NO]]&lt;&gt;"",SUM(INDEX(PaymentSchedule[INTEREST],1,1):PaymentSchedule[[#This Row],[INTEREST]]),"")</f>
        <v>894805.22680591349</v>
      </c>
    </row>
    <row r="130" spans="1:10" x14ac:dyDescent="0.25">
      <c r="A130" s="4">
        <f ca="1">IF(LoanIsGood,IF(ROW()-ROW(PaymentSchedule[[#Headers],[PMT NO]])&gt;ScheduledNumberOfPayments,"",ROW()-ROW(PaymentSchedule[[#Headers],[PMT NO]])),"")</f>
        <v>119</v>
      </c>
      <c r="B130" s="2">
        <f ca="1">IF(PaymentSchedule[[#This Row],[PMT NO]]&lt;&gt;"",EOMONTH(LoanStartDate,ROW(PaymentSchedule[[#This Row],[PMT NO]])-ROW(PaymentSchedule[[#Headers],[PMT NO]])-2)+DAY(LoanStartDate),"")</f>
        <v>49200</v>
      </c>
      <c r="C130" s="3">
        <f ca="1">IF(PaymentSchedule[[#This Row],[PMT NO]]&lt;&gt;"",IF(ROW()-ROW(PaymentSchedule[[#Headers],[BEGINNING BALANCE]])=1,LoanAmount,INDEX(PaymentSchedule[ENDING BALANCE],ROW()-ROW(PaymentSchedule[[#Headers],[BEGINNING BALANCE]])-1)),"")</f>
        <v>1604306.1964972643</v>
      </c>
      <c r="D130" s="3">
        <f ca="1">IF(PaymentSchedule[[#This Row],[PMT NO]]&lt;&gt;"",ScheduledPayment,"")</f>
        <v>10736.432460242781</v>
      </c>
      <c r="E130" s="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200</v>
      </c>
      <c r="F130" s="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10936.432460242781</v>
      </c>
      <c r="G130" s="3">
        <f ca="1">IF(PaymentSchedule[[#This Row],[PMT NO]]&lt;&gt;"",PaymentSchedule[[#This Row],[TOTAL PAYMENT]]-PaymentSchedule[[#This Row],[INTEREST]],"")</f>
        <v>4251.8233081708458</v>
      </c>
      <c r="H130" s="3">
        <f ca="1">IF(PaymentSchedule[[#This Row],[PMT NO]]&lt;&gt;"",PaymentSchedule[[#This Row],[BEGINNING BALANCE]]*(InterestRate/PaymentsPerYear),"")</f>
        <v>6684.6091520719347</v>
      </c>
      <c r="I130" s="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1600054.3731890935</v>
      </c>
      <c r="J130" s="3">
        <f ca="1">IF(PaymentSchedule[[#This Row],[PMT NO]]&lt;&gt;"",SUM(INDEX(PaymentSchedule[INTEREST],1,1):PaymentSchedule[[#This Row],[INTEREST]]),"")</f>
        <v>901489.83595798537</v>
      </c>
    </row>
    <row r="131" spans="1:10" x14ac:dyDescent="0.25">
      <c r="A131" s="4">
        <f ca="1">IF(LoanIsGood,IF(ROW()-ROW(PaymentSchedule[[#Headers],[PMT NO]])&gt;ScheduledNumberOfPayments,"",ROW()-ROW(PaymentSchedule[[#Headers],[PMT NO]])),"")</f>
        <v>120</v>
      </c>
      <c r="B131" s="2">
        <f ca="1">IF(PaymentSchedule[[#This Row],[PMT NO]]&lt;&gt;"",EOMONTH(LoanStartDate,ROW(PaymentSchedule[[#This Row],[PMT NO]])-ROW(PaymentSchedule[[#Headers],[PMT NO]])-2)+DAY(LoanStartDate),"")</f>
        <v>49230</v>
      </c>
      <c r="C131" s="3">
        <f ca="1">IF(PaymentSchedule[[#This Row],[PMT NO]]&lt;&gt;"",IF(ROW()-ROW(PaymentSchedule[[#Headers],[BEGINNING BALANCE]])=1,LoanAmount,INDEX(PaymentSchedule[ENDING BALANCE],ROW()-ROW(PaymentSchedule[[#Headers],[BEGINNING BALANCE]])-1)),"")</f>
        <v>1600054.3731890935</v>
      </c>
      <c r="D131" s="3">
        <f ca="1">IF(PaymentSchedule[[#This Row],[PMT NO]]&lt;&gt;"",ScheduledPayment,"")</f>
        <v>10736.432460242781</v>
      </c>
      <c r="E131" s="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200</v>
      </c>
      <c r="F131" s="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10936.432460242781</v>
      </c>
      <c r="G131" s="3">
        <f ca="1">IF(PaymentSchedule[[#This Row],[PMT NO]]&lt;&gt;"",PaymentSchedule[[#This Row],[TOTAL PAYMENT]]-PaymentSchedule[[#This Row],[INTEREST]],"")</f>
        <v>4269.5392386215572</v>
      </c>
      <c r="H131" s="3">
        <f ca="1">IF(PaymentSchedule[[#This Row],[PMT NO]]&lt;&gt;"",PaymentSchedule[[#This Row],[BEGINNING BALANCE]]*(InterestRate/PaymentsPerYear),"")</f>
        <v>6666.8932216212233</v>
      </c>
      <c r="I131" s="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1595784.8339504721</v>
      </c>
      <c r="J131" s="3">
        <f ca="1">IF(PaymentSchedule[[#This Row],[PMT NO]]&lt;&gt;"",SUM(INDEX(PaymentSchedule[INTEREST],1,1):PaymentSchedule[[#This Row],[INTEREST]]),"")</f>
        <v>908156.72917960654</v>
      </c>
    </row>
    <row r="132" spans="1:10" x14ac:dyDescent="0.25">
      <c r="A132" s="4">
        <f ca="1">IF(LoanIsGood,IF(ROW()-ROW(PaymentSchedule[[#Headers],[PMT NO]])&gt;ScheduledNumberOfPayments,"",ROW()-ROW(PaymentSchedule[[#Headers],[PMT NO]])),"")</f>
        <v>121</v>
      </c>
      <c r="B132" s="2">
        <f ca="1">IF(PaymentSchedule[[#This Row],[PMT NO]]&lt;&gt;"",EOMONTH(LoanStartDate,ROW(PaymentSchedule[[#This Row],[PMT NO]])-ROW(PaymentSchedule[[#Headers],[PMT NO]])-2)+DAY(LoanStartDate),"")</f>
        <v>49261</v>
      </c>
      <c r="C132" s="3">
        <f ca="1">IF(PaymentSchedule[[#This Row],[PMT NO]]&lt;&gt;"",IF(ROW()-ROW(PaymentSchedule[[#Headers],[BEGINNING BALANCE]])=1,LoanAmount,INDEX(PaymentSchedule[ENDING BALANCE],ROW()-ROW(PaymentSchedule[[#Headers],[BEGINNING BALANCE]])-1)),"")</f>
        <v>1595784.8339504721</v>
      </c>
      <c r="D132" s="3">
        <f ca="1">IF(PaymentSchedule[[#This Row],[PMT NO]]&lt;&gt;"",ScheduledPayment,"")</f>
        <v>10736.432460242781</v>
      </c>
      <c r="E132" s="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200</v>
      </c>
      <c r="F132" s="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10936.432460242781</v>
      </c>
      <c r="G132" s="3">
        <f ca="1">IF(PaymentSchedule[[#This Row],[PMT NO]]&lt;&gt;"",PaymentSchedule[[#This Row],[TOTAL PAYMENT]]-PaymentSchedule[[#This Row],[INTEREST]],"")</f>
        <v>4287.3289854491468</v>
      </c>
      <c r="H132" s="3">
        <f ca="1">IF(PaymentSchedule[[#This Row],[PMT NO]]&lt;&gt;"",PaymentSchedule[[#This Row],[BEGINNING BALANCE]]*(InterestRate/PaymentsPerYear),"")</f>
        <v>6649.1034747936337</v>
      </c>
      <c r="I132" s="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1591497.5049650229</v>
      </c>
      <c r="J132" s="3">
        <f ca="1">IF(PaymentSchedule[[#This Row],[PMT NO]]&lt;&gt;"",SUM(INDEX(PaymentSchedule[INTEREST],1,1):PaymentSchedule[[#This Row],[INTEREST]]),"")</f>
        <v>914805.83265440015</v>
      </c>
    </row>
    <row r="133" spans="1:10" x14ac:dyDescent="0.25">
      <c r="A133" s="4">
        <f ca="1">IF(LoanIsGood,IF(ROW()-ROW(PaymentSchedule[[#Headers],[PMT NO]])&gt;ScheduledNumberOfPayments,"",ROW()-ROW(PaymentSchedule[[#Headers],[PMT NO]])),"")</f>
        <v>122</v>
      </c>
      <c r="B133" s="2">
        <f ca="1">IF(PaymentSchedule[[#This Row],[PMT NO]]&lt;&gt;"",EOMONTH(LoanStartDate,ROW(PaymentSchedule[[#This Row],[PMT NO]])-ROW(PaymentSchedule[[#Headers],[PMT NO]])-2)+DAY(LoanStartDate),"")</f>
        <v>49291</v>
      </c>
      <c r="C133" s="3">
        <f ca="1">IF(PaymentSchedule[[#This Row],[PMT NO]]&lt;&gt;"",IF(ROW()-ROW(PaymentSchedule[[#Headers],[BEGINNING BALANCE]])=1,LoanAmount,INDEX(PaymentSchedule[ENDING BALANCE],ROW()-ROW(PaymentSchedule[[#Headers],[BEGINNING BALANCE]])-1)),"")</f>
        <v>1591497.5049650229</v>
      </c>
      <c r="D133" s="3">
        <f ca="1">IF(PaymentSchedule[[#This Row],[PMT NO]]&lt;&gt;"",ScheduledPayment,"")</f>
        <v>10736.432460242781</v>
      </c>
      <c r="E133" s="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200</v>
      </c>
      <c r="F133" s="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10936.432460242781</v>
      </c>
      <c r="G133" s="3">
        <f ca="1">IF(PaymentSchedule[[#This Row],[PMT NO]]&lt;&gt;"",PaymentSchedule[[#This Row],[TOTAL PAYMENT]]-PaymentSchedule[[#This Row],[INTEREST]],"")</f>
        <v>4305.1928562218518</v>
      </c>
      <c r="H133" s="3">
        <f ca="1">IF(PaymentSchedule[[#This Row],[PMT NO]]&lt;&gt;"",PaymentSchedule[[#This Row],[BEGINNING BALANCE]]*(InterestRate/PaymentsPerYear),"")</f>
        <v>6631.2396040209287</v>
      </c>
      <c r="I133" s="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1587192.312108801</v>
      </c>
      <c r="J133" s="3">
        <f ca="1">IF(PaymentSchedule[[#This Row],[PMT NO]]&lt;&gt;"",SUM(INDEX(PaymentSchedule[INTEREST],1,1):PaymentSchedule[[#This Row],[INTEREST]]),"")</f>
        <v>921437.0722584211</v>
      </c>
    </row>
    <row r="134" spans="1:10" x14ac:dyDescent="0.25">
      <c r="A134" s="4">
        <f ca="1">IF(LoanIsGood,IF(ROW()-ROW(PaymentSchedule[[#Headers],[PMT NO]])&gt;ScheduledNumberOfPayments,"",ROW()-ROW(PaymentSchedule[[#Headers],[PMT NO]])),"")</f>
        <v>123</v>
      </c>
      <c r="B134" s="2">
        <f ca="1">IF(PaymentSchedule[[#This Row],[PMT NO]]&lt;&gt;"",EOMONTH(LoanStartDate,ROW(PaymentSchedule[[#This Row],[PMT NO]])-ROW(PaymentSchedule[[#Headers],[PMT NO]])-2)+DAY(LoanStartDate),"")</f>
        <v>49322</v>
      </c>
      <c r="C134" s="3">
        <f ca="1">IF(PaymentSchedule[[#This Row],[PMT NO]]&lt;&gt;"",IF(ROW()-ROW(PaymentSchedule[[#Headers],[BEGINNING BALANCE]])=1,LoanAmount,INDEX(PaymentSchedule[ENDING BALANCE],ROW()-ROW(PaymentSchedule[[#Headers],[BEGINNING BALANCE]])-1)),"")</f>
        <v>1587192.312108801</v>
      </c>
      <c r="D134" s="3">
        <f ca="1">IF(PaymentSchedule[[#This Row],[PMT NO]]&lt;&gt;"",ScheduledPayment,"")</f>
        <v>10736.432460242781</v>
      </c>
      <c r="E134" s="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200</v>
      </c>
      <c r="F134" s="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10936.432460242781</v>
      </c>
      <c r="G134" s="3">
        <f ca="1">IF(PaymentSchedule[[#This Row],[PMT NO]]&lt;&gt;"",PaymentSchedule[[#This Row],[TOTAL PAYMENT]]-PaymentSchedule[[#This Row],[INTEREST]],"")</f>
        <v>4323.1311597894428</v>
      </c>
      <c r="H134" s="3">
        <f ca="1">IF(PaymentSchedule[[#This Row],[PMT NO]]&lt;&gt;"",PaymentSchedule[[#This Row],[BEGINNING BALANCE]]*(InterestRate/PaymentsPerYear),"")</f>
        <v>6613.3013004533377</v>
      </c>
      <c r="I134" s="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1582869.1809490116</v>
      </c>
      <c r="J134" s="3">
        <f ca="1">IF(PaymentSchedule[[#This Row],[PMT NO]]&lt;&gt;"",SUM(INDEX(PaymentSchedule[INTEREST],1,1):PaymentSchedule[[#This Row],[INTEREST]]),"")</f>
        <v>928050.37355887447</v>
      </c>
    </row>
    <row r="135" spans="1:10" x14ac:dyDescent="0.25">
      <c r="A135" s="4">
        <f ca="1">IF(LoanIsGood,IF(ROW()-ROW(PaymentSchedule[[#Headers],[PMT NO]])&gt;ScheduledNumberOfPayments,"",ROW()-ROW(PaymentSchedule[[#Headers],[PMT NO]])),"")</f>
        <v>124</v>
      </c>
      <c r="B135" s="2">
        <f ca="1">IF(PaymentSchedule[[#This Row],[PMT NO]]&lt;&gt;"",EOMONTH(LoanStartDate,ROW(PaymentSchedule[[#This Row],[PMT NO]])-ROW(PaymentSchedule[[#Headers],[PMT NO]])-2)+DAY(LoanStartDate),"")</f>
        <v>49353</v>
      </c>
      <c r="C135" s="3">
        <f ca="1">IF(PaymentSchedule[[#This Row],[PMT NO]]&lt;&gt;"",IF(ROW()-ROW(PaymentSchedule[[#Headers],[BEGINNING BALANCE]])=1,LoanAmount,INDEX(PaymentSchedule[ENDING BALANCE],ROW()-ROW(PaymentSchedule[[#Headers],[BEGINNING BALANCE]])-1)),"")</f>
        <v>1582869.1809490116</v>
      </c>
      <c r="D135" s="3">
        <f ca="1">IF(PaymentSchedule[[#This Row],[PMT NO]]&lt;&gt;"",ScheduledPayment,"")</f>
        <v>10736.432460242781</v>
      </c>
      <c r="E135" s="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200</v>
      </c>
      <c r="F135" s="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10936.432460242781</v>
      </c>
      <c r="G135" s="3">
        <f ca="1">IF(PaymentSchedule[[#This Row],[PMT NO]]&lt;&gt;"",PaymentSchedule[[#This Row],[TOTAL PAYMENT]]-PaymentSchedule[[#This Row],[INTEREST]],"")</f>
        <v>4341.1442062885653</v>
      </c>
      <c r="H135" s="3">
        <f ca="1">IF(PaymentSchedule[[#This Row],[PMT NO]]&lt;&gt;"",PaymentSchedule[[#This Row],[BEGINNING BALANCE]]*(InterestRate/PaymentsPerYear),"")</f>
        <v>6595.2882539542152</v>
      </c>
      <c r="I135" s="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1578528.0367427231</v>
      </c>
      <c r="J135" s="3">
        <f ca="1">IF(PaymentSchedule[[#This Row],[PMT NO]]&lt;&gt;"",SUM(INDEX(PaymentSchedule[INTEREST],1,1):PaymentSchedule[[#This Row],[INTEREST]]),"")</f>
        <v>934645.66181282874</v>
      </c>
    </row>
    <row r="136" spans="1:10" x14ac:dyDescent="0.25">
      <c r="A136" s="4">
        <f ca="1">IF(LoanIsGood,IF(ROW()-ROW(PaymentSchedule[[#Headers],[PMT NO]])&gt;ScheduledNumberOfPayments,"",ROW()-ROW(PaymentSchedule[[#Headers],[PMT NO]])),"")</f>
        <v>125</v>
      </c>
      <c r="B136" s="2">
        <f ca="1">IF(PaymentSchedule[[#This Row],[PMT NO]]&lt;&gt;"",EOMONTH(LoanStartDate,ROW(PaymentSchedule[[#This Row],[PMT NO]])-ROW(PaymentSchedule[[#Headers],[PMT NO]])-2)+DAY(LoanStartDate),"")</f>
        <v>49381</v>
      </c>
      <c r="C136" s="3">
        <f ca="1">IF(PaymentSchedule[[#This Row],[PMT NO]]&lt;&gt;"",IF(ROW()-ROW(PaymentSchedule[[#Headers],[BEGINNING BALANCE]])=1,LoanAmount,INDEX(PaymentSchedule[ENDING BALANCE],ROW()-ROW(PaymentSchedule[[#Headers],[BEGINNING BALANCE]])-1)),"")</f>
        <v>1578528.0367427231</v>
      </c>
      <c r="D136" s="3">
        <f ca="1">IF(PaymentSchedule[[#This Row],[PMT NO]]&lt;&gt;"",ScheduledPayment,"")</f>
        <v>10736.432460242781</v>
      </c>
      <c r="E136" s="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200</v>
      </c>
      <c r="F136" s="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10936.432460242781</v>
      </c>
      <c r="G136" s="3">
        <f ca="1">IF(PaymentSchedule[[#This Row],[PMT NO]]&lt;&gt;"",PaymentSchedule[[#This Row],[TOTAL PAYMENT]]-PaymentSchedule[[#This Row],[INTEREST]],"")</f>
        <v>4359.2323071481014</v>
      </c>
      <c r="H136" s="3">
        <f ca="1">IF(PaymentSchedule[[#This Row],[PMT NO]]&lt;&gt;"",PaymentSchedule[[#This Row],[BEGINNING BALANCE]]*(InterestRate/PaymentsPerYear),"")</f>
        <v>6577.2001530946791</v>
      </c>
      <c r="I136" s="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1574168.8044355749</v>
      </c>
      <c r="J136" s="3">
        <f ca="1">IF(PaymentSchedule[[#This Row],[PMT NO]]&lt;&gt;"",SUM(INDEX(PaymentSchedule[INTEREST],1,1):PaymentSchedule[[#This Row],[INTEREST]]),"")</f>
        <v>941222.86196592345</v>
      </c>
    </row>
    <row r="137" spans="1:10" x14ac:dyDescent="0.25">
      <c r="A137" s="4">
        <f ca="1">IF(LoanIsGood,IF(ROW()-ROW(PaymentSchedule[[#Headers],[PMT NO]])&gt;ScheduledNumberOfPayments,"",ROW()-ROW(PaymentSchedule[[#Headers],[PMT NO]])),"")</f>
        <v>126</v>
      </c>
      <c r="B137" s="2">
        <f ca="1">IF(PaymentSchedule[[#This Row],[PMT NO]]&lt;&gt;"",EOMONTH(LoanStartDate,ROW(PaymentSchedule[[#This Row],[PMT NO]])-ROW(PaymentSchedule[[#Headers],[PMT NO]])-2)+DAY(LoanStartDate),"")</f>
        <v>49412</v>
      </c>
      <c r="C137" s="3">
        <f ca="1">IF(PaymentSchedule[[#This Row],[PMT NO]]&lt;&gt;"",IF(ROW()-ROW(PaymentSchedule[[#Headers],[BEGINNING BALANCE]])=1,LoanAmount,INDEX(PaymentSchedule[ENDING BALANCE],ROW()-ROW(PaymentSchedule[[#Headers],[BEGINNING BALANCE]])-1)),"")</f>
        <v>1574168.8044355749</v>
      </c>
      <c r="D137" s="3">
        <f ca="1">IF(PaymentSchedule[[#This Row],[PMT NO]]&lt;&gt;"",ScheduledPayment,"")</f>
        <v>10736.432460242781</v>
      </c>
      <c r="E137" s="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200</v>
      </c>
      <c r="F137" s="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10936.432460242781</v>
      </c>
      <c r="G137" s="3">
        <f ca="1">IF(PaymentSchedule[[#This Row],[PMT NO]]&lt;&gt;"",PaymentSchedule[[#This Row],[TOTAL PAYMENT]]-PaymentSchedule[[#This Row],[INTEREST]],"")</f>
        <v>4377.3957750945519</v>
      </c>
      <c r="H137" s="3">
        <f ca="1">IF(PaymentSchedule[[#This Row],[PMT NO]]&lt;&gt;"",PaymentSchedule[[#This Row],[BEGINNING BALANCE]]*(InterestRate/PaymentsPerYear),"")</f>
        <v>6559.0366851482286</v>
      </c>
      <c r="I137" s="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1569791.4086604803</v>
      </c>
      <c r="J137" s="3">
        <f ca="1">IF(PaymentSchedule[[#This Row],[PMT NO]]&lt;&gt;"",SUM(INDEX(PaymentSchedule[INTEREST],1,1):PaymentSchedule[[#This Row],[INTEREST]]),"")</f>
        <v>947781.89865107171</v>
      </c>
    </row>
    <row r="138" spans="1:10" x14ac:dyDescent="0.25">
      <c r="A138" s="4">
        <f ca="1">IF(LoanIsGood,IF(ROW()-ROW(PaymentSchedule[[#Headers],[PMT NO]])&gt;ScheduledNumberOfPayments,"",ROW()-ROW(PaymentSchedule[[#Headers],[PMT NO]])),"")</f>
        <v>127</v>
      </c>
      <c r="B138" s="2">
        <f ca="1">IF(PaymentSchedule[[#This Row],[PMT NO]]&lt;&gt;"",EOMONTH(LoanStartDate,ROW(PaymentSchedule[[#This Row],[PMT NO]])-ROW(PaymentSchedule[[#Headers],[PMT NO]])-2)+DAY(LoanStartDate),"")</f>
        <v>49442</v>
      </c>
      <c r="C138" s="3">
        <f ca="1">IF(PaymentSchedule[[#This Row],[PMT NO]]&lt;&gt;"",IF(ROW()-ROW(PaymentSchedule[[#Headers],[BEGINNING BALANCE]])=1,LoanAmount,INDEX(PaymentSchedule[ENDING BALANCE],ROW()-ROW(PaymentSchedule[[#Headers],[BEGINNING BALANCE]])-1)),"")</f>
        <v>1569791.4086604803</v>
      </c>
      <c r="D138" s="3">
        <f ca="1">IF(PaymentSchedule[[#This Row],[PMT NO]]&lt;&gt;"",ScheduledPayment,"")</f>
        <v>10736.432460242781</v>
      </c>
      <c r="E138" s="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200</v>
      </c>
      <c r="F138" s="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10936.432460242781</v>
      </c>
      <c r="G138" s="3">
        <f ca="1">IF(PaymentSchedule[[#This Row],[PMT NO]]&lt;&gt;"",PaymentSchedule[[#This Row],[TOTAL PAYMENT]]-PaymentSchedule[[#This Row],[INTEREST]],"")</f>
        <v>4395.6349241574462</v>
      </c>
      <c r="H138" s="3">
        <f ca="1">IF(PaymentSchedule[[#This Row],[PMT NO]]&lt;&gt;"",PaymentSchedule[[#This Row],[BEGINNING BALANCE]]*(InterestRate/PaymentsPerYear),"")</f>
        <v>6540.7975360853343</v>
      </c>
      <c r="I138" s="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1565395.7737363228</v>
      </c>
      <c r="J138" s="3">
        <f ca="1">IF(PaymentSchedule[[#This Row],[PMT NO]]&lt;&gt;"",SUM(INDEX(PaymentSchedule[INTEREST],1,1):PaymentSchedule[[#This Row],[INTEREST]]),"")</f>
        <v>954322.69618715707</v>
      </c>
    </row>
    <row r="139" spans="1:10" x14ac:dyDescent="0.25">
      <c r="A139" s="4">
        <f ca="1">IF(LoanIsGood,IF(ROW()-ROW(PaymentSchedule[[#Headers],[PMT NO]])&gt;ScheduledNumberOfPayments,"",ROW()-ROW(PaymentSchedule[[#Headers],[PMT NO]])),"")</f>
        <v>128</v>
      </c>
      <c r="B139" s="2">
        <f ca="1">IF(PaymentSchedule[[#This Row],[PMT NO]]&lt;&gt;"",EOMONTH(LoanStartDate,ROW(PaymentSchedule[[#This Row],[PMT NO]])-ROW(PaymentSchedule[[#Headers],[PMT NO]])-2)+DAY(LoanStartDate),"")</f>
        <v>49473</v>
      </c>
      <c r="C139" s="3">
        <f ca="1">IF(PaymentSchedule[[#This Row],[PMT NO]]&lt;&gt;"",IF(ROW()-ROW(PaymentSchedule[[#Headers],[BEGINNING BALANCE]])=1,LoanAmount,INDEX(PaymentSchedule[ENDING BALANCE],ROW()-ROW(PaymentSchedule[[#Headers],[BEGINNING BALANCE]])-1)),"")</f>
        <v>1565395.7737363228</v>
      </c>
      <c r="D139" s="3">
        <f ca="1">IF(PaymentSchedule[[#This Row],[PMT NO]]&lt;&gt;"",ScheduledPayment,"")</f>
        <v>10736.432460242781</v>
      </c>
      <c r="E139" s="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200</v>
      </c>
      <c r="F139" s="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10936.432460242781</v>
      </c>
      <c r="G139" s="3">
        <f ca="1">IF(PaymentSchedule[[#This Row],[PMT NO]]&lt;&gt;"",PaymentSchedule[[#This Row],[TOTAL PAYMENT]]-PaymentSchedule[[#This Row],[INTEREST]],"")</f>
        <v>4413.9500696747691</v>
      </c>
      <c r="H139" s="3">
        <f ca="1">IF(PaymentSchedule[[#This Row],[PMT NO]]&lt;&gt;"",PaymentSchedule[[#This Row],[BEGINNING BALANCE]]*(InterestRate/PaymentsPerYear),"")</f>
        <v>6522.4823905680114</v>
      </c>
      <c r="I139" s="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1560981.823666648</v>
      </c>
      <c r="J139" s="3">
        <f ca="1">IF(PaymentSchedule[[#This Row],[PMT NO]]&lt;&gt;"",SUM(INDEX(PaymentSchedule[INTEREST],1,1):PaymentSchedule[[#This Row],[INTEREST]]),"")</f>
        <v>960845.17857772508</v>
      </c>
    </row>
    <row r="140" spans="1:10" x14ac:dyDescent="0.25">
      <c r="A140" s="4">
        <f ca="1">IF(LoanIsGood,IF(ROW()-ROW(PaymentSchedule[[#Headers],[PMT NO]])&gt;ScheduledNumberOfPayments,"",ROW()-ROW(PaymentSchedule[[#Headers],[PMT NO]])),"")</f>
        <v>129</v>
      </c>
      <c r="B140" s="2">
        <f ca="1">IF(PaymentSchedule[[#This Row],[PMT NO]]&lt;&gt;"",EOMONTH(LoanStartDate,ROW(PaymentSchedule[[#This Row],[PMT NO]])-ROW(PaymentSchedule[[#Headers],[PMT NO]])-2)+DAY(LoanStartDate),"")</f>
        <v>49503</v>
      </c>
      <c r="C140" s="3">
        <f ca="1">IF(PaymentSchedule[[#This Row],[PMT NO]]&lt;&gt;"",IF(ROW()-ROW(PaymentSchedule[[#Headers],[BEGINNING BALANCE]])=1,LoanAmount,INDEX(PaymentSchedule[ENDING BALANCE],ROW()-ROW(PaymentSchedule[[#Headers],[BEGINNING BALANCE]])-1)),"")</f>
        <v>1560981.823666648</v>
      </c>
      <c r="D140" s="3">
        <f ca="1">IF(PaymentSchedule[[#This Row],[PMT NO]]&lt;&gt;"",ScheduledPayment,"")</f>
        <v>10736.432460242781</v>
      </c>
      <c r="E140" s="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200</v>
      </c>
      <c r="F140" s="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10936.432460242781</v>
      </c>
      <c r="G140" s="3">
        <f ca="1">IF(PaymentSchedule[[#This Row],[PMT NO]]&lt;&gt;"",PaymentSchedule[[#This Row],[TOTAL PAYMENT]]-PaymentSchedule[[#This Row],[INTEREST]],"")</f>
        <v>4432.3415282984142</v>
      </c>
      <c r="H140" s="3">
        <f ca="1">IF(PaymentSchedule[[#This Row],[PMT NO]]&lt;&gt;"",PaymentSchedule[[#This Row],[BEGINNING BALANCE]]*(InterestRate/PaymentsPerYear),"")</f>
        <v>6504.0909319443663</v>
      </c>
      <c r="I140" s="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1556549.4821383497</v>
      </c>
      <c r="J140" s="3">
        <f ca="1">IF(PaymentSchedule[[#This Row],[PMT NO]]&lt;&gt;"",SUM(INDEX(PaymentSchedule[INTEREST],1,1):PaymentSchedule[[#This Row],[INTEREST]]),"")</f>
        <v>967349.26950966939</v>
      </c>
    </row>
    <row r="141" spans="1:10" x14ac:dyDescent="0.25">
      <c r="A141" s="4">
        <f ca="1">IF(LoanIsGood,IF(ROW()-ROW(PaymentSchedule[[#Headers],[PMT NO]])&gt;ScheduledNumberOfPayments,"",ROW()-ROW(PaymentSchedule[[#Headers],[PMT NO]])),"")</f>
        <v>130</v>
      </c>
      <c r="B141" s="2">
        <f ca="1">IF(PaymentSchedule[[#This Row],[PMT NO]]&lt;&gt;"",EOMONTH(LoanStartDate,ROW(PaymentSchedule[[#This Row],[PMT NO]])-ROW(PaymentSchedule[[#Headers],[PMT NO]])-2)+DAY(LoanStartDate),"")</f>
        <v>49534</v>
      </c>
      <c r="C141" s="3">
        <f ca="1">IF(PaymentSchedule[[#This Row],[PMT NO]]&lt;&gt;"",IF(ROW()-ROW(PaymentSchedule[[#Headers],[BEGINNING BALANCE]])=1,LoanAmount,INDEX(PaymentSchedule[ENDING BALANCE],ROW()-ROW(PaymentSchedule[[#Headers],[BEGINNING BALANCE]])-1)),"")</f>
        <v>1556549.4821383497</v>
      </c>
      <c r="D141" s="3">
        <f ca="1">IF(PaymentSchedule[[#This Row],[PMT NO]]&lt;&gt;"",ScheduledPayment,"")</f>
        <v>10736.432460242781</v>
      </c>
      <c r="E141" s="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200</v>
      </c>
      <c r="F141" s="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10936.432460242781</v>
      </c>
      <c r="G141" s="3">
        <f ca="1">IF(PaymentSchedule[[#This Row],[PMT NO]]&lt;&gt;"",PaymentSchedule[[#This Row],[TOTAL PAYMENT]]-PaymentSchedule[[#This Row],[INTEREST]],"")</f>
        <v>4450.8096179996573</v>
      </c>
      <c r="H141" s="3">
        <f ca="1">IF(PaymentSchedule[[#This Row],[PMT NO]]&lt;&gt;"",PaymentSchedule[[#This Row],[BEGINNING BALANCE]]*(InterestRate/PaymentsPerYear),"")</f>
        <v>6485.6228422431232</v>
      </c>
      <c r="I141" s="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1552098.67252035</v>
      </c>
      <c r="J141" s="3">
        <f ca="1">IF(PaymentSchedule[[#This Row],[PMT NO]]&lt;&gt;"",SUM(INDEX(PaymentSchedule[INTEREST],1,1):PaymentSchedule[[#This Row],[INTEREST]]),"")</f>
        <v>973834.89235191257</v>
      </c>
    </row>
    <row r="142" spans="1:10" x14ac:dyDescent="0.25">
      <c r="A142" s="4">
        <f ca="1">IF(LoanIsGood,IF(ROW()-ROW(PaymentSchedule[[#Headers],[PMT NO]])&gt;ScheduledNumberOfPayments,"",ROW()-ROW(PaymentSchedule[[#Headers],[PMT NO]])),"")</f>
        <v>131</v>
      </c>
      <c r="B142" s="2">
        <f ca="1">IF(PaymentSchedule[[#This Row],[PMT NO]]&lt;&gt;"",EOMONTH(LoanStartDate,ROW(PaymentSchedule[[#This Row],[PMT NO]])-ROW(PaymentSchedule[[#Headers],[PMT NO]])-2)+DAY(LoanStartDate),"")</f>
        <v>49565</v>
      </c>
      <c r="C142" s="3">
        <f ca="1">IF(PaymentSchedule[[#This Row],[PMT NO]]&lt;&gt;"",IF(ROW()-ROW(PaymentSchedule[[#Headers],[BEGINNING BALANCE]])=1,LoanAmount,INDEX(PaymentSchedule[ENDING BALANCE],ROW()-ROW(PaymentSchedule[[#Headers],[BEGINNING BALANCE]])-1)),"")</f>
        <v>1552098.67252035</v>
      </c>
      <c r="D142" s="3">
        <f ca="1">IF(PaymentSchedule[[#This Row],[PMT NO]]&lt;&gt;"",ScheduledPayment,"")</f>
        <v>10736.432460242781</v>
      </c>
      <c r="E142" s="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200</v>
      </c>
      <c r="F142" s="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10936.432460242781</v>
      </c>
      <c r="G142" s="3">
        <f ca="1">IF(PaymentSchedule[[#This Row],[PMT NO]]&lt;&gt;"",PaymentSchedule[[#This Row],[TOTAL PAYMENT]]-PaymentSchedule[[#This Row],[INTEREST]],"")</f>
        <v>4469.3546580746561</v>
      </c>
      <c r="H142" s="3">
        <f ca="1">IF(PaymentSchedule[[#This Row],[PMT NO]]&lt;&gt;"",PaymentSchedule[[#This Row],[BEGINNING BALANCE]]*(InterestRate/PaymentsPerYear),"")</f>
        <v>6467.0778021681244</v>
      </c>
      <c r="I142" s="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1547629.3178622753</v>
      </c>
      <c r="J142" s="3">
        <f ca="1">IF(PaymentSchedule[[#This Row],[PMT NO]]&lt;&gt;"",SUM(INDEX(PaymentSchedule[INTEREST],1,1):PaymentSchedule[[#This Row],[INTEREST]]),"")</f>
        <v>980301.97015408066</v>
      </c>
    </row>
    <row r="143" spans="1:10" x14ac:dyDescent="0.25">
      <c r="A143" s="4">
        <f ca="1">IF(LoanIsGood,IF(ROW()-ROW(PaymentSchedule[[#Headers],[PMT NO]])&gt;ScheduledNumberOfPayments,"",ROW()-ROW(PaymentSchedule[[#Headers],[PMT NO]])),"")</f>
        <v>132</v>
      </c>
      <c r="B143" s="2">
        <f ca="1">IF(PaymentSchedule[[#This Row],[PMT NO]]&lt;&gt;"",EOMONTH(LoanStartDate,ROW(PaymentSchedule[[#This Row],[PMT NO]])-ROW(PaymentSchedule[[#Headers],[PMT NO]])-2)+DAY(LoanStartDate),"")</f>
        <v>49595</v>
      </c>
      <c r="C143" s="3">
        <f ca="1">IF(PaymentSchedule[[#This Row],[PMT NO]]&lt;&gt;"",IF(ROW()-ROW(PaymentSchedule[[#Headers],[BEGINNING BALANCE]])=1,LoanAmount,INDEX(PaymentSchedule[ENDING BALANCE],ROW()-ROW(PaymentSchedule[[#Headers],[BEGINNING BALANCE]])-1)),"")</f>
        <v>1547629.3178622753</v>
      </c>
      <c r="D143" s="3">
        <f ca="1">IF(PaymentSchedule[[#This Row],[PMT NO]]&lt;&gt;"",ScheduledPayment,"")</f>
        <v>10736.432460242781</v>
      </c>
      <c r="E143" s="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200</v>
      </c>
      <c r="F143" s="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10936.432460242781</v>
      </c>
      <c r="G143" s="3">
        <f ca="1">IF(PaymentSchedule[[#This Row],[PMT NO]]&lt;&gt;"",PaymentSchedule[[#This Row],[TOTAL PAYMENT]]-PaymentSchedule[[#This Row],[INTEREST]],"")</f>
        <v>4487.9769691499669</v>
      </c>
      <c r="H143" s="3">
        <f ca="1">IF(PaymentSchedule[[#This Row],[PMT NO]]&lt;&gt;"",PaymentSchedule[[#This Row],[BEGINNING BALANCE]]*(InterestRate/PaymentsPerYear),"")</f>
        <v>6448.4554910928136</v>
      </c>
      <c r="I143" s="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1543141.3408931254</v>
      </c>
      <c r="J143" s="3">
        <f ca="1">IF(PaymentSchedule[[#This Row],[PMT NO]]&lt;&gt;"",SUM(INDEX(PaymentSchedule[INTEREST],1,1):PaymentSchedule[[#This Row],[INTEREST]]),"")</f>
        <v>986750.42564517353</v>
      </c>
    </row>
    <row r="144" spans="1:10" x14ac:dyDescent="0.25">
      <c r="A144" s="4">
        <f ca="1">IF(LoanIsGood,IF(ROW()-ROW(PaymentSchedule[[#Headers],[PMT NO]])&gt;ScheduledNumberOfPayments,"",ROW()-ROW(PaymentSchedule[[#Headers],[PMT NO]])),"")</f>
        <v>133</v>
      </c>
      <c r="B144" s="2">
        <f ca="1">IF(PaymentSchedule[[#This Row],[PMT NO]]&lt;&gt;"",EOMONTH(LoanStartDate,ROW(PaymentSchedule[[#This Row],[PMT NO]])-ROW(PaymentSchedule[[#Headers],[PMT NO]])-2)+DAY(LoanStartDate),"")</f>
        <v>49626</v>
      </c>
      <c r="C144" s="3">
        <f ca="1">IF(PaymentSchedule[[#This Row],[PMT NO]]&lt;&gt;"",IF(ROW()-ROW(PaymentSchedule[[#Headers],[BEGINNING BALANCE]])=1,LoanAmount,INDEX(PaymentSchedule[ENDING BALANCE],ROW()-ROW(PaymentSchedule[[#Headers],[BEGINNING BALANCE]])-1)),"")</f>
        <v>1543141.3408931254</v>
      </c>
      <c r="D144" s="3">
        <f ca="1">IF(PaymentSchedule[[#This Row],[PMT NO]]&lt;&gt;"",ScheduledPayment,"")</f>
        <v>10736.432460242781</v>
      </c>
      <c r="E144" s="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200</v>
      </c>
      <c r="F144" s="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10936.432460242781</v>
      </c>
      <c r="G144" s="3">
        <f ca="1">IF(PaymentSchedule[[#This Row],[PMT NO]]&lt;&gt;"",PaymentSchedule[[#This Row],[TOTAL PAYMENT]]-PaymentSchedule[[#This Row],[INTEREST]],"")</f>
        <v>4506.6768731880911</v>
      </c>
      <c r="H144" s="3">
        <f ca="1">IF(PaymentSchedule[[#This Row],[PMT NO]]&lt;&gt;"",PaymentSchedule[[#This Row],[BEGINNING BALANCE]]*(InterestRate/PaymentsPerYear),"")</f>
        <v>6429.7555870546894</v>
      </c>
      <c r="I144" s="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1538634.6640199374</v>
      </c>
      <c r="J144" s="3">
        <f ca="1">IF(PaymentSchedule[[#This Row],[PMT NO]]&lt;&gt;"",SUM(INDEX(PaymentSchedule[INTEREST],1,1):PaymentSchedule[[#This Row],[INTEREST]]),"")</f>
        <v>993180.18123222818</v>
      </c>
    </row>
    <row r="145" spans="1:10" x14ac:dyDescent="0.25">
      <c r="A145" s="4">
        <f ca="1">IF(LoanIsGood,IF(ROW()-ROW(PaymentSchedule[[#Headers],[PMT NO]])&gt;ScheduledNumberOfPayments,"",ROW()-ROW(PaymentSchedule[[#Headers],[PMT NO]])),"")</f>
        <v>134</v>
      </c>
      <c r="B145" s="2">
        <f ca="1">IF(PaymentSchedule[[#This Row],[PMT NO]]&lt;&gt;"",EOMONTH(LoanStartDate,ROW(PaymentSchedule[[#This Row],[PMT NO]])-ROW(PaymentSchedule[[#Headers],[PMT NO]])-2)+DAY(LoanStartDate),"")</f>
        <v>49656</v>
      </c>
      <c r="C145" s="3">
        <f ca="1">IF(PaymentSchedule[[#This Row],[PMT NO]]&lt;&gt;"",IF(ROW()-ROW(PaymentSchedule[[#Headers],[BEGINNING BALANCE]])=1,LoanAmount,INDEX(PaymentSchedule[ENDING BALANCE],ROW()-ROW(PaymentSchedule[[#Headers],[BEGINNING BALANCE]])-1)),"")</f>
        <v>1538634.6640199374</v>
      </c>
      <c r="D145" s="3">
        <f ca="1">IF(PaymentSchedule[[#This Row],[PMT NO]]&lt;&gt;"",ScheduledPayment,"")</f>
        <v>10736.432460242781</v>
      </c>
      <c r="E145" s="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200</v>
      </c>
      <c r="F145" s="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10936.432460242781</v>
      </c>
      <c r="G145" s="3">
        <f ca="1">IF(PaymentSchedule[[#This Row],[PMT NO]]&lt;&gt;"",PaymentSchedule[[#This Row],[TOTAL PAYMENT]]-PaymentSchedule[[#This Row],[INTEREST]],"")</f>
        <v>4525.4546934930413</v>
      </c>
      <c r="H145" s="3">
        <f ca="1">IF(PaymentSchedule[[#This Row],[PMT NO]]&lt;&gt;"",PaymentSchedule[[#This Row],[BEGINNING BALANCE]]*(InterestRate/PaymentsPerYear),"")</f>
        <v>6410.9777667497392</v>
      </c>
      <c r="I145" s="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1534109.2093264444</v>
      </c>
      <c r="J145" s="3">
        <f ca="1">IF(PaymentSchedule[[#This Row],[PMT NO]]&lt;&gt;"",SUM(INDEX(PaymentSchedule[INTEREST],1,1):PaymentSchedule[[#This Row],[INTEREST]]),"")</f>
        <v>999591.15899897786</v>
      </c>
    </row>
    <row r="146" spans="1:10" x14ac:dyDescent="0.25">
      <c r="A146" s="4">
        <f ca="1">IF(LoanIsGood,IF(ROW()-ROW(PaymentSchedule[[#Headers],[PMT NO]])&gt;ScheduledNumberOfPayments,"",ROW()-ROW(PaymentSchedule[[#Headers],[PMT NO]])),"")</f>
        <v>135</v>
      </c>
      <c r="B146" s="2">
        <f ca="1">IF(PaymentSchedule[[#This Row],[PMT NO]]&lt;&gt;"",EOMONTH(LoanStartDate,ROW(PaymentSchedule[[#This Row],[PMT NO]])-ROW(PaymentSchedule[[#Headers],[PMT NO]])-2)+DAY(LoanStartDate),"")</f>
        <v>49687</v>
      </c>
      <c r="C146" s="3">
        <f ca="1">IF(PaymentSchedule[[#This Row],[PMT NO]]&lt;&gt;"",IF(ROW()-ROW(PaymentSchedule[[#Headers],[BEGINNING BALANCE]])=1,LoanAmount,INDEX(PaymentSchedule[ENDING BALANCE],ROW()-ROW(PaymentSchedule[[#Headers],[BEGINNING BALANCE]])-1)),"")</f>
        <v>1534109.2093264444</v>
      </c>
      <c r="D146" s="3">
        <f ca="1">IF(PaymentSchedule[[#This Row],[PMT NO]]&lt;&gt;"",ScheduledPayment,"")</f>
        <v>10736.432460242781</v>
      </c>
      <c r="E146" s="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200</v>
      </c>
      <c r="F146" s="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10936.432460242781</v>
      </c>
      <c r="G146" s="3">
        <f ca="1">IF(PaymentSchedule[[#This Row],[PMT NO]]&lt;&gt;"",PaymentSchedule[[#This Row],[TOTAL PAYMENT]]-PaymentSchedule[[#This Row],[INTEREST]],"")</f>
        <v>4544.3107547159289</v>
      </c>
      <c r="H146" s="3">
        <f ca="1">IF(PaymentSchedule[[#This Row],[PMT NO]]&lt;&gt;"",PaymentSchedule[[#This Row],[BEGINNING BALANCE]]*(InterestRate/PaymentsPerYear),"")</f>
        <v>6392.1217055268517</v>
      </c>
      <c r="I146" s="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1529564.8985717285</v>
      </c>
      <c r="J146" s="3">
        <f ca="1">IF(PaymentSchedule[[#This Row],[PMT NO]]&lt;&gt;"",SUM(INDEX(PaymentSchedule[INTEREST],1,1):PaymentSchedule[[#This Row],[INTEREST]]),"")</f>
        <v>1005983.2807045047</v>
      </c>
    </row>
    <row r="147" spans="1:10" x14ac:dyDescent="0.25">
      <c r="A147" s="4">
        <f ca="1">IF(LoanIsGood,IF(ROW()-ROW(PaymentSchedule[[#Headers],[PMT NO]])&gt;ScheduledNumberOfPayments,"",ROW()-ROW(PaymentSchedule[[#Headers],[PMT NO]])),"")</f>
        <v>136</v>
      </c>
      <c r="B147" s="2">
        <f ca="1">IF(PaymentSchedule[[#This Row],[PMT NO]]&lt;&gt;"",EOMONTH(LoanStartDate,ROW(PaymentSchedule[[#This Row],[PMT NO]])-ROW(PaymentSchedule[[#Headers],[PMT NO]])-2)+DAY(LoanStartDate),"")</f>
        <v>49718</v>
      </c>
      <c r="C147" s="3">
        <f ca="1">IF(PaymentSchedule[[#This Row],[PMT NO]]&lt;&gt;"",IF(ROW()-ROW(PaymentSchedule[[#Headers],[BEGINNING BALANCE]])=1,LoanAmount,INDEX(PaymentSchedule[ENDING BALANCE],ROW()-ROW(PaymentSchedule[[#Headers],[BEGINNING BALANCE]])-1)),"")</f>
        <v>1529564.8985717285</v>
      </c>
      <c r="D147" s="3">
        <f ca="1">IF(PaymentSchedule[[#This Row],[PMT NO]]&lt;&gt;"",ScheduledPayment,"")</f>
        <v>10736.432460242781</v>
      </c>
      <c r="E147" s="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200</v>
      </c>
      <c r="F147" s="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10936.432460242781</v>
      </c>
      <c r="G147" s="3">
        <f ca="1">IF(PaymentSchedule[[#This Row],[PMT NO]]&lt;&gt;"",PaymentSchedule[[#This Row],[TOTAL PAYMENT]]-PaymentSchedule[[#This Row],[INTEREST]],"")</f>
        <v>4563.2453828605785</v>
      </c>
      <c r="H147" s="3">
        <f ca="1">IF(PaymentSchedule[[#This Row],[PMT NO]]&lt;&gt;"",PaymentSchedule[[#This Row],[BEGINNING BALANCE]]*(InterestRate/PaymentsPerYear),"")</f>
        <v>6373.187077382202</v>
      </c>
      <c r="I147" s="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1525001.653188868</v>
      </c>
      <c r="J147" s="3">
        <f ca="1">IF(PaymentSchedule[[#This Row],[PMT NO]]&lt;&gt;"",SUM(INDEX(PaymentSchedule[INTEREST],1,1):PaymentSchedule[[#This Row],[INTEREST]]),"")</f>
        <v>1012356.4677818869</v>
      </c>
    </row>
    <row r="148" spans="1:10" x14ac:dyDescent="0.25">
      <c r="A148" s="4">
        <f ca="1">IF(LoanIsGood,IF(ROW()-ROW(PaymentSchedule[[#Headers],[PMT NO]])&gt;ScheduledNumberOfPayments,"",ROW()-ROW(PaymentSchedule[[#Headers],[PMT NO]])),"")</f>
        <v>137</v>
      </c>
      <c r="B148" s="2">
        <f ca="1">IF(PaymentSchedule[[#This Row],[PMT NO]]&lt;&gt;"",EOMONTH(LoanStartDate,ROW(PaymentSchedule[[#This Row],[PMT NO]])-ROW(PaymentSchedule[[#Headers],[PMT NO]])-2)+DAY(LoanStartDate),"")</f>
        <v>49747</v>
      </c>
      <c r="C148" s="3">
        <f ca="1">IF(PaymentSchedule[[#This Row],[PMT NO]]&lt;&gt;"",IF(ROW()-ROW(PaymentSchedule[[#Headers],[BEGINNING BALANCE]])=1,LoanAmount,INDEX(PaymentSchedule[ENDING BALANCE],ROW()-ROW(PaymentSchedule[[#Headers],[BEGINNING BALANCE]])-1)),"")</f>
        <v>1525001.653188868</v>
      </c>
      <c r="D148" s="3">
        <f ca="1">IF(PaymentSchedule[[#This Row],[PMT NO]]&lt;&gt;"",ScheduledPayment,"")</f>
        <v>10736.432460242781</v>
      </c>
      <c r="E148" s="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200</v>
      </c>
      <c r="F148" s="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10936.432460242781</v>
      </c>
      <c r="G148" s="3">
        <f ca="1">IF(PaymentSchedule[[#This Row],[PMT NO]]&lt;&gt;"",PaymentSchedule[[#This Row],[TOTAL PAYMENT]]-PaymentSchedule[[#This Row],[INTEREST]],"")</f>
        <v>4582.2589052891644</v>
      </c>
      <c r="H148" s="3">
        <f ca="1">IF(PaymentSchedule[[#This Row],[PMT NO]]&lt;&gt;"",PaymentSchedule[[#This Row],[BEGINNING BALANCE]]*(InterestRate/PaymentsPerYear),"")</f>
        <v>6354.1735549536161</v>
      </c>
      <c r="I148" s="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1520419.3942835787</v>
      </c>
      <c r="J148" s="3">
        <f ca="1">IF(PaymentSchedule[[#This Row],[PMT NO]]&lt;&gt;"",SUM(INDEX(PaymentSchedule[INTEREST],1,1):PaymentSchedule[[#This Row],[INTEREST]]),"")</f>
        <v>1018710.6413368406</v>
      </c>
    </row>
    <row r="149" spans="1:10" x14ac:dyDescent="0.25">
      <c r="A149" s="4">
        <f ca="1">IF(LoanIsGood,IF(ROW()-ROW(PaymentSchedule[[#Headers],[PMT NO]])&gt;ScheduledNumberOfPayments,"",ROW()-ROW(PaymentSchedule[[#Headers],[PMT NO]])),"")</f>
        <v>138</v>
      </c>
      <c r="B149" s="2">
        <f ca="1">IF(PaymentSchedule[[#This Row],[PMT NO]]&lt;&gt;"",EOMONTH(LoanStartDate,ROW(PaymentSchedule[[#This Row],[PMT NO]])-ROW(PaymentSchedule[[#Headers],[PMT NO]])-2)+DAY(LoanStartDate),"")</f>
        <v>49778</v>
      </c>
      <c r="C149" s="3">
        <f ca="1">IF(PaymentSchedule[[#This Row],[PMT NO]]&lt;&gt;"",IF(ROW()-ROW(PaymentSchedule[[#Headers],[BEGINNING BALANCE]])=1,LoanAmount,INDEX(PaymentSchedule[ENDING BALANCE],ROW()-ROW(PaymentSchedule[[#Headers],[BEGINNING BALANCE]])-1)),"")</f>
        <v>1520419.3942835787</v>
      </c>
      <c r="D149" s="3">
        <f ca="1">IF(PaymentSchedule[[#This Row],[PMT NO]]&lt;&gt;"",ScheduledPayment,"")</f>
        <v>10736.432460242781</v>
      </c>
      <c r="E149" s="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200</v>
      </c>
      <c r="F149" s="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10936.432460242781</v>
      </c>
      <c r="G149" s="3">
        <f ca="1">IF(PaymentSchedule[[#This Row],[PMT NO]]&lt;&gt;"",PaymentSchedule[[#This Row],[TOTAL PAYMENT]]-PaymentSchedule[[#This Row],[INTEREST]],"")</f>
        <v>4601.3516507278691</v>
      </c>
      <c r="H149" s="3">
        <f ca="1">IF(PaymentSchedule[[#This Row],[PMT NO]]&lt;&gt;"",PaymentSchedule[[#This Row],[BEGINNING BALANCE]]*(InterestRate/PaymentsPerYear),"")</f>
        <v>6335.0808095149114</v>
      </c>
      <c r="I149" s="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1515818.0426328508</v>
      </c>
      <c r="J149" s="3">
        <f ca="1">IF(PaymentSchedule[[#This Row],[PMT NO]]&lt;&gt;"",SUM(INDEX(PaymentSchedule[INTEREST],1,1):PaymentSchedule[[#This Row],[INTEREST]]),"")</f>
        <v>1025045.7221463555</v>
      </c>
    </row>
    <row r="150" spans="1:10" x14ac:dyDescent="0.25">
      <c r="A150" s="4">
        <f ca="1">IF(LoanIsGood,IF(ROW()-ROW(PaymentSchedule[[#Headers],[PMT NO]])&gt;ScheduledNumberOfPayments,"",ROW()-ROW(PaymentSchedule[[#Headers],[PMT NO]])),"")</f>
        <v>139</v>
      </c>
      <c r="B150" s="2">
        <f ca="1">IF(PaymentSchedule[[#This Row],[PMT NO]]&lt;&gt;"",EOMONTH(LoanStartDate,ROW(PaymentSchedule[[#This Row],[PMT NO]])-ROW(PaymentSchedule[[#Headers],[PMT NO]])-2)+DAY(LoanStartDate),"")</f>
        <v>49808</v>
      </c>
      <c r="C150" s="3">
        <f ca="1">IF(PaymentSchedule[[#This Row],[PMT NO]]&lt;&gt;"",IF(ROW()-ROW(PaymentSchedule[[#Headers],[BEGINNING BALANCE]])=1,LoanAmount,INDEX(PaymentSchedule[ENDING BALANCE],ROW()-ROW(PaymentSchedule[[#Headers],[BEGINNING BALANCE]])-1)),"")</f>
        <v>1515818.0426328508</v>
      </c>
      <c r="D150" s="3">
        <f ca="1">IF(PaymentSchedule[[#This Row],[PMT NO]]&lt;&gt;"",ScheduledPayment,"")</f>
        <v>10736.432460242781</v>
      </c>
      <c r="E150" s="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200</v>
      </c>
      <c r="F150" s="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10936.432460242781</v>
      </c>
      <c r="G150" s="3">
        <f ca="1">IF(PaymentSchedule[[#This Row],[PMT NO]]&lt;&gt;"",PaymentSchedule[[#This Row],[TOTAL PAYMENT]]-PaymentSchedule[[#This Row],[INTEREST]],"")</f>
        <v>4620.5239492725686</v>
      </c>
      <c r="H150" s="3">
        <f ca="1">IF(PaymentSchedule[[#This Row],[PMT NO]]&lt;&gt;"",PaymentSchedule[[#This Row],[BEGINNING BALANCE]]*(InterestRate/PaymentsPerYear),"")</f>
        <v>6315.9085109702119</v>
      </c>
      <c r="I150" s="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1511197.5186835784</v>
      </c>
      <c r="J150" s="3">
        <f ca="1">IF(PaymentSchedule[[#This Row],[PMT NO]]&lt;&gt;"",SUM(INDEX(PaymentSchedule[INTEREST],1,1):PaymentSchedule[[#This Row],[INTEREST]]),"")</f>
        <v>1031361.6306573257</v>
      </c>
    </row>
    <row r="151" spans="1:10" x14ac:dyDescent="0.25">
      <c r="A151" s="4">
        <f ca="1">IF(LoanIsGood,IF(ROW()-ROW(PaymentSchedule[[#Headers],[PMT NO]])&gt;ScheduledNumberOfPayments,"",ROW()-ROW(PaymentSchedule[[#Headers],[PMT NO]])),"")</f>
        <v>140</v>
      </c>
      <c r="B151" s="2">
        <f ca="1">IF(PaymentSchedule[[#This Row],[PMT NO]]&lt;&gt;"",EOMONTH(LoanStartDate,ROW(PaymentSchedule[[#This Row],[PMT NO]])-ROW(PaymentSchedule[[#Headers],[PMT NO]])-2)+DAY(LoanStartDate),"")</f>
        <v>49839</v>
      </c>
      <c r="C151" s="3">
        <f ca="1">IF(PaymentSchedule[[#This Row],[PMT NO]]&lt;&gt;"",IF(ROW()-ROW(PaymentSchedule[[#Headers],[BEGINNING BALANCE]])=1,LoanAmount,INDEX(PaymentSchedule[ENDING BALANCE],ROW()-ROW(PaymentSchedule[[#Headers],[BEGINNING BALANCE]])-1)),"")</f>
        <v>1511197.5186835784</v>
      </c>
      <c r="D151" s="3">
        <f ca="1">IF(PaymentSchedule[[#This Row],[PMT NO]]&lt;&gt;"",ScheduledPayment,"")</f>
        <v>10736.432460242781</v>
      </c>
      <c r="E151" s="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200</v>
      </c>
      <c r="F151" s="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10936.432460242781</v>
      </c>
      <c r="G151" s="3">
        <f ca="1">IF(PaymentSchedule[[#This Row],[PMT NO]]&lt;&gt;"",PaymentSchedule[[#This Row],[TOTAL PAYMENT]]-PaymentSchedule[[#This Row],[INTEREST]],"")</f>
        <v>4639.7761323945379</v>
      </c>
      <c r="H151" s="3">
        <f ca="1">IF(PaymentSchedule[[#This Row],[PMT NO]]&lt;&gt;"",PaymentSchedule[[#This Row],[BEGINNING BALANCE]]*(InterestRate/PaymentsPerYear),"")</f>
        <v>6296.6563278482427</v>
      </c>
      <c r="I151" s="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1506557.7425511838</v>
      </c>
      <c r="J151" s="3">
        <f ca="1">IF(PaymentSchedule[[#This Row],[PMT NO]]&lt;&gt;"",SUM(INDEX(PaymentSchedule[INTEREST],1,1):PaymentSchedule[[#This Row],[INTEREST]]),"")</f>
        <v>1037658.2869851739</v>
      </c>
    </row>
    <row r="152" spans="1:10" x14ac:dyDescent="0.25">
      <c r="A152" s="4">
        <f ca="1">IF(LoanIsGood,IF(ROW()-ROW(PaymentSchedule[[#Headers],[PMT NO]])&gt;ScheduledNumberOfPayments,"",ROW()-ROW(PaymentSchedule[[#Headers],[PMT NO]])),"")</f>
        <v>141</v>
      </c>
      <c r="B152" s="2">
        <f ca="1">IF(PaymentSchedule[[#This Row],[PMT NO]]&lt;&gt;"",EOMONTH(LoanStartDate,ROW(PaymentSchedule[[#This Row],[PMT NO]])-ROW(PaymentSchedule[[#Headers],[PMT NO]])-2)+DAY(LoanStartDate),"")</f>
        <v>49869</v>
      </c>
      <c r="C152" s="3">
        <f ca="1">IF(PaymentSchedule[[#This Row],[PMT NO]]&lt;&gt;"",IF(ROW()-ROW(PaymentSchedule[[#Headers],[BEGINNING BALANCE]])=1,LoanAmount,INDEX(PaymentSchedule[ENDING BALANCE],ROW()-ROW(PaymentSchedule[[#Headers],[BEGINNING BALANCE]])-1)),"")</f>
        <v>1506557.7425511838</v>
      </c>
      <c r="D152" s="3">
        <f ca="1">IF(PaymentSchedule[[#This Row],[PMT NO]]&lt;&gt;"",ScheduledPayment,"")</f>
        <v>10736.432460242781</v>
      </c>
      <c r="E152" s="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200</v>
      </c>
      <c r="F152" s="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10936.432460242781</v>
      </c>
      <c r="G152" s="3">
        <f ca="1">IF(PaymentSchedule[[#This Row],[PMT NO]]&lt;&gt;"",PaymentSchedule[[#This Row],[TOTAL PAYMENT]]-PaymentSchedule[[#This Row],[INTEREST]],"")</f>
        <v>4659.1085329461812</v>
      </c>
      <c r="H152" s="3">
        <f ca="1">IF(PaymentSchedule[[#This Row],[PMT NO]]&lt;&gt;"",PaymentSchedule[[#This Row],[BEGINNING BALANCE]]*(InterestRate/PaymentsPerYear),"")</f>
        <v>6277.3239272965993</v>
      </c>
      <c r="I152" s="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1501898.6340182377</v>
      </c>
      <c r="J152" s="3">
        <f ca="1">IF(PaymentSchedule[[#This Row],[PMT NO]]&lt;&gt;"",SUM(INDEX(PaymentSchedule[INTEREST],1,1):PaymentSchedule[[#This Row],[INTEREST]]),"")</f>
        <v>1043935.6109124705</v>
      </c>
    </row>
    <row r="153" spans="1:10" x14ac:dyDescent="0.25">
      <c r="A153" s="4">
        <f ca="1">IF(LoanIsGood,IF(ROW()-ROW(PaymentSchedule[[#Headers],[PMT NO]])&gt;ScheduledNumberOfPayments,"",ROW()-ROW(PaymentSchedule[[#Headers],[PMT NO]])),"")</f>
        <v>142</v>
      </c>
      <c r="B153" s="2">
        <f ca="1">IF(PaymentSchedule[[#This Row],[PMT NO]]&lt;&gt;"",EOMONTH(LoanStartDate,ROW(PaymentSchedule[[#This Row],[PMT NO]])-ROW(PaymentSchedule[[#Headers],[PMT NO]])-2)+DAY(LoanStartDate),"")</f>
        <v>49900</v>
      </c>
      <c r="C153" s="3">
        <f ca="1">IF(PaymentSchedule[[#This Row],[PMT NO]]&lt;&gt;"",IF(ROW()-ROW(PaymentSchedule[[#Headers],[BEGINNING BALANCE]])=1,LoanAmount,INDEX(PaymentSchedule[ENDING BALANCE],ROW()-ROW(PaymentSchedule[[#Headers],[BEGINNING BALANCE]])-1)),"")</f>
        <v>1501898.6340182377</v>
      </c>
      <c r="D153" s="3">
        <f ca="1">IF(PaymentSchedule[[#This Row],[PMT NO]]&lt;&gt;"",ScheduledPayment,"")</f>
        <v>10736.432460242781</v>
      </c>
      <c r="E153" s="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200</v>
      </c>
      <c r="F153" s="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10936.432460242781</v>
      </c>
      <c r="G153" s="3">
        <f ca="1">IF(PaymentSchedule[[#This Row],[PMT NO]]&lt;&gt;"",PaymentSchedule[[#This Row],[TOTAL PAYMENT]]-PaymentSchedule[[#This Row],[INTEREST]],"")</f>
        <v>4678.5214851667897</v>
      </c>
      <c r="H153" s="3">
        <f ca="1">IF(PaymentSchedule[[#This Row],[PMT NO]]&lt;&gt;"",PaymentSchedule[[#This Row],[BEGINNING BALANCE]]*(InterestRate/PaymentsPerYear),"")</f>
        <v>6257.9109750759908</v>
      </c>
      <c r="I153" s="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1497220.1125330708</v>
      </c>
      <c r="J153" s="3">
        <f ca="1">IF(PaymentSchedule[[#This Row],[PMT NO]]&lt;&gt;"",SUM(INDEX(PaymentSchedule[INTEREST],1,1):PaymentSchedule[[#This Row],[INTEREST]]),"")</f>
        <v>1050193.5218875464</v>
      </c>
    </row>
    <row r="154" spans="1:10" x14ac:dyDescent="0.25">
      <c r="A154" s="4">
        <f ca="1">IF(LoanIsGood,IF(ROW()-ROW(PaymentSchedule[[#Headers],[PMT NO]])&gt;ScheduledNumberOfPayments,"",ROW()-ROW(PaymentSchedule[[#Headers],[PMT NO]])),"")</f>
        <v>143</v>
      </c>
      <c r="B154" s="2">
        <f ca="1">IF(PaymentSchedule[[#This Row],[PMT NO]]&lt;&gt;"",EOMONTH(LoanStartDate,ROW(PaymentSchedule[[#This Row],[PMT NO]])-ROW(PaymentSchedule[[#Headers],[PMT NO]])-2)+DAY(LoanStartDate),"")</f>
        <v>49931</v>
      </c>
      <c r="C154" s="3">
        <f ca="1">IF(PaymentSchedule[[#This Row],[PMT NO]]&lt;&gt;"",IF(ROW()-ROW(PaymentSchedule[[#Headers],[BEGINNING BALANCE]])=1,LoanAmount,INDEX(PaymentSchedule[ENDING BALANCE],ROW()-ROW(PaymentSchedule[[#Headers],[BEGINNING BALANCE]])-1)),"")</f>
        <v>1497220.1125330708</v>
      </c>
      <c r="D154" s="3">
        <f ca="1">IF(PaymentSchedule[[#This Row],[PMT NO]]&lt;&gt;"",ScheduledPayment,"")</f>
        <v>10736.432460242781</v>
      </c>
      <c r="E154" s="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200</v>
      </c>
      <c r="F154" s="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10936.432460242781</v>
      </c>
      <c r="G154" s="3">
        <f ca="1">IF(PaymentSchedule[[#This Row],[PMT NO]]&lt;&gt;"",PaymentSchedule[[#This Row],[TOTAL PAYMENT]]-PaymentSchedule[[#This Row],[INTEREST]],"")</f>
        <v>4698.0153246883183</v>
      </c>
      <c r="H154" s="3">
        <f ca="1">IF(PaymentSchedule[[#This Row],[PMT NO]]&lt;&gt;"",PaymentSchedule[[#This Row],[BEGINNING BALANCE]]*(InterestRate/PaymentsPerYear),"")</f>
        <v>6238.4171355544622</v>
      </c>
      <c r="I154" s="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1492522.0972083826</v>
      </c>
      <c r="J154" s="3">
        <f ca="1">IF(PaymentSchedule[[#This Row],[PMT NO]]&lt;&gt;"",SUM(INDEX(PaymentSchedule[INTEREST],1,1):PaymentSchedule[[#This Row],[INTEREST]]),"")</f>
        <v>1056431.9390231008</v>
      </c>
    </row>
    <row r="155" spans="1:10" x14ac:dyDescent="0.25">
      <c r="A155" s="4">
        <f ca="1">IF(LoanIsGood,IF(ROW()-ROW(PaymentSchedule[[#Headers],[PMT NO]])&gt;ScheduledNumberOfPayments,"",ROW()-ROW(PaymentSchedule[[#Headers],[PMT NO]])),"")</f>
        <v>144</v>
      </c>
      <c r="B155" s="2">
        <f ca="1">IF(PaymentSchedule[[#This Row],[PMT NO]]&lt;&gt;"",EOMONTH(LoanStartDate,ROW(PaymentSchedule[[#This Row],[PMT NO]])-ROW(PaymentSchedule[[#Headers],[PMT NO]])-2)+DAY(LoanStartDate),"")</f>
        <v>49961</v>
      </c>
      <c r="C155" s="3">
        <f ca="1">IF(PaymentSchedule[[#This Row],[PMT NO]]&lt;&gt;"",IF(ROW()-ROW(PaymentSchedule[[#Headers],[BEGINNING BALANCE]])=1,LoanAmount,INDEX(PaymentSchedule[ENDING BALANCE],ROW()-ROW(PaymentSchedule[[#Headers],[BEGINNING BALANCE]])-1)),"")</f>
        <v>1492522.0972083826</v>
      </c>
      <c r="D155" s="3">
        <f ca="1">IF(PaymentSchedule[[#This Row],[PMT NO]]&lt;&gt;"",ScheduledPayment,"")</f>
        <v>10736.432460242781</v>
      </c>
      <c r="E155" s="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200</v>
      </c>
      <c r="F155" s="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10936.432460242781</v>
      </c>
      <c r="G155" s="3">
        <f ca="1">IF(PaymentSchedule[[#This Row],[PMT NO]]&lt;&gt;"",PaymentSchedule[[#This Row],[TOTAL PAYMENT]]-PaymentSchedule[[#This Row],[INTEREST]],"")</f>
        <v>4717.5903885411863</v>
      </c>
      <c r="H155" s="3">
        <f ca="1">IF(PaymentSchedule[[#This Row],[PMT NO]]&lt;&gt;"",PaymentSchedule[[#This Row],[BEGINNING BALANCE]]*(InterestRate/PaymentsPerYear),"")</f>
        <v>6218.8420717015943</v>
      </c>
      <c r="I155" s="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1487804.5068198415</v>
      </c>
      <c r="J155" s="3">
        <f ca="1">IF(PaymentSchedule[[#This Row],[PMT NO]]&lt;&gt;"",SUM(INDEX(PaymentSchedule[INTEREST],1,1):PaymentSchedule[[#This Row],[INTEREST]]),"")</f>
        <v>1062650.7810948023</v>
      </c>
    </row>
    <row r="156" spans="1:10" x14ac:dyDescent="0.25">
      <c r="A156" s="4">
        <f ca="1">IF(LoanIsGood,IF(ROW()-ROW(PaymentSchedule[[#Headers],[PMT NO]])&gt;ScheduledNumberOfPayments,"",ROW()-ROW(PaymentSchedule[[#Headers],[PMT NO]])),"")</f>
        <v>145</v>
      </c>
      <c r="B156" s="2">
        <f ca="1">IF(PaymentSchedule[[#This Row],[PMT NO]]&lt;&gt;"",EOMONTH(LoanStartDate,ROW(PaymentSchedule[[#This Row],[PMT NO]])-ROW(PaymentSchedule[[#Headers],[PMT NO]])-2)+DAY(LoanStartDate),"")</f>
        <v>49992</v>
      </c>
      <c r="C156" s="3">
        <f ca="1">IF(PaymentSchedule[[#This Row],[PMT NO]]&lt;&gt;"",IF(ROW()-ROW(PaymentSchedule[[#Headers],[BEGINNING BALANCE]])=1,LoanAmount,INDEX(PaymentSchedule[ENDING BALANCE],ROW()-ROW(PaymentSchedule[[#Headers],[BEGINNING BALANCE]])-1)),"")</f>
        <v>1487804.5068198415</v>
      </c>
      <c r="D156" s="3">
        <f ca="1">IF(PaymentSchedule[[#This Row],[PMT NO]]&lt;&gt;"",ScheduledPayment,"")</f>
        <v>10736.432460242781</v>
      </c>
      <c r="E156" s="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200</v>
      </c>
      <c r="F156" s="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10936.432460242781</v>
      </c>
      <c r="G156" s="3">
        <f ca="1">IF(PaymentSchedule[[#This Row],[PMT NO]]&lt;&gt;"",PaymentSchedule[[#This Row],[TOTAL PAYMENT]]-PaymentSchedule[[#This Row],[INTEREST]],"")</f>
        <v>4737.2470151601083</v>
      </c>
      <c r="H156" s="3">
        <f ca="1">IF(PaymentSchedule[[#This Row],[PMT NO]]&lt;&gt;"",PaymentSchedule[[#This Row],[BEGINNING BALANCE]]*(InterestRate/PaymentsPerYear),"")</f>
        <v>6199.1854450826722</v>
      </c>
      <c r="I156" s="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1483067.2598046814</v>
      </c>
      <c r="J156" s="3">
        <f ca="1">IF(PaymentSchedule[[#This Row],[PMT NO]]&lt;&gt;"",SUM(INDEX(PaymentSchedule[INTEREST],1,1):PaymentSchedule[[#This Row],[INTEREST]]),"")</f>
        <v>1068849.9665398849</v>
      </c>
    </row>
    <row r="157" spans="1:10" x14ac:dyDescent="0.25">
      <c r="A157" s="4">
        <f ca="1">IF(LoanIsGood,IF(ROW()-ROW(PaymentSchedule[[#Headers],[PMT NO]])&gt;ScheduledNumberOfPayments,"",ROW()-ROW(PaymentSchedule[[#Headers],[PMT NO]])),"")</f>
        <v>146</v>
      </c>
      <c r="B157" s="2">
        <f ca="1">IF(PaymentSchedule[[#This Row],[PMT NO]]&lt;&gt;"",EOMONTH(LoanStartDate,ROW(PaymentSchedule[[#This Row],[PMT NO]])-ROW(PaymentSchedule[[#Headers],[PMT NO]])-2)+DAY(LoanStartDate),"")</f>
        <v>50022</v>
      </c>
      <c r="C157" s="3">
        <f ca="1">IF(PaymentSchedule[[#This Row],[PMT NO]]&lt;&gt;"",IF(ROW()-ROW(PaymentSchedule[[#Headers],[BEGINNING BALANCE]])=1,LoanAmount,INDEX(PaymentSchedule[ENDING BALANCE],ROW()-ROW(PaymentSchedule[[#Headers],[BEGINNING BALANCE]])-1)),"")</f>
        <v>1483067.2598046814</v>
      </c>
      <c r="D157" s="3">
        <f ca="1">IF(PaymentSchedule[[#This Row],[PMT NO]]&lt;&gt;"",ScheduledPayment,"")</f>
        <v>10736.432460242781</v>
      </c>
      <c r="E157" s="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200</v>
      </c>
      <c r="F157" s="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10936.432460242781</v>
      </c>
      <c r="G157" s="3">
        <f ca="1">IF(PaymentSchedule[[#This Row],[PMT NO]]&lt;&gt;"",PaymentSchedule[[#This Row],[TOTAL PAYMENT]]-PaymentSchedule[[#This Row],[INTEREST]],"")</f>
        <v>4756.9855443899414</v>
      </c>
      <c r="H157" s="3">
        <f ca="1">IF(PaymentSchedule[[#This Row],[PMT NO]]&lt;&gt;"",PaymentSchedule[[#This Row],[BEGINNING BALANCE]]*(InterestRate/PaymentsPerYear),"")</f>
        <v>6179.4469158528391</v>
      </c>
      <c r="I157" s="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1478310.2742602914</v>
      </c>
      <c r="J157" s="3">
        <f ca="1">IF(PaymentSchedule[[#This Row],[PMT NO]]&lt;&gt;"",SUM(INDEX(PaymentSchedule[INTEREST],1,1):PaymentSchedule[[#This Row],[INTEREST]]),"")</f>
        <v>1075029.4134557378</v>
      </c>
    </row>
    <row r="158" spans="1:10" x14ac:dyDescent="0.25">
      <c r="A158" s="4">
        <f ca="1">IF(LoanIsGood,IF(ROW()-ROW(PaymentSchedule[[#Headers],[PMT NO]])&gt;ScheduledNumberOfPayments,"",ROW()-ROW(PaymentSchedule[[#Headers],[PMT NO]])),"")</f>
        <v>147</v>
      </c>
      <c r="B158" s="2">
        <f ca="1">IF(PaymentSchedule[[#This Row],[PMT NO]]&lt;&gt;"",EOMONTH(LoanStartDate,ROW(PaymentSchedule[[#This Row],[PMT NO]])-ROW(PaymentSchedule[[#Headers],[PMT NO]])-2)+DAY(LoanStartDate),"")</f>
        <v>50053</v>
      </c>
      <c r="C158" s="3">
        <f ca="1">IF(PaymentSchedule[[#This Row],[PMT NO]]&lt;&gt;"",IF(ROW()-ROW(PaymentSchedule[[#Headers],[BEGINNING BALANCE]])=1,LoanAmount,INDEX(PaymentSchedule[ENDING BALANCE],ROW()-ROW(PaymentSchedule[[#Headers],[BEGINNING BALANCE]])-1)),"")</f>
        <v>1478310.2742602914</v>
      </c>
      <c r="D158" s="3">
        <f ca="1">IF(PaymentSchedule[[#This Row],[PMT NO]]&lt;&gt;"",ScheduledPayment,"")</f>
        <v>10736.432460242781</v>
      </c>
      <c r="E158" s="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200</v>
      </c>
      <c r="F158" s="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10936.432460242781</v>
      </c>
      <c r="G158" s="3">
        <f ca="1">IF(PaymentSchedule[[#This Row],[PMT NO]]&lt;&gt;"",PaymentSchedule[[#This Row],[TOTAL PAYMENT]]-PaymentSchedule[[#This Row],[INTEREST]],"")</f>
        <v>4776.8063174915669</v>
      </c>
      <c r="H158" s="3">
        <f ca="1">IF(PaymentSchedule[[#This Row],[PMT NO]]&lt;&gt;"",PaymentSchedule[[#This Row],[BEGINNING BALANCE]]*(InterestRate/PaymentsPerYear),"")</f>
        <v>6159.6261427512136</v>
      </c>
      <c r="I158" s="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1473533.4679427999</v>
      </c>
      <c r="J158" s="3">
        <f ca="1">IF(PaymentSchedule[[#This Row],[PMT NO]]&lt;&gt;"",SUM(INDEX(PaymentSchedule[INTEREST],1,1):PaymentSchedule[[#This Row],[INTEREST]]),"")</f>
        <v>1081189.0395984889</v>
      </c>
    </row>
    <row r="159" spans="1:10" x14ac:dyDescent="0.25">
      <c r="A159" s="4">
        <f ca="1">IF(LoanIsGood,IF(ROW()-ROW(PaymentSchedule[[#Headers],[PMT NO]])&gt;ScheduledNumberOfPayments,"",ROW()-ROW(PaymentSchedule[[#Headers],[PMT NO]])),"")</f>
        <v>148</v>
      </c>
      <c r="B159" s="2">
        <f ca="1">IF(PaymentSchedule[[#This Row],[PMT NO]]&lt;&gt;"",EOMONTH(LoanStartDate,ROW(PaymentSchedule[[#This Row],[PMT NO]])-ROW(PaymentSchedule[[#Headers],[PMT NO]])-2)+DAY(LoanStartDate),"")</f>
        <v>50084</v>
      </c>
      <c r="C159" s="3">
        <f ca="1">IF(PaymentSchedule[[#This Row],[PMT NO]]&lt;&gt;"",IF(ROW()-ROW(PaymentSchedule[[#Headers],[BEGINNING BALANCE]])=1,LoanAmount,INDEX(PaymentSchedule[ENDING BALANCE],ROW()-ROW(PaymentSchedule[[#Headers],[BEGINNING BALANCE]])-1)),"")</f>
        <v>1473533.4679427999</v>
      </c>
      <c r="D159" s="3">
        <f ca="1">IF(PaymentSchedule[[#This Row],[PMT NO]]&lt;&gt;"",ScheduledPayment,"")</f>
        <v>10736.432460242781</v>
      </c>
      <c r="E159" s="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200</v>
      </c>
      <c r="F159" s="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10936.432460242781</v>
      </c>
      <c r="G159" s="3">
        <f ca="1">IF(PaymentSchedule[[#This Row],[PMT NO]]&lt;&gt;"",PaymentSchedule[[#This Row],[TOTAL PAYMENT]]-PaymentSchedule[[#This Row],[INTEREST]],"")</f>
        <v>4796.7096771477809</v>
      </c>
      <c r="H159" s="3">
        <f ca="1">IF(PaymentSchedule[[#This Row],[PMT NO]]&lt;&gt;"",PaymentSchedule[[#This Row],[BEGINNING BALANCE]]*(InterestRate/PaymentsPerYear),"")</f>
        <v>6139.7227830949996</v>
      </c>
      <c r="I159" s="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1468736.7582656522</v>
      </c>
      <c r="J159" s="3">
        <f ca="1">IF(PaymentSchedule[[#This Row],[PMT NO]]&lt;&gt;"",SUM(INDEX(PaymentSchedule[INTEREST],1,1):PaymentSchedule[[#This Row],[INTEREST]]),"")</f>
        <v>1087328.7623815839</v>
      </c>
    </row>
    <row r="160" spans="1:10" x14ac:dyDescent="0.25">
      <c r="A160" s="4">
        <f ca="1">IF(LoanIsGood,IF(ROW()-ROW(PaymentSchedule[[#Headers],[PMT NO]])&gt;ScheduledNumberOfPayments,"",ROW()-ROW(PaymentSchedule[[#Headers],[PMT NO]])),"")</f>
        <v>149</v>
      </c>
      <c r="B160" s="2">
        <f ca="1">IF(PaymentSchedule[[#This Row],[PMT NO]]&lt;&gt;"",EOMONTH(LoanStartDate,ROW(PaymentSchedule[[#This Row],[PMT NO]])-ROW(PaymentSchedule[[#Headers],[PMT NO]])-2)+DAY(LoanStartDate),"")</f>
        <v>50112</v>
      </c>
      <c r="C160" s="3">
        <f ca="1">IF(PaymentSchedule[[#This Row],[PMT NO]]&lt;&gt;"",IF(ROW()-ROW(PaymentSchedule[[#Headers],[BEGINNING BALANCE]])=1,LoanAmount,INDEX(PaymentSchedule[ENDING BALANCE],ROW()-ROW(PaymentSchedule[[#Headers],[BEGINNING BALANCE]])-1)),"")</f>
        <v>1468736.7582656522</v>
      </c>
      <c r="D160" s="3">
        <f ca="1">IF(PaymentSchedule[[#This Row],[PMT NO]]&lt;&gt;"",ScheduledPayment,"")</f>
        <v>10736.432460242781</v>
      </c>
      <c r="E160" s="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200</v>
      </c>
      <c r="F160" s="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10936.432460242781</v>
      </c>
      <c r="G160" s="3">
        <f ca="1">IF(PaymentSchedule[[#This Row],[PMT NO]]&lt;&gt;"",PaymentSchedule[[#This Row],[TOTAL PAYMENT]]-PaymentSchedule[[#This Row],[INTEREST]],"")</f>
        <v>4816.6959674692298</v>
      </c>
      <c r="H160" s="3">
        <f ca="1">IF(PaymentSchedule[[#This Row],[PMT NO]]&lt;&gt;"",PaymentSchedule[[#This Row],[BEGINNING BALANCE]]*(InterestRate/PaymentsPerYear),"")</f>
        <v>6119.7364927735507</v>
      </c>
      <c r="I160" s="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1463920.0622981831</v>
      </c>
      <c r="J160" s="3">
        <f ca="1">IF(PaymentSchedule[[#This Row],[PMT NO]]&lt;&gt;"",SUM(INDEX(PaymentSchedule[INTEREST],1,1):PaymentSchedule[[#This Row],[INTEREST]]),"")</f>
        <v>1093448.4988743574</v>
      </c>
    </row>
    <row r="161" spans="1:10" x14ac:dyDescent="0.25">
      <c r="A161" s="4">
        <f ca="1">IF(LoanIsGood,IF(ROW()-ROW(PaymentSchedule[[#Headers],[PMT NO]])&gt;ScheduledNumberOfPayments,"",ROW()-ROW(PaymentSchedule[[#Headers],[PMT NO]])),"")</f>
        <v>150</v>
      </c>
      <c r="B161" s="2">
        <f ca="1">IF(PaymentSchedule[[#This Row],[PMT NO]]&lt;&gt;"",EOMONTH(LoanStartDate,ROW(PaymentSchedule[[#This Row],[PMT NO]])-ROW(PaymentSchedule[[#Headers],[PMT NO]])-2)+DAY(LoanStartDate),"")</f>
        <v>50143</v>
      </c>
      <c r="C161" s="3">
        <f ca="1">IF(PaymentSchedule[[#This Row],[PMT NO]]&lt;&gt;"",IF(ROW()-ROW(PaymentSchedule[[#Headers],[BEGINNING BALANCE]])=1,LoanAmount,INDEX(PaymentSchedule[ENDING BALANCE],ROW()-ROW(PaymentSchedule[[#Headers],[BEGINNING BALANCE]])-1)),"")</f>
        <v>1463920.0622981831</v>
      </c>
      <c r="D161" s="3">
        <f ca="1">IF(PaymentSchedule[[#This Row],[PMT NO]]&lt;&gt;"",ScheduledPayment,"")</f>
        <v>10736.432460242781</v>
      </c>
      <c r="E161" s="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200</v>
      </c>
      <c r="F161" s="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10936.432460242781</v>
      </c>
      <c r="G161" s="3">
        <f ca="1">IF(PaymentSchedule[[#This Row],[PMT NO]]&lt;&gt;"",PaymentSchedule[[#This Row],[TOTAL PAYMENT]]-PaymentSchedule[[#This Row],[INTEREST]],"")</f>
        <v>4836.7655340003512</v>
      </c>
      <c r="H161" s="3">
        <f ca="1">IF(PaymentSchedule[[#This Row],[PMT NO]]&lt;&gt;"",PaymentSchedule[[#This Row],[BEGINNING BALANCE]]*(InterestRate/PaymentsPerYear),"")</f>
        <v>6099.6669262424293</v>
      </c>
      <c r="I161" s="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1459083.2967641829</v>
      </c>
      <c r="J161" s="3">
        <f ca="1">IF(PaymentSchedule[[#This Row],[PMT NO]]&lt;&gt;"",SUM(INDEX(PaymentSchedule[INTEREST],1,1):PaymentSchedule[[#This Row],[INTEREST]]),"")</f>
        <v>1099548.1658005998</v>
      </c>
    </row>
    <row r="162" spans="1:10" x14ac:dyDescent="0.25">
      <c r="A162" s="4">
        <f ca="1">IF(LoanIsGood,IF(ROW()-ROW(PaymentSchedule[[#Headers],[PMT NO]])&gt;ScheduledNumberOfPayments,"",ROW()-ROW(PaymentSchedule[[#Headers],[PMT NO]])),"")</f>
        <v>151</v>
      </c>
      <c r="B162" s="2">
        <f ca="1">IF(PaymentSchedule[[#This Row],[PMT NO]]&lt;&gt;"",EOMONTH(LoanStartDate,ROW(PaymentSchedule[[#This Row],[PMT NO]])-ROW(PaymentSchedule[[#Headers],[PMT NO]])-2)+DAY(LoanStartDate),"")</f>
        <v>50173</v>
      </c>
      <c r="C162" s="3">
        <f ca="1">IF(PaymentSchedule[[#This Row],[PMT NO]]&lt;&gt;"",IF(ROW()-ROW(PaymentSchedule[[#Headers],[BEGINNING BALANCE]])=1,LoanAmount,INDEX(PaymentSchedule[ENDING BALANCE],ROW()-ROW(PaymentSchedule[[#Headers],[BEGINNING BALANCE]])-1)),"")</f>
        <v>1459083.2967641829</v>
      </c>
      <c r="D162" s="3">
        <f ca="1">IF(PaymentSchedule[[#This Row],[PMT NO]]&lt;&gt;"",ScheduledPayment,"")</f>
        <v>10736.432460242781</v>
      </c>
      <c r="E162" s="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200</v>
      </c>
      <c r="F162" s="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10936.432460242781</v>
      </c>
      <c r="G162" s="3">
        <f ca="1">IF(PaymentSchedule[[#This Row],[PMT NO]]&lt;&gt;"",PaymentSchedule[[#This Row],[TOTAL PAYMENT]]-PaymentSchedule[[#This Row],[INTEREST]],"")</f>
        <v>4856.9187237253518</v>
      </c>
      <c r="H162" s="3">
        <f ca="1">IF(PaymentSchedule[[#This Row],[PMT NO]]&lt;&gt;"",PaymentSchedule[[#This Row],[BEGINNING BALANCE]]*(InterestRate/PaymentsPerYear),"")</f>
        <v>6079.5137365174287</v>
      </c>
      <c r="I162" s="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1454226.3780404576</v>
      </c>
      <c r="J162" s="3">
        <f ca="1">IF(PaymentSchedule[[#This Row],[PMT NO]]&lt;&gt;"",SUM(INDEX(PaymentSchedule[INTEREST],1,1):PaymentSchedule[[#This Row],[INTEREST]]),"")</f>
        <v>1105627.6795371172</v>
      </c>
    </row>
    <row r="163" spans="1:10" x14ac:dyDescent="0.25">
      <c r="A163" s="4">
        <f ca="1">IF(LoanIsGood,IF(ROW()-ROW(PaymentSchedule[[#Headers],[PMT NO]])&gt;ScheduledNumberOfPayments,"",ROW()-ROW(PaymentSchedule[[#Headers],[PMT NO]])),"")</f>
        <v>152</v>
      </c>
      <c r="B163" s="2">
        <f ca="1">IF(PaymentSchedule[[#This Row],[PMT NO]]&lt;&gt;"",EOMONTH(LoanStartDate,ROW(PaymentSchedule[[#This Row],[PMT NO]])-ROW(PaymentSchedule[[#Headers],[PMT NO]])-2)+DAY(LoanStartDate),"")</f>
        <v>50204</v>
      </c>
      <c r="C163" s="3">
        <f ca="1">IF(PaymentSchedule[[#This Row],[PMT NO]]&lt;&gt;"",IF(ROW()-ROW(PaymentSchedule[[#Headers],[BEGINNING BALANCE]])=1,LoanAmount,INDEX(PaymentSchedule[ENDING BALANCE],ROW()-ROW(PaymentSchedule[[#Headers],[BEGINNING BALANCE]])-1)),"")</f>
        <v>1454226.3780404576</v>
      </c>
      <c r="D163" s="3">
        <f ca="1">IF(PaymentSchedule[[#This Row],[PMT NO]]&lt;&gt;"",ScheduledPayment,"")</f>
        <v>10736.432460242781</v>
      </c>
      <c r="E163" s="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200</v>
      </c>
      <c r="F163" s="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10936.432460242781</v>
      </c>
      <c r="G163" s="3">
        <f ca="1">IF(PaymentSchedule[[#This Row],[PMT NO]]&lt;&gt;"",PaymentSchedule[[#This Row],[TOTAL PAYMENT]]-PaymentSchedule[[#This Row],[INTEREST]],"")</f>
        <v>4877.1558850742076</v>
      </c>
      <c r="H163" s="3">
        <f ca="1">IF(PaymentSchedule[[#This Row],[PMT NO]]&lt;&gt;"",PaymentSchedule[[#This Row],[BEGINNING BALANCE]]*(InterestRate/PaymentsPerYear),"")</f>
        <v>6059.2765751685729</v>
      </c>
      <c r="I163" s="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1449349.2221553833</v>
      </c>
      <c r="J163" s="3">
        <f ca="1">IF(PaymentSchedule[[#This Row],[PMT NO]]&lt;&gt;"",SUM(INDEX(PaymentSchedule[INTEREST],1,1):PaymentSchedule[[#This Row],[INTEREST]]),"")</f>
        <v>1111686.9561122858</v>
      </c>
    </row>
    <row r="164" spans="1:10" x14ac:dyDescent="0.25">
      <c r="A164" s="4">
        <f ca="1">IF(LoanIsGood,IF(ROW()-ROW(PaymentSchedule[[#Headers],[PMT NO]])&gt;ScheduledNumberOfPayments,"",ROW()-ROW(PaymentSchedule[[#Headers],[PMT NO]])),"")</f>
        <v>153</v>
      </c>
      <c r="B164" s="2">
        <f ca="1">IF(PaymentSchedule[[#This Row],[PMT NO]]&lt;&gt;"",EOMONTH(LoanStartDate,ROW(PaymentSchedule[[#This Row],[PMT NO]])-ROW(PaymentSchedule[[#Headers],[PMT NO]])-2)+DAY(LoanStartDate),"")</f>
        <v>50234</v>
      </c>
      <c r="C164" s="3">
        <f ca="1">IF(PaymentSchedule[[#This Row],[PMT NO]]&lt;&gt;"",IF(ROW()-ROW(PaymentSchedule[[#Headers],[BEGINNING BALANCE]])=1,LoanAmount,INDEX(PaymentSchedule[ENDING BALANCE],ROW()-ROW(PaymentSchedule[[#Headers],[BEGINNING BALANCE]])-1)),"")</f>
        <v>1449349.2221553833</v>
      </c>
      <c r="D164" s="3">
        <f ca="1">IF(PaymentSchedule[[#This Row],[PMT NO]]&lt;&gt;"",ScheduledPayment,"")</f>
        <v>10736.432460242781</v>
      </c>
      <c r="E164" s="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200</v>
      </c>
      <c r="F164" s="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10936.432460242781</v>
      </c>
      <c r="G164" s="3">
        <f ca="1">IF(PaymentSchedule[[#This Row],[PMT NO]]&lt;&gt;"",PaymentSchedule[[#This Row],[TOTAL PAYMENT]]-PaymentSchedule[[#This Row],[INTEREST]],"")</f>
        <v>4897.4773679286836</v>
      </c>
      <c r="H164" s="3">
        <f ca="1">IF(PaymentSchedule[[#This Row],[PMT NO]]&lt;&gt;"",PaymentSchedule[[#This Row],[BEGINNING BALANCE]]*(InterestRate/PaymentsPerYear),"")</f>
        <v>6038.9550923140969</v>
      </c>
      <c r="I164" s="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1444451.7447874546</v>
      </c>
      <c r="J164" s="3">
        <f ca="1">IF(PaymentSchedule[[#This Row],[PMT NO]]&lt;&gt;"",SUM(INDEX(PaymentSchedule[INTEREST],1,1):PaymentSchedule[[#This Row],[INTEREST]]),"")</f>
        <v>1117725.9112046</v>
      </c>
    </row>
    <row r="165" spans="1:10" x14ac:dyDescent="0.25">
      <c r="A165" s="4">
        <f ca="1">IF(LoanIsGood,IF(ROW()-ROW(PaymentSchedule[[#Headers],[PMT NO]])&gt;ScheduledNumberOfPayments,"",ROW()-ROW(PaymentSchedule[[#Headers],[PMT NO]])),"")</f>
        <v>154</v>
      </c>
      <c r="B165" s="2">
        <f ca="1">IF(PaymentSchedule[[#This Row],[PMT NO]]&lt;&gt;"",EOMONTH(LoanStartDate,ROW(PaymentSchedule[[#This Row],[PMT NO]])-ROW(PaymentSchedule[[#Headers],[PMT NO]])-2)+DAY(LoanStartDate),"")</f>
        <v>50265</v>
      </c>
      <c r="C165" s="3">
        <f ca="1">IF(PaymentSchedule[[#This Row],[PMT NO]]&lt;&gt;"",IF(ROW()-ROW(PaymentSchedule[[#Headers],[BEGINNING BALANCE]])=1,LoanAmount,INDEX(PaymentSchedule[ENDING BALANCE],ROW()-ROW(PaymentSchedule[[#Headers],[BEGINNING BALANCE]])-1)),"")</f>
        <v>1444451.7447874546</v>
      </c>
      <c r="D165" s="3">
        <f ca="1">IF(PaymentSchedule[[#This Row],[PMT NO]]&lt;&gt;"",ScheduledPayment,"")</f>
        <v>10736.432460242781</v>
      </c>
      <c r="E165" s="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200</v>
      </c>
      <c r="F165" s="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10936.432460242781</v>
      </c>
      <c r="G165" s="3">
        <f ca="1">IF(PaymentSchedule[[#This Row],[PMT NO]]&lt;&gt;"",PaymentSchedule[[#This Row],[TOTAL PAYMENT]]-PaymentSchedule[[#This Row],[INTEREST]],"")</f>
        <v>4917.8835236283867</v>
      </c>
      <c r="H165" s="3">
        <f ca="1">IF(PaymentSchedule[[#This Row],[PMT NO]]&lt;&gt;"",PaymentSchedule[[#This Row],[BEGINNING BALANCE]]*(InterestRate/PaymentsPerYear),"")</f>
        <v>6018.5489366143938</v>
      </c>
      <c r="I165" s="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1439533.8612638263</v>
      </c>
      <c r="J165" s="3">
        <f ca="1">IF(PaymentSchedule[[#This Row],[PMT NO]]&lt;&gt;"",SUM(INDEX(PaymentSchedule[INTEREST],1,1):PaymentSchedule[[#This Row],[INTEREST]]),"")</f>
        <v>1123744.4601412143</v>
      </c>
    </row>
    <row r="166" spans="1:10" x14ac:dyDescent="0.25">
      <c r="A166" s="4">
        <f ca="1">IF(LoanIsGood,IF(ROW()-ROW(PaymentSchedule[[#Headers],[PMT NO]])&gt;ScheduledNumberOfPayments,"",ROW()-ROW(PaymentSchedule[[#Headers],[PMT NO]])),"")</f>
        <v>155</v>
      </c>
      <c r="B166" s="2">
        <f ca="1">IF(PaymentSchedule[[#This Row],[PMT NO]]&lt;&gt;"",EOMONTH(LoanStartDate,ROW(PaymentSchedule[[#This Row],[PMT NO]])-ROW(PaymentSchedule[[#Headers],[PMT NO]])-2)+DAY(LoanStartDate),"")</f>
        <v>50296</v>
      </c>
      <c r="C166" s="3">
        <f ca="1">IF(PaymentSchedule[[#This Row],[PMT NO]]&lt;&gt;"",IF(ROW()-ROW(PaymentSchedule[[#Headers],[BEGINNING BALANCE]])=1,LoanAmount,INDEX(PaymentSchedule[ENDING BALANCE],ROW()-ROW(PaymentSchedule[[#Headers],[BEGINNING BALANCE]])-1)),"")</f>
        <v>1439533.8612638263</v>
      </c>
      <c r="D166" s="3">
        <f ca="1">IF(PaymentSchedule[[#This Row],[PMT NO]]&lt;&gt;"",ScheduledPayment,"")</f>
        <v>10736.432460242781</v>
      </c>
      <c r="E166" s="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200</v>
      </c>
      <c r="F166" s="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10936.432460242781</v>
      </c>
      <c r="G166" s="3">
        <f ca="1">IF(PaymentSchedule[[#This Row],[PMT NO]]&lt;&gt;"",PaymentSchedule[[#This Row],[TOTAL PAYMENT]]-PaymentSchedule[[#This Row],[INTEREST]],"")</f>
        <v>4938.3747049768381</v>
      </c>
      <c r="H166" s="3">
        <f ca="1">IF(PaymentSchedule[[#This Row],[PMT NO]]&lt;&gt;"",PaymentSchedule[[#This Row],[BEGINNING BALANCE]]*(InterestRate/PaymentsPerYear),"")</f>
        <v>5998.0577552659424</v>
      </c>
      <c r="I166" s="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1434595.4865588495</v>
      </c>
      <c r="J166" s="3">
        <f ca="1">IF(PaymentSchedule[[#This Row],[PMT NO]]&lt;&gt;"",SUM(INDEX(PaymentSchedule[INTEREST],1,1):PaymentSchedule[[#This Row],[INTEREST]]),"")</f>
        <v>1129742.5178964802</v>
      </c>
    </row>
    <row r="167" spans="1:10" x14ac:dyDescent="0.25">
      <c r="A167" s="4">
        <f ca="1">IF(LoanIsGood,IF(ROW()-ROW(PaymentSchedule[[#Headers],[PMT NO]])&gt;ScheduledNumberOfPayments,"",ROW()-ROW(PaymentSchedule[[#Headers],[PMT NO]])),"")</f>
        <v>156</v>
      </c>
      <c r="B167" s="2">
        <f ca="1">IF(PaymentSchedule[[#This Row],[PMT NO]]&lt;&gt;"",EOMONTH(LoanStartDate,ROW(PaymentSchedule[[#This Row],[PMT NO]])-ROW(PaymentSchedule[[#Headers],[PMT NO]])-2)+DAY(LoanStartDate),"")</f>
        <v>50326</v>
      </c>
      <c r="C167" s="3">
        <f ca="1">IF(PaymentSchedule[[#This Row],[PMT NO]]&lt;&gt;"",IF(ROW()-ROW(PaymentSchedule[[#Headers],[BEGINNING BALANCE]])=1,LoanAmount,INDEX(PaymentSchedule[ENDING BALANCE],ROW()-ROW(PaymentSchedule[[#Headers],[BEGINNING BALANCE]])-1)),"")</f>
        <v>1434595.4865588495</v>
      </c>
      <c r="D167" s="3">
        <f ca="1">IF(PaymentSchedule[[#This Row],[PMT NO]]&lt;&gt;"",ScheduledPayment,"")</f>
        <v>10736.432460242781</v>
      </c>
      <c r="E167" s="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200</v>
      </c>
      <c r="F167" s="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10936.432460242781</v>
      </c>
      <c r="G167" s="3">
        <f ca="1">IF(PaymentSchedule[[#This Row],[PMT NO]]&lt;&gt;"",PaymentSchedule[[#This Row],[TOTAL PAYMENT]]-PaymentSchedule[[#This Row],[INTEREST]],"")</f>
        <v>4958.9512662475745</v>
      </c>
      <c r="H167" s="3">
        <f ca="1">IF(PaymentSchedule[[#This Row],[PMT NO]]&lt;&gt;"",PaymentSchedule[[#This Row],[BEGINNING BALANCE]]*(InterestRate/PaymentsPerYear),"")</f>
        <v>5977.481193995206</v>
      </c>
      <c r="I167" s="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1429636.5352926019</v>
      </c>
      <c r="J167" s="3">
        <f ca="1">IF(PaymentSchedule[[#This Row],[PMT NO]]&lt;&gt;"",SUM(INDEX(PaymentSchedule[INTEREST],1,1):PaymentSchedule[[#This Row],[INTEREST]]),"")</f>
        <v>1135719.9990904753</v>
      </c>
    </row>
    <row r="168" spans="1:10" x14ac:dyDescent="0.25">
      <c r="A168" s="4">
        <f ca="1">IF(LoanIsGood,IF(ROW()-ROW(PaymentSchedule[[#Headers],[PMT NO]])&gt;ScheduledNumberOfPayments,"",ROW()-ROW(PaymentSchedule[[#Headers],[PMT NO]])),"")</f>
        <v>157</v>
      </c>
      <c r="B168" s="2">
        <f ca="1">IF(PaymentSchedule[[#This Row],[PMT NO]]&lt;&gt;"",EOMONTH(LoanStartDate,ROW(PaymentSchedule[[#This Row],[PMT NO]])-ROW(PaymentSchedule[[#Headers],[PMT NO]])-2)+DAY(LoanStartDate),"")</f>
        <v>50357</v>
      </c>
      <c r="C168" s="3">
        <f ca="1">IF(PaymentSchedule[[#This Row],[PMT NO]]&lt;&gt;"",IF(ROW()-ROW(PaymentSchedule[[#Headers],[BEGINNING BALANCE]])=1,LoanAmount,INDEX(PaymentSchedule[ENDING BALANCE],ROW()-ROW(PaymentSchedule[[#Headers],[BEGINNING BALANCE]])-1)),"")</f>
        <v>1429636.5352926019</v>
      </c>
      <c r="D168" s="3">
        <f ca="1">IF(PaymentSchedule[[#This Row],[PMT NO]]&lt;&gt;"",ScheduledPayment,"")</f>
        <v>10736.432460242781</v>
      </c>
      <c r="E168" s="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200</v>
      </c>
      <c r="F168" s="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10936.432460242781</v>
      </c>
      <c r="G168" s="3">
        <f ca="1">IF(PaymentSchedule[[#This Row],[PMT NO]]&lt;&gt;"",PaymentSchedule[[#This Row],[TOTAL PAYMENT]]-PaymentSchedule[[#This Row],[INTEREST]],"")</f>
        <v>4979.6135631902725</v>
      </c>
      <c r="H168" s="3">
        <f ca="1">IF(PaymentSchedule[[#This Row],[PMT NO]]&lt;&gt;"",PaymentSchedule[[#This Row],[BEGINNING BALANCE]]*(InterestRate/PaymentsPerYear),"")</f>
        <v>5956.818897052508</v>
      </c>
      <c r="I168" s="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1424656.9217294117</v>
      </c>
      <c r="J168" s="3">
        <f ca="1">IF(PaymentSchedule[[#This Row],[PMT NO]]&lt;&gt;"",SUM(INDEX(PaymentSchedule[INTEREST],1,1):PaymentSchedule[[#This Row],[INTEREST]]),"")</f>
        <v>1141676.8179875277</v>
      </c>
    </row>
    <row r="169" spans="1:10" x14ac:dyDescent="0.25">
      <c r="A169" s="4">
        <f ca="1">IF(LoanIsGood,IF(ROW()-ROW(PaymentSchedule[[#Headers],[PMT NO]])&gt;ScheduledNumberOfPayments,"",ROW()-ROW(PaymentSchedule[[#Headers],[PMT NO]])),"")</f>
        <v>158</v>
      </c>
      <c r="B169" s="2">
        <f ca="1">IF(PaymentSchedule[[#This Row],[PMT NO]]&lt;&gt;"",EOMONTH(LoanStartDate,ROW(PaymentSchedule[[#This Row],[PMT NO]])-ROW(PaymentSchedule[[#Headers],[PMT NO]])-2)+DAY(LoanStartDate),"")</f>
        <v>50387</v>
      </c>
      <c r="C169" s="3">
        <f ca="1">IF(PaymentSchedule[[#This Row],[PMT NO]]&lt;&gt;"",IF(ROW()-ROW(PaymentSchedule[[#Headers],[BEGINNING BALANCE]])=1,LoanAmount,INDEX(PaymentSchedule[ENDING BALANCE],ROW()-ROW(PaymentSchedule[[#Headers],[BEGINNING BALANCE]])-1)),"")</f>
        <v>1424656.9217294117</v>
      </c>
      <c r="D169" s="3">
        <f ca="1">IF(PaymentSchedule[[#This Row],[PMT NO]]&lt;&gt;"",ScheduledPayment,"")</f>
        <v>10736.432460242781</v>
      </c>
      <c r="E169" s="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200</v>
      </c>
      <c r="F169" s="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10936.432460242781</v>
      </c>
      <c r="G169" s="3">
        <f ca="1">IF(PaymentSchedule[[#This Row],[PMT NO]]&lt;&gt;"",PaymentSchedule[[#This Row],[TOTAL PAYMENT]]-PaymentSchedule[[#This Row],[INTEREST]],"")</f>
        <v>5000.3619530368987</v>
      </c>
      <c r="H169" s="3">
        <f ca="1">IF(PaymentSchedule[[#This Row],[PMT NO]]&lt;&gt;"",PaymentSchedule[[#This Row],[BEGINNING BALANCE]]*(InterestRate/PaymentsPerYear),"")</f>
        <v>5936.0705072058818</v>
      </c>
      <c r="I169" s="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1419656.5597763748</v>
      </c>
      <c r="J169" s="3">
        <f ca="1">IF(PaymentSchedule[[#This Row],[PMT NO]]&lt;&gt;"",SUM(INDEX(PaymentSchedule[INTEREST],1,1):PaymentSchedule[[#This Row],[INTEREST]]),"")</f>
        <v>1147612.8884947335</v>
      </c>
    </row>
    <row r="170" spans="1:10" x14ac:dyDescent="0.25">
      <c r="A170" s="4">
        <f ca="1">IF(LoanIsGood,IF(ROW()-ROW(PaymentSchedule[[#Headers],[PMT NO]])&gt;ScheduledNumberOfPayments,"",ROW()-ROW(PaymentSchedule[[#Headers],[PMT NO]])),"")</f>
        <v>159</v>
      </c>
      <c r="B170" s="2">
        <f ca="1">IF(PaymentSchedule[[#This Row],[PMT NO]]&lt;&gt;"",EOMONTH(LoanStartDate,ROW(PaymentSchedule[[#This Row],[PMT NO]])-ROW(PaymentSchedule[[#Headers],[PMT NO]])-2)+DAY(LoanStartDate),"")</f>
        <v>50418</v>
      </c>
      <c r="C170" s="3">
        <f ca="1">IF(PaymentSchedule[[#This Row],[PMT NO]]&lt;&gt;"",IF(ROW()-ROW(PaymentSchedule[[#Headers],[BEGINNING BALANCE]])=1,LoanAmount,INDEX(PaymentSchedule[ENDING BALANCE],ROW()-ROW(PaymentSchedule[[#Headers],[BEGINNING BALANCE]])-1)),"")</f>
        <v>1419656.5597763748</v>
      </c>
      <c r="D170" s="3">
        <f ca="1">IF(PaymentSchedule[[#This Row],[PMT NO]]&lt;&gt;"",ScheduledPayment,"")</f>
        <v>10736.432460242781</v>
      </c>
      <c r="E170" s="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200</v>
      </c>
      <c r="F170" s="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10936.432460242781</v>
      </c>
      <c r="G170" s="3">
        <f ca="1">IF(PaymentSchedule[[#This Row],[PMT NO]]&lt;&gt;"",PaymentSchedule[[#This Row],[TOTAL PAYMENT]]-PaymentSchedule[[#This Row],[INTEREST]],"")</f>
        <v>5021.196794507885</v>
      </c>
      <c r="H170" s="3">
        <f ca="1">IF(PaymentSchedule[[#This Row],[PMT NO]]&lt;&gt;"",PaymentSchedule[[#This Row],[BEGINNING BALANCE]]*(InterestRate/PaymentsPerYear),"")</f>
        <v>5915.2356657348955</v>
      </c>
      <c r="I170" s="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1414635.362981867</v>
      </c>
      <c r="J170" s="3">
        <f ca="1">IF(PaymentSchedule[[#This Row],[PMT NO]]&lt;&gt;"",SUM(INDEX(PaymentSchedule[INTEREST],1,1):PaymentSchedule[[#This Row],[INTEREST]]),"")</f>
        <v>1153528.1241604683</v>
      </c>
    </row>
    <row r="171" spans="1:10" x14ac:dyDescent="0.25">
      <c r="A171" s="4">
        <f ca="1">IF(LoanIsGood,IF(ROW()-ROW(PaymentSchedule[[#Headers],[PMT NO]])&gt;ScheduledNumberOfPayments,"",ROW()-ROW(PaymentSchedule[[#Headers],[PMT NO]])),"")</f>
        <v>160</v>
      </c>
      <c r="B171" s="2">
        <f ca="1">IF(PaymentSchedule[[#This Row],[PMT NO]]&lt;&gt;"",EOMONTH(LoanStartDate,ROW(PaymentSchedule[[#This Row],[PMT NO]])-ROW(PaymentSchedule[[#Headers],[PMT NO]])-2)+DAY(LoanStartDate),"")</f>
        <v>50449</v>
      </c>
      <c r="C171" s="3">
        <f ca="1">IF(PaymentSchedule[[#This Row],[PMT NO]]&lt;&gt;"",IF(ROW()-ROW(PaymentSchedule[[#Headers],[BEGINNING BALANCE]])=1,LoanAmount,INDEX(PaymentSchedule[ENDING BALANCE],ROW()-ROW(PaymentSchedule[[#Headers],[BEGINNING BALANCE]])-1)),"")</f>
        <v>1414635.362981867</v>
      </c>
      <c r="D171" s="3">
        <f ca="1">IF(PaymentSchedule[[#This Row],[PMT NO]]&lt;&gt;"",ScheduledPayment,"")</f>
        <v>10736.432460242781</v>
      </c>
      <c r="E171" s="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200</v>
      </c>
      <c r="F171" s="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10936.432460242781</v>
      </c>
      <c r="G171" s="3">
        <f ca="1">IF(PaymentSchedule[[#This Row],[PMT NO]]&lt;&gt;"",PaymentSchedule[[#This Row],[TOTAL PAYMENT]]-PaymentSchedule[[#This Row],[INTEREST]],"")</f>
        <v>5042.118447818335</v>
      </c>
      <c r="H171" s="3">
        <f ca="1">IF(PaymentSchedule[[#This Row],[PMT NO]]&lt;&gt;"",PaymentSchedule[[#This Row],[BEGINNING BALANCE]]*(InterestRate/PaymentsPerYear),"")</f>
        <v>5894.3140124244455</v>
      </c>
      <c r="I171" s="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1409593.2445340487</v>
      </c>
      <c r="J171" s="3">
        <f ca="1">IF(PaymentSchedule[[#This Row],[PMT NO]]&lt;&gt;"",SUM(INDEX(PaymentSchedule[INTEREST],1,1):PaymentSchedule[[#This Row],[INTEREST]]),"")</f>
        <v>1159422.4381728929</v>
      </c>
    </row>
    <row r="172" spans="1:10" x14ac:dyDescent="0.25">
      <c r="A172" s="4">
        <f ca="1">IF(LoanIsGood,IF(ROW()-ROW(PaymentSchedule[[#Headers],[PMT NO]])&gt;ScheduledNumberOfPayments,"",ROW()-ROW(PaymentSchedule[[#Headers],[PMT NO]])),"")</f>
        <v>161</v>
      </c>
      <c r="B172" s="2">
        <f ca="1">IF(PaymentSchedule[[#This Row],[PMT NO]]&lt;&gt;"",EOMONTH(LoanStartDate,ROW(PaymentSchedule[[#This Row],[PMT NO]])-ROW(PaymentSchedule[[#Headers],[PMT NO]])-2)+DAY(LoanStartDate),"")</f>
        <v>50477</v>
      </c>
      <c r="C172" s="3">
        <f ca="1">IF(PaymentSchedule[[#This Row],[PMT NO]]&lt;&gt;"",IF(ROW()-ROW(PaymentSchedule[[#Headers],[BEGINNING BALANCE]])=1,LoanAmount,INDEX(PaymentSchedule[ENDING BALANCE],ROW()-ROW(PaymentSchedule[[#Headers],[BEGINNING BALANCE]])-1)),"")</f>
        <v>1409593.2445340487</v>
      </c>
      <c r="D172" s="3">
        <f ca="1">IF(PaymentSchedule[[#This Row],[PMT NO]]&lt;&gt;"",ScheduledPayment,"")</f>
        <v>10736.432460242781</v>
      </c>
      <c r="E172" s="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200</v>
      </c>
      <c r="F172" s="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10936.432460242781</v>
      </c>
      <c r="G172" s="3">
        <f ca="1">IF(PaymentSchedule[[#This Row],[PMT NO]]&lt;&gt;"",PaymentSchedule[[#This Row],[TOTAL PAYMENT]]-PaymentSchedule[[#This Row],[INTEREST]],"")</f>
        <v>5063.1272746842442</v>
      </c>
      <c r="H172" s="3">
        <f ca="1">IF(PaymentSchedule[[#This Row],[PMT NO]]&lt;&gt;"",PaymentSchedule[[#This Row],[BEGINNING BALANCE]]*(InterestRate/PaymentsPerYear),"")</f>
        <v>5873.3051855585363</v>
      </c>
      <c r="I172" s="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1404530.1172593646</v>
      </c>
      <c r="J172" s="3">
        <f ca="1">IF(PaymentSchedule[[#This Row],[PMT NO]]&lt;&gt;"",SUM(INDEX(PaymentSchedule[INTEREST],1,1):PaymentSchedule[[#This Row],[INTEREST]]),"")</f>
        <v>1165295.7433584514</v>
      </c>
    </row>
    <row r="173" spans="1:10" x14ac:dyDescent="0.25">
      <c r="A173" s="4">
        <f ca="1">IF(LoanIsGood,IF(ROW()-ROW(PaymentSchedule[[#Headers],[PMT NO]])&gt;ScheduledNumberOfPayments,"",ROW()-ROW(PaymentSchedule[[#Headers],[PMT NO]])),"")</f>
        <v>162</v>
      </c>
      <c r="B173" s="2">
        <f ca="1">IF(PaymentSchedule[[#This Row],[PMT NO]]&lt;&gt;"",EOMONTH(LoanStartDate,ROW(PaymentSchedule[[#This Row],[PMT NO]])-ROW(PaymentSchedule[[#Headers],[PMT NO]])-2)+DAY(LoanStartDate),"")</f>
        <v>50508</v>
      </c>
      <c r="C173" s="3">
        <f ca="1">IF(PaymentSchedule[[#This Row],[PMT NO]]&lt;&gt;"",IF(ROW()-ROW(PaymentSchedule[[#Headers],[BEGINNING BALANCE]])=1,LoanAmount,INDEX(PaymentSchedule[ENDING BALANCE],ROW()-ROW(PaymentSchedule[[#Headers],[BEGINNING BALANCE]])-1)),"")</f>
        <v>1404530.1172593646</v>
      </c>
      <c r="D173" s="3">
        <f ca="1">IF(PaymentSchedule[[#This Row],[PMT NO]]&lt;&gt;"",ScheduledPayment,"")</f>
        <v>10736.432460242781</v>
      </c>
      <c r="E173" s="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200</v>
      </c>
      <c r="F173" s="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10936.432460242781</v>
      </c>
      <c r="G173" s="3">
        <f ca="1">IF(PaymentSchedule[[#This Row],[PMT NO]]&lt;&gt;"",PaymentSchedule[[#This Row],[TOTAL PAYMENT]]-PaymentSchedule[[#This Row],[INTEREST]],"")</f>
        <v>5084.2236383287618</v>
      </c>
      <c r="H173" s="3">
        <f ca="1">IF(PaymentSchedule[[#This Row],[PMT NO]]&lt;&gt;"",PaymentSchedule[[#This Row],[BEGINNING BALANCE]]*(InterestRate/PaymentsPerYear),"")</f>
        <v>5852.2088219140187</v>
      </c>
      <c r="I173" s="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1399445.8936210359</v>
      </c>
      <c r="J173" s="3">
        <f ca="1">IF(PaymentSchedule[[#This Row],[PMT NO]]&lt;&gt;"",SUM(INDEX(PaymentSchedule[INTEREST],1,1):PaymentSchedule[[#This Row],[INTEREST]]),"")</f>
        <v>1171147.9521803653</v>
      </c>
    </row>
    <row r="174" spans="1:10" x14ac:dyDescent="0.25">
      <c r="A174" s="4">
        <f ca="1">IF(LoanIsGood,IF(ROW()-ROW(PaymentSchedule[[#Headers],[PMT NO]])&gt;ScheduledNumberOfPayments,"",ROW()-ROW(PaymentSchedule[[#Headers],[PMT NO]])),"")</f>
        <v>163</v>
      </c>
      <c r="B174" s="2">
        <f ca="1">IF(PaymentSchedule[[#This Row],[PMT NO]]&lt;&gt;"",EOMONTH(LoanStartDate,ROW(PaymentSchedule[[#This Row],[PMT NO]])-ROW(PaymentSchedule[[#Headers],[PMT NO]])-2)+DAY(LoanStartDate),"")</f>
        <v>50538</v>
      </c>
      <c r="C174" s="3">
        <f ca="1">IF(PaymentSchedule[[#This Row],[PMT NO]]&lt;&gt;"",IF(ROW()-ROW(PaymentSchedule[[#Headers],[BEGINNING BALANCE]])=1,LoanAmount,INDEX(PaymentSchedule[ENDING BALANCE],ROW()-ROW(PaymentSchedule[[#Headers],[BEGINNING BALANCE]])-1)),"")</f>
        <v>1399445.8936210359</v>
      </c>
      <c r="D174" s="3">
        <f ca="1">IF(PaymentSchedule[[#This Row],[PMT NO]]&lt;&gt;"",ScheduledPayment,"")</f>
        <v>10736.432460242781</v>
      </c>
      <c r="E174" s="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200</v>
      </c>
      <c r="F174" s="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10936.432460242781</v>
      </c>
      <c r="G174" s="3">
        <f ca="1">IF(PaymentSchedule[[#This Row],[PMT NO]]&lt;&gt;"",PaymentSchedule[[#This Row],[TOTAL PAYMENT]]-PaymentSchedule[[#This Row],[INTEREST]],"")</f>
        <v>5105.4079034884644</v>
      </c>
      <c r="H174" s="3">
        <f ca="1">IF(PaymentSchedule[[#This Row],[PMT NO]]&lt;&gt;"",PaymentSchedule[[#This Row],[BEGINNING BALANCE]]*(InterestRate/PaymentsPerYear),"")</f>
        <v>5831.0245567543161</v>
      </c>
      <c r="I174" s="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1394340.4857175474</v>
      </c>
      <c r="J174" s="3">
        <f ca="1">IF(PaymentSchedule[[#This Row],[PMT NO]]&lt;&gt;"",SUM(INDEX(PaymentSchedule[INTEREST],1,1):PaymentSchedule[[#This Row],[INTEREST]]),"")</f>
        <v>1176978.9767371197</v>
      </c>
    </row>
    <row r="175" spans="1:10" x14ac:dyDescent="0.25">
      <c r="A175" s="4">
        <f ca="1">IF(LoanIsGood,IF(ROW()-ROW(PaymentSchedule[[#Headers],[PMT NO]])&gt;ScheduledNumberOfPayments,"",ROW()-ROW(PaymentSchedule[[#Headers],[PMT NO]])),"")</f>
        <v>164</v>
      </c>
      <c r="B175" s="2">
        <f ca="1">IF(PaymentSchedule[[#This Row],[PMT NO]]&lt;&gt;"",EOMONTH(LoanStartDate,ROW(PaymentSchedule[[#This Row],[PMT NO]])-ROW(PaymentSchedule[[#Headers],[PMT NO]])-2)+DAY(LoanStartDate),"")</f>
        <v>50569</v>
      </c>
      <c r="C175" s="3">
        <f ca="1">IF(PaymentSchedule[[#This Row],[PMT NO]]&lt;&gt;"",IF(ROW()-ROW(PaymentSchedule[[#Headers],[BEGINNING BALANCE]])=1,LoanAmount,INDEX(PaymentSchedule[ENDING BALANCE],ROW()-ROW(PaymentSchedule[[#Headers],[BEGINNING BALANCE]])-1)),"")</f>
        <v>1394340.4857175474</v>
      </c>
      <c r="D175" s="3">
        <f ca="1">IF(PaymentSchedule[[#This Row],[PMT NO]]&lt;&gt;"",ScheduledPayment,"")</f>
        <v>10736.432460242781</v>
      </c>
      <c r="E175" s="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200</v>
      </c>
      <c r="F175" s="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10936.432460242781</v>
      </c>
      <c r="G175" s="3">
        <f ca="1">IF(PaymentSchedule[[#This Row],[PMT NO]]&lt;&gt;"",PaymentSchedule[[#This Row],[TOTAL PAYMENT]]-PaymentSchedule[[#This Row],[INTEREST]],"")</f>
        <v>5126.6804364196669</v>
      </c>
      <c r="H175" s="3">
        <f ca="1">IF(PaymentSchedule[[#This Row],[PMT NO]]&lt;&gt;"",PaymentSchedule[[#This Row],[BEGINNING BALANCE]]*(InterestRate/PaymentsPerYear),"")</f>
        <v>5809.7520238231136</v>
      </c>
      <c r="I175" s="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1389213.8052811278</v>
      </c>
      <c r="J175" s="3">
        <f ca="1">IF(PaymentSchedule[[#This Row],[PMT NO]]&lt;&gt;"",SUM(INDEX(PaymentSchedule[INTEREST],1,1):PaymentSchedule[[#This Row],[INTEREST]]),"")</f>
        <v>1182788.7287609428</v>
      </c>
    </row>
    <row r="176" spans="1:10" x14ac:dyDescent="0.25">
      <c r="A176" s="4">
        <f ca="1">IF(LoanIsGood,IF(ROW()-ROW(PaymentSchedule[[#Headers],[PMT NO]])&gt;ScheduledNumberOfPayments,"",ROW()-ROW(PaymentSchedule[[#Headers],[PMT NO]])),"")</f>
        <v>165</v>
      </c>
      <c r="B176" s="2">
        <f ca="1">IF(PaymentSchedule[[#This Row],[PMT NO]]&lt;&gt;"",EOMONTH(LoanStartDate,ROW(PaymentSchedule[[#This Row],[PMT NO]])-ROW(PaymentSchedule[[#Headers],[PMT NO]])-2)+DAY(LoanStartDate),"")</f>
        <v>50599</v>
      </c>
      <c r="C176" s="3">
        <f ca="1">IF(PaymentSchedule[[#This Row],[PMT NO]]&lt;&gt;"",IF(ROW()-ROW(PaymentSchedule[[#Headers],[BEGINNING BALANCE]])=1,LoanAmount,INDEX(PaymentSchedule[ENDING BALANCE],ROW()-ROW(PaymentSchedule[[#Headers],[BEGINNING BALANCE]])-1)),"")</f>
        <v>1389213.8052811278</v>
      </c>
      <c r="D176" s="3">
        <f ca="1">IF(PaymentSchedule[[#This Row],[PMT NO]]&lt;&gt;"",ScheduledPayment,"")</f>
        <v>10736.432460242781</v>
      </c>
      <c r="E176" s="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200</v>
      </c>
      <c r="F176" s="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10936.432460242781</v>
      </c>
      <c r="G176" s="3">
        <f ca="1">IF(PaymentSchedule[[#This Row],[PMT NO]]&lt;&gt;"",PaymentSchedule[[#This Row],[TOTAL PAYMENT]]-PaymentSchedule[[#This Row],[INTEREST]],"")</f>
        <v>5148.0416049047481</v>
      </c>
      <c r="H176" s="3">
        <f ca="1">IF(PaymentSchedule[[#This Row],[PMT NO]]&lt;&gt;"",PaymentSchedule[[#This Row],[BEGINNING BALANCE]]*(InterestRate/PaymentsPerYear),"")</f>
        <v>5788.3908553380325</v>
      </c>
      <c r="I176" s="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1384065.7636762231</v>
      </c>
      <c r="J176" s="3">
        <f ca="1">IF(PaymentSchedule[[#This Row],[PMT NO]]&lt;&gt;"",SUM(INDEX(PaymentSchedule[INTEREST],1,1):PaymentSchedule[[#This Row],[INTEREST]]),"")</f>
        <v>1188577.1196162808</v>
      </c>
    </row>
    <row r="177" spans="1:10" x14ac:dyDescent="0.25">
      <c r="A177" s="4">
        <f ca="1">IF(LoanIsGood,IF(ROW()-ROW(PaymentSchedule[[#Headers],[PMT NO]])&gt;ScheduledNumberOfPayments,"",ROW()-ROW(PaymentSchedule[[#Headers],[PMT NO]])),"")</f>
        <v>166</v>
      </c>
      <c r="B177" s="2">
        <f ca="1">IF(PaymentSchedule[[#This Row],[PMT NO]]&lt;&gt;"",EOMONTH(LoanStartDate,ROW(PaymentSchedule[[#This Row],[PMT NO]])-ROW(PaymentSchedule[[#Headers],[PMT NO]])-2)+DAY(LoanStartDate),"")</f>
        <v>50630</v>
      </c>
      <c r="C177" s="3">
        <f ca="1">IF(PaymentSchedule[[#This Row],[PMT NO]]&lt;&gt;"",IF(ROW()-ROW(PaymentSchedule[[#Headers],[BEGINNING BALANCE]])=1,LoanAmount,INDEX(PaymentSchedule[ENDING BALANCE],ROW()-ROW(PaymentSchedule[[#Headers],[BEGINNING BALANCE]])-1)),"")</f>
        <v>1384065.7636762231</v>
      </c>
      <c r="D177" s="3">
        <f ca="1">IF(PaymentSchedule[[#This Row],[PMT NO]]&lt;&gt;"",ScheduledPayment,"")</f>
        <v>10736.432460242781</v>
      </c>
      <c r="E177" s="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200</v>
      </c>
      <c r="F177" s="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10936.432460242781</v>
      </c>
      <c r="G177" s="3">
        <f ca="1">IF(PaymentSchedule[[#This Row],[PMT NO]]&lt;&gt;"",PaymentSchedule[[#This Row],[TOTAL PAYMENT]]-PaymentSchedule[[#This Row],[INTEREST]],"")</f>
        <v>5169.491778258518</v>
      </c>
      <c r="H177" s="3">
        <f ca="1">IF(PaymentSchedule[[#This Row],[PMT NO]]&lt;&gt;"",PaymentSchedule[[#This Row],[BEGINNING BALANCE]]*(InterestRate/PaymentsPerYear),"")</f>
        <v>5766.9406819842625</v>
      </c>
      <c r="I177" s="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1378896.2718979646</v>
      </c>
      <c r="J177" s="3">
        <f ca="1">IF(PaymentSchedule[[#This Row],[PMT NO]]&lt;&gt;"",SUM(INDEX(PaymentSchedule[INTEREST],1,1):PaymentSchedule[[#This Row],[INTEREST]]),"")</f>
        <v>1194344.060298265</v>
      </c>
    </row>
    <row r="178" spans="1:10" x14ac:dyDescent="0.25">
      <c r="A178" s="4">
        <f ca="1">IF(LoanIsGood,IF(ROW()-ROW(PaymentSchedule[[#Headers],[PMT NO]])&gt;ScheduledNumberOfPayments,"",ROW()-ROW(PaymentSchedule[[#Headers],[PMT NO]])),"")</f>
        <v>167</v>
      </c>
      <c r="B178" s="2">
        <f ca="1">IF(PaymentSchedule[[#This Row],[PMT NO]]&lt;&gt;"",EOMONTH(LoanStartDate,ROW(PaymentSchedule[[#This Row],[PMT NO]])-ROW(PaymentSchedule[[#Headers],[PMT NO]])-2)+DAY(LoanStartDate),"")</f>
        <v>50661</v>
      </c>
      <c r="C178" s="3">
        <f ca="1">IF(PaymentSchedule[[#This Row],[PMT NO]]&lt;&gt;"",IF(ROW()-ROW(PaymentSchedule[[#Headers],[BEGINNING BALANCE]])=1,LoanAmount,INDEX(PaymentSchedule[ENDING BALANCE],ROW()-ROW(PaymentSchedule[[#Headers],[BEGINNING BALANCE]])-1)),"")</f>
        <v>1378896.2718979646</v>
      </c>
      <c r="D178" s="3">
        <f ca="1">IF(PaymentSchedule[[#This Row],[PMT NO]]&lt;&gt;"",ScheduledPayment,"")</f>
        <v>10736.432460242781</v>
      </c>
      <c r="E178" s="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200</v>
      </c>
      <c r="F178" s="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10936.432460242781</v>
      </c>
      <c r="G178" s="3">
        <f ca="1">IF(PaymentSchedule[[#This Row],[PMT NO]]&lt;&gt;"",PaymentSchedule[[#This Row],[TOTAL PAYMENT]]-PaymentSchedule[[#This Row],[INTEREST]],"")</f>
        <v>5191.0313273345946</v>
      </c>
      <c r="H178" s="3">
        <f ca="1">IF(PaymentSchedule[[#This Row],[PMT NO]]&lt;&gt;"",PaymentSchedule[[#This Row],[BEGINNING BALANCE]]*(InterestRate/PaymentsPerYear),"")</f>
        <v>5745.4011329081859</v>
      </c>
      <c r="I178" s="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1373705.2405706299</v>
      </c>
      <c r="J178" s="3">
        <f ca="1">IF(PaymentSchedule[[#This Row],[PMT NO]]&lt;&gt;"",SUM(INDEX(PaymentSchedule[INTEREST],1,1):PaymentSchedule[[#This Row],[INTEREST]]),"")</f>
        <v>1200089.4614311731</v>
      </c>
    </row>
    <row r="179" spans="1:10" x14ac:dyDescent="0.25">
      <c r="A179" s="4">
        <f ca="1">IF(LoanIsGood,IF(ROW()-ROW(PaymentSchedule[[#Headers],[PMT NO]])&gt;ScheduledNumberOfPayments,"",ROW()-ROW(PaymentSchedule[[#Headers],[PMT NO]])),"")</f>
        <v>168</v>
      </c>
      <c r="B179" s="2">
        <f ca="1">IF(PaymentSchedule[[#This Row],[PMT NO]]&lt;&gt;"",EOMONTH(LoanStartDate,ROW(PaymentSchedule[[#This Row],[PMT NO]])-ROW(PaymentSchedule[[#Headers],[PMT NO]])-2)+DAY(LoanStartDate),"")</f>
        <v>50691</v>
      </c>
      <c r="C179" s="3">
        <f ca="1">IF(PaymentSchedule[[#This Row],[PMT NO]]&lt;&gt;"",IF(ROW()-ROW(PaymentSchedule[[#Headers],[BEGINNING BALANCE]])=1,LoanAmount,INDEX(PaymentSchedule[ENDING BALANCE],ROW()-ROW(PaymentSchedule[[#Headers],[BEGINNING BALANCE]])-1)),"")</f>
        <v>1373705.2405706299</v>
      </c>
      <c r="D179" s="3">
        <f ca="1">IF(PaymentSchedule[[#This Row],[PMT NO]]&lt;&gt;"",ScheduledPayment,"")</f>
        <v>10736.432460242781</v>
      </c>
      <c r="E179" s="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200</v>
      </c>
      <c r="F179" s="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10936.432460242781</v>
      </c>
      <c r="G179" s="3">
        <f ca="1">IF(PaymentSchedule[[#This Row],[PMT NO]]&lt;&gt;"",PaymentSchedule[[#This Row],[TOTAL PAYMENT]]-PaymentSchedule[[#This Row],[INTEREST]],"")</f>
        <v>5212.6606245318226</v>
      </c>
      <c r="H179" s="3">
        <f ca="1">IF(PaymentSchedule[[#This Row],[PMT NO]]&lt;&gt;"",PaymentSchedule[[#This Row],[BEGINNING BALANCE]]*(InterestRate/PaymentsPerYear),"")</f>
        <v>5723.7718357109579</v>
      </c>
      <c r="I179" s="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1368492.5799460982</v>
      </c>
      <c r="J179" s="3">
        <f ca="1">IF(PaymentSchedule[[#This Row],[PMT NO]]&lt;&gt;"",SUM(INDEX(PaymentSchedule[INTEREST],1,1):PaymentSchedule[[#This Row],[INTEREST]]),"")</f>
        <v>1205813.233266884</v>
      </c>
    </row>
    <row r="180" spans="1:10" x14ac:dyDescent="0.25">
      <c r="A180" s="4">
        <f ca="1">IF(LoanIsGood,IF(ROW()-ROW(PaymentSchedule[[#Headers],[PMT NO]])&gt;ScheduledNumberOfPayments,"",ROW()-ROW(PaymentSchedule[[#Headers],[PMT NO]])),"")</f>
        <v>169</v>
      </c>
      <c r="B180" s="2">
        <f ca="1">IF(PaymentSchedule[[#This Row],[PMT NO]]&lt;&gt;"",EOMONTH(LoanStartDate,ROW(PaymentSchedule[[#This Row],[PMT NO]])-ROW(PaymentSchedule[[#Headers],[PMT NO]])-2)+DAY(LoanStartDate),"")</f>
        <v>50722</v>
      </c>
      <c r="C180" s="3">
        <f ca="1">IF(PaymentSchedule[[#This Row],[PMT NO]]&lt;&gt;"",IF(ROW()-ROW(PaymentSchedule[[#Headers],[BEGINNING BALANCE]])=1,LoanAmount,INDEX(PaymentSchedule[ENDING BALANCE],ROW()-ROW(PaymentSchedule[[#Headers],[BEGINNING BALANCE]])-1)),"")</f>
        <v>1368492.5799460982</v>
      </c>
      <c r="D180" s="3">
        <f ca="1">IF(PaymentSchedule[[#This Row],[PMT NO]]&lt;&gt;"",ScheduledPayment,"")</f>
        <v>10736.432460242781</v>
      </c>
      <c r="E180" s="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200</v>
      </c>
      <c r="F180" s="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10936.432460242781</v>
      </c>
      <c r="G180" s="3">
        <f ca="1">IF(PaymentSchedule[[#This Row],[PMT NO]]&lt;&gt;"",PaymentSchedule[[#This Row],[TOTAL PAYMENT]]-PaymentSchedule[[#This Row],[INTEREST]],"")</f>
        <v>5234.3800438007047</v>
      </c>
      <c r="H180" s="3">
        <f ca="1">IF(PaymentSchedule[[#This Row],[PMT NO]]&lt;&gt;"",PaymentSchedule[[#This Row],[BEGINNING BALANCE]]*(InterestRate/PaymentsPerYear),"")</f>
        <v>5702.0524164420758</v>
      </c>
      <c r="I180" s="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1363258.1999022975</v>
      </c>
      <c r="J180" s="3">
        <f ca="1">IF(PaymentSchedule[[#This Row],[PMT NO]]&lt;&gt;"",SUM(INDEX(PaymentSchedule[INTEREST],1,1):PaymentSchedule[[#This Row],[INTEREST]]),"")</f>
        <v>1211515.285683326</v>
      </c>
    </row>
    <row r="181" spans="1:10" x14ac:dyDescent="0.25">
      <c r="A181" s="4">
        <f ca="1">IF(LoanIsGood,IF(ROW()-ROW(PaymentSchedule[[#Headers],[PMT NO]])&gt;ScheduledNumberOfPayments,"",ROW()-ROW(PaymentSchedule[[#Headers],[PMT NO]])),"")</f>
        <v>170</v>
      </c>
      <c r="B181" s="2">
        <f ca="1">IF(PaymentSchedule[[#This Row],[PMT NO]]&lt;&gt;"",EOMONTH(LoanStartDate,ROW(PaymentSchedule[[#This Row],[PMT NO]])-ROW(PaymentSchedule[[#Headers],[PMT NO]])-2)+DAY(LoanStartDate),"")</f>
        <v>50752</v>
      </c>
      <c r="C181" s="3">
        <f ca="1">IF(PaymentSchedule[[#This Row],[PMT NO]]&lt;&gt;"",IF(ROW()-ROW(PaymentSchedule[[#Headers],[BEGINNING BALANCE]])=1,LoanAmount,INDEX(PaymentSchedule[ENDING BALANCE],ROW()-ROW(PaymentSchedule[[#Headers],[BEGINNING BALANCE]])-1)),"")</f>
        <v>1363258.1999022975</v>
      </c>
      <c r="D181" s="3">
        <f ca="1">IF(PaymentSchedule[[#This Row],[PMT NO]]&lt;&gt;"",ScheduledPayment,"")</f>
        <v>10736.432460242781</v>
      </c>
      <c r="E181" s="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200</v>
      </c>
      <c r="F181" s="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10936.432460242781</v>
      </c>
      <c r="G181" s="3">
        <f ca="1">IF(PaymentSchedule[[#This Row],[PMT NO]]&lt;&gt;"",PaymentSchedule[[#This Row],[TOTAL PAYMENT]]-PaymentSchedule[[#This Row],[INTEREST]],"")</f>
        <v>5256.1899606498746</v>
      </c>
      <c r="H181" s="3">
        <f ca="1">IF(PaymentSchedule[[#This Row],[PMT NO]]&lt;&gt;"",PaymentSchedule[[#This Row],[BEGINNING BALANCE]]*(InterestRate/PaymentsPerYear),"")</f>
        <v>5680.2424995929059</v>
      </c>
      <c r="I181" s="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1358002.0099416475</v>
      </c>
      <c r="J181" s="3">
        <f ca="1">IF(PaymentSchedule[[#This Row],[PMT NO]]&lt;&gt;"",SUM(INDEX(PaymentSchedule[INTEREST],1,1):PaymentSchedule[[#This Row],[INTEREST]]),"")</f>
        <v>1217195.5281829189</v>
      </c>
    </row>
    <row r="182" spans="1:10" x14ac:dyDescent="0.25">
      <c r="A182" s="4">
        <f ca="1">IF(LoanIsGood,IF(ROW()-ROW(PaymentSchedule[[#Headers],[PMT NO]])&gt;ScheduledNumberOfPayments,"",ROW()-ROW(PaymentSchedule[[#Headers],[PMT NO]])),"")</f>
        <v>171</v>
      </c>
      <c r="B182" s="2">
        <f ca="1">IF(PaymentSchedule[[#This Row],[PMT NO]]&lt;&gt;"",EOMONTH(LoanStartDate,ROW(PaymentSchedule[[#This Row],[PMT NO]])-ROW(PaymentSchedule[[#Headers],[PMT NO]])-2)+DAY(LoanStartDate),"")</f>
        <v>50783</v>
      </c>
      <c r="C182" s="3">
        <f ca="1">IF(PaymentSchedule[[#This Row],[PMT NO]]&lt;&gt;"",IF(ROW()-ROW(PaymentSchedule[[#Headers],[BEGINNING BALANCE]])=1,LoanAmount,INDEX(PaymentSchedule[ENDING BALANCE],ROW()-ROW(PaymentSchedule[[#Headers],[BEGINNING BALANCE]])-1)),"")</f>
        <v>1358002.0099416475</v>
      </c>
      <c r="D182" s="3">
        <f ca="1">IF(PaymentSchedule[[#This Row],[PMT NO]]&lt;&gt;"",ScheduledPayment,"")</f>
        <v>10736.432460242781</v>
      </c>
      <c r="E182" s="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200</v>
      </c>
      <c r="F182" s="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10936.432460242781</v>
      </c>
      <c r="G182" s="3">
        <f ca="1">IF(PaymentSchedule[[#This Row],[PMT NO]]&lt;&gt;"",PaymentSchedule[[#This Row],[TOTAL PAYMENT]]-PaymentSchedule[[#This Row],[INTEREST]],"")</f>
        <v>5278.0907521525824</v>
      </c>
      <c r="H182" s="3">
        <f ca="1">IF(PaymentSchedule[[#This Row],[PMT NO]]&lt;&gt;"",PaymentSchedule[[#This Row],[BEGINNING BALANCE]]*(InterestRate/PaymentsPerYear),"")</f>
        <v>5658.3417080901982</v>
      </c>
      <c r="I182" s="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1352723.919189495</v>
      </c>
      <c r="J182" s="3">
        <f ca="1">IF(PaymentSchedule[[#This Row],[PMT NO]]&lt;&gt;"",SUM(INDEX(PaymentSchedule[INTEREST],1,1):PaymentSchedule[[#This Row],[INTEREST]]),"")</f>
        <v>1222853.8698910091</v>
      </c>
    </row>
    <row r="183" spans="1:10" x14ac:dyDescent="0.25">
      <c r="A183" s="4">
        <f ca="1">IF(LoanIsGood,IF(ROW()-ROW(PaymentSchedule[[#Headers],[PMT NO]])&gt;ScheduledNumberOfPayments,"",ROW()-ROW(PaymentSchedule[[#Headers],[PMT NO]])),"")</f>
        <v>172</v>
      </c>
      <c r="B183" s="2">
        <f ca="1">IF(PaymentSchedule[[#This Row],[PMT NO]]&lt;&gt;"",EOMONTH(LoanStartDate,ROW(PaymentSchedule[[#This Row],[PMT NO]])-ROW(PaymentSchedule[[#Headers],[PMT NO]])-2)+DAY(LoanStartDate),"")</f>
        <v>50814</v>
      </c>
      <c r="C183" s="3">
        <f ca="1">IF(PaymentSchedule[[#This Row],[PMT NO]]&lt;&gt;"",IF(ROW()-ROW(PaymentSchedule[[#Headers],[BEGINNING BALANCE]])=1,LoanAmount,INDEX(PaymentSchedule[ENDING BALANCE],ROW()-ROW(PaymentSchedule[[#Headers],[BEGINNING BALANCE]])-1)),"")</f>
        <v>1352723.919189495</v>
      </c>
      <c r="D183" s="3">
        <f ca="1">IF(PaymentSchedule[[#This Row],[PMT NO]]&lt;&gt;"",ScheduledPayment,"")</f>
        <v>10736.432460242781</v>
      </c>
      <c r="E183" s="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200</v>
      </c>
      <c r="F183" s="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10936.432460242781</v>
      </c>
      <c r="G183" s="3">
        <f ca="1">IF(PaymentSchedule[[#This Row],[PMT NO]]&lt;&gt;"",PaymentSchedule[[#This Row],[TOTAL PAYMENT]]-PaymentSchedule[[#This Row],[INTEREST]],"")</f>
        <v>5300.0827969532183</v>
      </c>
      <c r="H183" s="3">
        <f ca="1">IF(PaymentSchedule[[#This Row],[PMT NO]]&lt;&gt;"",PaymentSchedule[[#This Row],[BEGINNING BALANCE]]*(InterestRate/PaymentsPerYear),"")</f>
        <v>5636.3496632895622</v>
      </c>
      <c r="I183" s="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1347423.8363925419</v>
      </c>
      <c r="J183" s="3">
        <f ca="1">IF(PaymentSchedule[[#This Row],[PMT NO]]&lt;&gt;"",SUM(INDEX(PaymentSchedule[INTEREST],1,1):PaymentSchedule[[#This Row],[INTEREST]]),"")</f>
        <v>1228490.2195542986</v>
      </c>
    </row>
    <row r="184" spans="1:10" x14ac:dyDescent="0.25">
      <c r="A184" s="4">
        <f ca="1">IF(LoanIsGood,IF(ROW()-ROW(PaymentSchedule[[#Headers],[PMT NO]])&gt;ScheduledNumberOfPayments,"",ROW()-ROW(PaymentSchedule[[#Headers],[PMT NO]])),"")</f>
        <v>173</v>
      </c>
      <c r="B184" s="2">
        <f ca="1">IF(PaymentSchedule[[#This Row],[PMT NO]]&lt;&gt;"",EOMONTH(LoanStartDate,ROW(PaymentSchedule[[#This Row],[PMT NO]])-ROW(PaymentSchedule[[#Headers],[PMT NO]])-2)+DAY(LoanStartDate),"")</f>
        <v>50842</v>
      </c>
      <c r="C184" s="3">
        <f ca="1">IF(PaymentSchedule[[#This Row],[PMT NO]]&lt;&gt;"",IF(ROW()-ROW(PaymentSchedule[[#Headers],[BEGINNING BALANCE]])=1,LoanAmount,INDEX(PaymentSchedule[ENDING BALANCE],ROW()-ROW(PaymentSchedule[[#Headers],[BEGINNING BALANCE]])-1)),"")</f>
        <v>1347423.8363925419</v>
      </c>
      <c r="D184" s="3">
        <f ca="1">IF(PaymentSchedule[[#This Row],[PMT NO]]&lt;&gt;"",ScheduledPayment,"")</f>
        <v>10736.432460242781</v>
      </c>
      <c r="E184" s="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200</v>
      </c>
      <c r="F184" s="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10936.432460242781</v>
      </c>
      <c r="G184" s="3">
        <f ca="1">IF(PaymentSchedule[[#This Row],[PMT NO]]&lt;&gt;"",PaymentSchedule[[#This Row],[TOTAL PAYMENT]]-PaymentSchedule[[#This Row],[INTEREST]],"")</f>
        <v>5322.1664752738561</v>
      </c>
      <c r="H184" s="3">
        <f ca="1">IF(PaymentSchedule[[#This Row],[PMT NO]]&lt;&gt;"",PaymentSchedule[[#This Row],[BEGINNING BALANCE]]*(InterestRate/PaymentsPerYear),"")</f>
        <v>5614.2659849689244</v>
      </c>
      <c r="I184" s="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1342101.669917268</v>
      </c>
      <c r="J184" s="3">
        <f ca="1">IF(PaymentSchedule[[#This Row],[PMT NO]]&lt;&gt;"",SUM(INDEX(PaymentSchedule[INTEREST],1,1):PaymentSchedule[[#This Row],[INTEREST]]),"")</f>
        <v>1234104.4855392675</v>
      </c>
    </row>
    <row r="185" spans="1:10" x14ac:dyDescent="0.25">
      <c r="A185" s="4">
        <f ca="1">IF(LoanIsGood,IF(ROW()-ROW(PaymentSchedule[[#Headers],[PMT NO]])&gt;ScheduledNumberOfPayments,"",ROW()-ROW(PaymentSchedule[[#Headers],[PMT NO]])),"")</f>
        <v>174</v>
      </c>
      <c r="B185" s="2">
        <f ca="1">IF(PaymentSchedule[[#This Row],[PMT NO]]&lt;&gt;"",EOMONTH(LoanStartDate,ROW(PaymentSchedule[[#This Row],[PMT NO]])-ROW(PaymentSchedule[[#Headers],[PMT NO]])-2)+DAY(LoanStartDate),"")</f>
        <v>50873</v>
      </c>
      <c r="C185" s="3">
        <f ca="1">IF(PaymentSchedule[[#This Row],[PMT NO]]&lt;&gt;"",IF(ROW()-ROW(PaymentSchedule[[#Headers],[BEGINNING BALANCE]])=1,LoanAmount,INDEX(PaymentSchedule[ENDING BALANCE],ROW()-ROW(PaymentSchedule[[#Headers],[BEGINNING BALANCE]])-1)),"")</f>
        <v>1342101.669917268</v>
      </c>
      <c r="D185" s="3">
        <f ca="1">IF(PaymentSchedule[[#This Row],[PMT NO]]&lt;&gt;"",ScheduledPayment,"")</f>
        <v>10736.432460242781</v>
      </c>
      <c r="E185" s="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200</v>
      </c>
      <c r="F185" s="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10936.432460242781</v>
      </c>
      <c r="G185" s="3">
        <f ca="1">IF(PaymentSchedule[[#This Row],[PMT NO]]&lt;&gt;"",PaymentSchedule[[#This Row],[TOTAL PAYMENT]]-PaymentSchedule[[#This Row],[INTEREST]],"")</f>
        <v>5344.3421689208308</v>
      </c>
      <c r="H185" s="3">
        <f ca="1">IF(PaymentSchedule[[#This Row],[PMT NO]]&lt;&gt;"",PaymentSchedule[[#This Row],[BEGINNING BALANCE]]*(InterestRate/PaymentsPerYear),"")</f>
        <v>5592.0902913219497</v>
      </c>
      <c r="I185" s="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1336757.3277483471</v>
      </c>
      <c r="J185" s="3">
        <f ca="1">IF(PaymentSchedule[[#This Row],[PMT NO]]&lt;&gt;"",SUM(INDEX(PaymentSchedule[INTEREST],1,1):PaymentSchedule[[#This Row],[INTEREST]]),"")</f>
        <v>1239696.5758305895</v>
      </c>
    </row>
    <row r="186" spans="1:10" x14ac:dyDescent="0.25">
      <c r="A186" s="4">
        <f ca="1">IF(LoanIsGood,IF(ROW()-ROW(PaymentSchedule[[#Headers],[PMT NO]])&gt;ScheduledNumberOfPayments,"",ROW()-ROW(PaymentSchedule[[#Headers],[PMT NO]])),"")</f>
        <v>175</v>
      </c>
      <c r="B186" s="2">
        <f ca="1">IF(PaymentSchedule[[#This Row],[PMT NO]]&lt;&gt;"",EOMONTH(LoanStartDate,ROW(PaymentSchedule[[#This Row],[PMT NO]])-ROW(PaymentSchedule[[#Headers],[PMT NO]])-2)+DAY(LoanStartDate),"")</f>
        <v>50903</v>
      </c>
      <c r="C186" s="3">
        <f ca="1">IF(PaymentSchedule[[#This Row],[PMT NO]]&lt;&gt;"",IF(ROW()-ROW(PaymentSchedule[[#Headers],[BEGINNING BALANCE]])=1,LoanAmount,INDEX(PaymentSchedule[ENDING BALANCE],ROW()-ROW(PaymentSchedule[[#Headers],[BEGINNING BALANCE]])-1)),"")</f>
        <v>1336757.3277483471</v>
      </c>
      <c r="D186" s="3">
        <f ca="1">IF(PaymentSchedule[[#This Row],[PMT NO]]&lt;&gt;"",ScheduledPayment,"")</f>
        <v>10736.432460242781</v>
      </c>
      <c r="E186" s="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200</v>
      </c>
      <c r="F186" s="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10936.432460242781</v>
      </c>
      <c r="G186" s="3">
        <f ca="1">IF(PaymentSchedule[[#This Row],[PMT NO]]&lt;&gt;"",PaymentSchedule[[#This Row],[TOTAL PAYMENT]]-PaymentSchedule[[#This Row],[INTEREST]],"")</f>
        <v>5366.6102612913346</v>
      </c>
      <c r="H186" s="3">
        <f ca="1">IF(PaymentSchedule[[#This Row],[PMT NO]]&lt;&gt;"",PaymentSchedule[[#This Row],[BEGINNING BALANCE]]*(InterestRate/PaymentsPerYear),"")</f>
        <v>5569.8221989514459</v>
      </c>
      <c r="I186" s="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1331390.7174870558</v>
      </c>
      <c r="J186" s="3">
        <f ca="1">IF(PaymentSchedule[[#This Row],[PMT NO]]&lt;&gt;"",SUM(INDEX(PaymentSchedule[INTEREST],1,1):PaymentSchedule[[#This Row],[INTEREST]]),"")</f>
        <v>1245266.3980295409</v>
      </c>
    </row>
    <row r="187" spans="1:10" x14ac:dyDescent="0.25">
      <c r="A187" s="4">
        <f ca="1">IF(LoanIsGood,IF(ROW()-ROW(PaymentSchedule[[#Headers],[PMT NO]])&gt;ScheduledNumberOfPayments,"",ROW()-ROW(PaymentSchedule[[#Headers],[PMT NO]])),"")</f>
        <v>176</v>
      </c>
      <c r="B187" s="2">
        <f ca="1">IF(PaymentSchedule[[#This Row],[PMT NO]]&lt;&gt;"",EOMONTH(LoanStartDate,ROW(PaymentSchedule[[#This Row],[PMT NO]])-ROW(PaymentSchedule[[#Headers],[PMT NO]])-2)+DAY(LoanStartDate),"")</f>
        <v>50934</v>
      </c>
      <c r="C187" s="3">
        <f ca="1">IF(PaymentSchedule[[#This Row],[PMT NO]]&lt;&gt;"",IF(ROW()-ROW(PaymentSchedule[[#Headers],[BEGINNING BALANCE]])=1,LoanAmount,INDEX(PaymentSchedule[ENDING BALANCE],ROW()-ROW(PaymentSchedule[[#Headers],[BEGINNING BALANCE]])-1)),"")</f>
        <v>1331390.7174870558</v>
      </c>
      <c r="D187" s="3">
        <f ca="1">IF(PaymentSchedule[[#This Row],[PMT NO]]&lt;&gt;"",ScheduledPayment,"")</f>
        <v>10736.432460242781</v>
      </c>
      <c r="E187" s="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200</v>
      </c>
      <c r="F187" s="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10936.432460242781</v>
      </c>
      <c r="G187" s="3">
        <f ca="1">IF(PaymentSchedule[[#This Row],[PMT NO]]&lt;&gt;"",PaymentSchedule[[#This Row],[TOTAL PAYMENT]]-PaymentSchedule[[#This Row],[INTEREST]],"")</f>
        <v>5388.9711373800483</v>
      </c>
      <c r="H187" s="3">
        <f ca="1">IF(PaymentSchedule[[#This Row],[PMT NO]]&lt;&gt;"",PaymentSchedule[[#This Row],[BEGINNING BALANCE]]*(InterestRate/PaymentsPerYear),"")</f>
        <v>5547.4613228627322</v>
      </c>
      <c r="I187" s="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1326001.7463496758</v>
      </c>
      <c r="J187" s="3">
        <f ca="1">IF(PaymentSchedule[[#This Row],[PMT NO]]&lt;&gt;"",SUM(INDEX(PaymentSchedule[INTEREST],1,1):PaymentSchedule[[#This Row],[INTEREST]]),"")</f>
        <v>1250813.8593524036</v>
      </c>
    </row>
    <row r="188" spans="1:10" x14ac:dyDescent="0.25">
      <c r="A188" s="4">
        <f ca="1">IF(LoanIsGood,IF(ROW()-ROW(PaymentSchedule[[#Headers],[PMT NO]])&gt;ScheduledNumberOfPayments,"",ROW()-ROW(PaymentSchedule[[#Headers],[PMT NO]])),"")</f>
        <v>177</v>
      </c>
      <c r="B188" s="2">
        <f ca="1">IF(PaymentSchedule[[#This Row],[PMT NO]]&lt;&gt;"",EOMONTH(LoanStartDate,ROW(PaymentSchedule[[#This Row],[PMT NO]])-ROW(PaymentSchedule[[#Headers],[PMT NO]])-2)+DAY(LoanStartDate),"")</f>
        <v>50964</v>
      </c>
      <c r="C188" s="3">
        <f ca="1">IF(PaymentSchedule[[#This Row],[PMT NO]]&lt;&gt;"",IF(ROW()-ROW(PaymentSchedule[[#Headers],[BEGINNING BALANCE]])=1,LoanAmount,INDEX(PaymentSchedule[ENDING BALANCE],ROW()-ROW(PaymentSchedule[[#Headers],[BEGINNING BALANCE]])-1)),"")</f>
        <v>1326001.7463496758</v>
      </c>
      <c r="D188" s="3">
        <f ca="1">IF(PaymentSchedule[[#This Row],[PMT NO]]&lt;&gt;"",ScheduledPayment,"")</f>
        <v>10736.432460242781</v>
      </c>
      <c r="E188" s="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200</v>
      </c>
      <c r="F188" s="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10936.432460242781</v>
      </c>
      <c r="G188" s="3">
        <f ca="1">IF(PaymentSchedule[[#This Row],[PMT NO]]&lt;&gt;"",PaymentSchedule[[#This Row],[TOTAL PAYMENT]]-PaymentSchedule[[#This Row],[INTEREST]],"")</f>
        <v>5411.4251837857983</v>
      </c>
      <c r="H188" s="3">
        <f ca="1">IF(PaymentSchedule[[#This Row],[PMT NO]]&lt;&gt;"",PaymentSchedule[[#This Row],[BEGINNING BALANCE]]*(InterestRate/PaymentsPerYear),"")</f>
        <v>5525.0072764569823</v>
      </c>
      <c r="I188" s="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1320590.32116589</v>
      </c>
      <c r="J188" s="3">
        <f ca="1">IF(PaymentSchedule[[#This Row],[PMT NO]]&lt;&gt;"",SUM(INDEX(PaymentSchedule[INTEREST],1,1):PaymentSchedule[[#This Row],[INTEREST]]),"")</f>
        <v>1256338.8666288606</v>
      </c>
    </row>
    <row r="189" spans="1:10" x14ac:dyDescent="0.25">
      <c r="A189" s="4">
        <f ca="1">IF(LoanIsGood,IF(ROW()-ROW(PaymentSchedule[[#Headers],[PMT NO]])&gt;ScheduledNumberOfPayments,"",ROW()-ROW(PaymentSchedule[[#Headers],[PMT NO]])),"")</f>
        <v>178</v>
      </c>
      <c r="B189" s="2">
        <f ca="1">IF(PaymentSchedule[[#This Row],[PMT NO]]&lt;&gt;"",EOMONTH(LoanStartDate,ROW(PaymentSchedule[[#This Row],[PMT NO]])-ROW(PaymentSchedule[[#Headers],[PMT NO]])-2)+DAY(LoanStartDate),"")</f>
        <v>50995</v>
      </c>
      <c r="C189" s="3">
        <f ca="1">IF(PaymentSchedule[[#This Row],[PMT NO]]&lt;&gt;"",IF(ROW()-ROW(PaymentSchedule[[#Headers],[BEGINNING BALANCE]])=1,LoanAmount,INDEX(PaymentSchedule[ENDING BALANCE],ROW()-ROW(PaymentSchedule[[#Headers],[BEGINNING BALANCE]])-1)),"")</f>
        <v>1320590.32116589</v>
      </c>
      <c r="D189" s="3">
        <f ca="1">IF(PaymentSchedule[[#This Row],[PMT NO]]&lt;&gt;"",ScheduledPayment,"")</f>
        <v>10736.432460242781</v>
      </c>
      <c r="E189" s="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200</v>
      </c>
      <c r="F189" s="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10936.432460242781</v>
      </c>
      <c r="G189" s="3">
        <f ca="1">IF(PaymentSchedule[[#This Row],[PMT NO]]&lt;&gt;"",PaymentSchedule[[#This Row],[TOTAL PAYMENT]]-PaymentSchedule[[#This Row],[INTEREST]],"")</f>
        <v>5433.9727887182389</v>
      </c>
      <c r="H189" s="3">
        <f ca="1">IF(PaymentSchedule[[#This Row],[PMT NO]]&lt;&gt;"",PaymentSchedule[[#This Row],[BEGINNING BALANCE]]*(InterestRate/PaymentsPerYear),"")</f>
        <v>5502.4596715245416</v>
      </c>
      <c r="I189" s="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1315156.3483771717</v>
      </c>
      <c r="J189" s="3">
        <f ca="1">IF(PaymentSchedule[[#This Row],[PMT NO]]&lt;&gt;"",SUM(INDEX(PaymentSchedule[INTEREST],1,1):PaymentSchedule[[#This Row],[INTEREST]]),"")</f>
        <v>1261841.3263003852</v>
      </c>
    </row>
    <row r="190" spans="1:10" x14ac:dyDescent="0.25">
      <c r="A190" s="4">
        <f ca="1">IF(LoanIsGood,IF(ROW()-ROW(PaymentSchedule[[#Headers],[PMT NO]])&gt;ScheduledNumberOfPayments,"",ROW()-ROW(PaymentSchedule[[#Headers],[PMT NO]])),"")</f>
        <v>179</v>
      </c>
      <c r="B190" s="2">
        <f ca="1">IF(PaymentSchedule[[#This Row],[PMT NO]]&lt;&gt;"",EOMONTH(LoanStartDate,ROW(PaymentSchedule[[#This Row],[PMT NO]])-ROW(PaymentSchedule[[#Headers],[PMT NO]])-2)+DAY(LoanStartDate),"")</f>
        <v>51026</v>
      </c>
      <c r="C190" s="3">
        <f ca="1">IF(PaymentSchedule[[#This Row],[PMT NO]]&lt;&gt;"",IF(ROW()-ROW(PaymentSchedule[[#Headers],[BEGINNING BALANCE]])=1,LoanAmount,INDEX(PaymentSchedule[ENDING BALANCE],ROW()-ROW(PaymentSchedule[[#Headers],[BEGINNING BALANCE]])-1)),"")</f>
        <v>1315156.3483771717</v>
      </c>
      <c r="D190" s="3">
        <f ca="1">IF(PaymentSchedule[[#This Row],[PMT NO]]&lt;&gt;"",ScheduledPayment,"")</f>
        <v>10736.432460242781</v>
      </c>
      <c r="E190" s="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200</v>
      </c>
      <c r="F190" s="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10936.432460242781</v>
      </c>
      <c r="G190" s="3">
        <f ca="1">IF(PaymentSchedule[[#This Row],[PMT NO]]&lt;&gt;"",PaymentSchedule[[#This Row],[TOTAL PAYMENT]]-PaymentSchedule[[#This Row],[INTEREST]],"")</f>
        <v>5456.6143420045655</v>
      </c>
      <c r="H190" s="3">
        <f ca="1">IF(PaymentSchedule[[#This Row],[PMT NO]]&lt;&gt;"",PaymentSchedule[[#This Row],[BEGINNING BALANCE]]*(InterestRate/PaymentsPerYear),"")</f>
        <v>5479.818118238215</v>
      </c>
      <c r="I190" s="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1309699.7340351671</v>
      </c>
      <c r="J190" s="3">
        <f ca="1">IF(PaymentSchedule[[#This Row],[PMT NO]]&lt;&gt;"",SUM(INDEX(PaymentSchedule[INTEREST],1,1):PaymentSchedule[[#This Row],[INTEREST]]),"")</f>
        <v>1267321.1444186233</v>
      </c>
    </row>
    <row r="191" spans="1:10" x14ac:dyDescent="0.25">
      <c r="A191" s="4">
        <f ca="1">IF(LoanIsGood,IF(ROW()-ROW(PaymentSchedule[[#Headers],[PMT NO]])&gt;ScheduledNumberOfPayments,"",ROW()-ROW(PaymentSchedule[[#Headers],[PMT NO]])),"")</f>
        <v>180</v>
      </c>
      <c r="B191" s="2">
        <f ca="1">IF(PaymentSchedule[[#This Row],[PMT NO]]&lt;&gt;"",EOMONTH(LoanStartDate,ROW(PaymentSchedule[[#This Row],[PMT NO]])-ROW(PaymentSchedule[[#Headers],[PMT NO]])-2)+DAY(LoanStartDate),"")</f>
        <v>51056</v>
      </c>
      <c r="C191" s="3">
        <f ca="1">IF(PaymentSchedule[[#This Row],[PMT NO]]&lt;&gt;"",IF(ROW()-ROW(PaymentSchedule[[#Headers],[BEGINNING BALANCE]])=1,LoanAmount,INDEX(PaymentSchedule[ENDING BALANCE],ROW()-ROW(PaymentSchedule[[#Headers],[BEGINNING BALANCE]])-1)),"")</f>
        <v>1309699.7340351671</v>
      </c>
      <c r="D191" s="3">
        <f ca="1">IF(PaymentSchedule[[#This Row],[PMT NO]]&lt;&gt;"",ScheduledPayment,"")</f>
        <v>10736.432460242781</v>
      </c>
      <c r="E191" s="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200</v>
      </c>
      <c r="F191" s="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10936.432460242781</v>
      </c>
      <c r="G191" s="3">
        <f ca="1">IF(PaymentSchedule[[#This Row],[PMT NO]]&lt;&gt;"",PaymentSchedule[[#This Row],[TOTAL PAYMENT]]-PaymentSchedule[[#This Row],[INTEREST]],"")</f>
        <v>5479.3502350962508</v>
      </c>
      <c r="H191" s="3">
        <f ca="1">IF(PaymentSchedule[[#This Row],[PMT NO]]&lt;&gt;"",PaymentSchedule[[#This Row],[BEGINNING BALANCE]]*(InterestRate/PaymentsPerYear),"")</f>
        <v>5457.0822251465297</v>
      </c>
      <c r="I191" s="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1304220.383800071</v>
      </c>
      <c r="J191" s="3">
        <f ca="1">IF(PaymentSchedule[[#This Row],[PMT NO]]&lt;&gt;"",SUM(INDEX(PaymentSchedule[INTEREST],1,1):PaymentSchedule[[#This Row],[INTEREST]]),"")</f>
        <v>1272778.2266437698</v>
      </c>
    </row>
    <row r="192" spans="1:10" x14ac:dyDescent="0.25">
      <c r="A192" s="4">
        <f ca="1">IF(LoanIsGood,IF(ROW()-ROW(PaymentSchedule[[#Headers],[PMT NO]])&gt;ScheduledNumberOfPayments,"",ROW()-ROW(PaymentSchedule[[#Headers],[PMT NO]])),"")</f>
        <v>181</v>
      </c>
      <c r="B192" s="2">
        <f ca="1">IF(PaymentSchedule[[#This Row],[PMT NO]]&lt;&gt;"",EOMONTH(LoanStartDate,ROW(PaymentSchedule[[#This Row],[PMT NO]])-ROW(PaymentSchedule[[#Headers],[PMT NO]])-2)+DAY(LoanStartDate),"")</f>
        <v>51087</v>
      </c>
      <c r="C192" s="3">
        <f ca="1">IF(PaymentSchedule[[#This Row],[PMT NO]]&lt;&gt;"",IF(ROW()-ROW(PaymentSchedule[[#Headers],[BEGINNING BALANCE]])=1,LoanAmount,INDEX(PaymentSchedule[ENDING BALANCE],ROW()-ROW(PaymentSchedule[[#Headers],[BEGINNING BALANCE]])-1)),"")</f>
        <v>1304220.383800071</v>
      </c>
      <c r="D192" s="3">
        <f ca="1">IF(PaymentSchedule[[#This Row],[PMT NO]]&lt;&gt;"",ScheduledPayment,"")</f>
        <v>10736.432460242781</v>
      </c>
      <c r="E192" s="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200</v>
      </c>
      <c r="F192" s="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10936.432460242781</v>
      </c>
      <c r="G192" s="3">
        <f ca="1">IF(PaymentSchedule[[#This Row],[PMT NO]]&lt;&gt;"",PaymentSchedule[[#This Row],[TOTAL PAYMENT]]-PaymentSchedule[[#This Row],[INTEREST]],"")</f>
        <v>5502.180861075818</v>
      </c>
      <c r="H192" s="3">
        <f ca="1">IF(PaymentSchedule[[#This Row],[PMT NO]]&lt;&gt;"",PaymentSchedule[[#This Row],[BEGINNING BALANCE]]*(InterestRate/PaymentsPerYear),"")</f>
        <v>5434.2515991669625</v>
      </c>
      <c r="I192" s="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1298718.2029389951</v>
      </c>
      <c r="J192" s="3">
        <f ca="1">IF(PaymentSchedule[[#This Row],[PMT NO]]&lt;&gt;"",SUM(INDEX(PaymentSchedule[INTEREST],1,1):PaymentSchedule[[#This Row],[INTEREST]]),"")</f>
        <v>1278212.4782429368</v>
      </c>
    </row>
    <row r="193" spans="1:10" x14ac:dyDescent="0.25">
      <c r="A193" s="4">
        <f ca="1">IF(LoanIsGood,IF(ROW()-ROW(PaymentSchedule[[#Headers],[PMT NO]])&gt;ScheduledNumberOfPayments,"",ROW()-ROW(PaymentSchedule[[#Headers],[PMT NO]])),"")</f>
        <v>182</v>
      </c>
      <c r="B193" s="2">
        <f ca="1">IF(PaymentSchedule[[#This Row],[PMT NO]]&lt;&gt;"",EOMONTH(LoanStartDate,ROW(PaymentSchedule[[#This Row],[PMT NO]])-ROW(PaymentSchedule[[#Headers],[PMT NO]])-2)+DAY(LoanStartDate),"")</f>
        <v>51117</v>
      </c>
      <c r="C193" s="3">
        <f ca="1">IF(PaymentSchedule[[#This Row],[PMT NO]]&lt;&gt;"",IF(ROW()-ROW(PaymentSchedule[[#Headers],[BEGINNING BALANCE]])=1,LoanAmount,INDEX(PaymentSchedule[ENDING BALANCE],ROW()-ROW(PaymentSchedule[[#Headers],[BEGINNING BALANCE]])-1)),"")</f>
        <v>1298718.2029389951</v>
      </c>
      <c r="D193" s="3">
        <f ca="1">IF(PaymentSchedule[[#This Row],[PMT NO]]&lt;&gt;"",ScheduledPayment,"")</f>
        <v>10736.432460242781</v>
      </c>
      <c r="E193" s="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200</v>
      </c>
      <c r="F193" s="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10936.432460242781</v>
      </c>
      <c r="G193" s="3">
        <f ca="1">IF(PaymentSchedule[[#This Row],[PMT NO]]&lt;&gt;"",PaymentSchedule[[#This Row],[TOTAL PAYMENT]]-PaymentSchedule[[#This Row],[INTEREST]],"")</f>
        <v>5525.106614663634</v>
      </c>
      <c r="H193" s="3">
        <f ca="1">IF(PaymentSchedule[[#This Row],[PMT NO]]&lt;&gt;"",PaymentSchedule[[#This Row],[BEGINNING BALANCE]]*(InterestRate/PaymentsPerYear),"")</f>
        <v>5411.3258455791465</v>
      </c>
      <c r="I193" s="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1293193.0963243314</v>
      </c>
      <c r="J193" s="3">
        <f ca="1">IF(PaymentSchedule[[#This Row],[PMT NO]]&lt;&gt;"",SUM(INDEX(PaymentSchedule[INTEREST],1,1):PaymentSchedule[[#This Row],[INTEREST]]),"")</f>
        <v>1283623.8040885159</v>
      </c>
    </row>
    <row r="194" spans="1:10" x14ac:dyDescent="0.25">
      <c r="A194" s="4">
        <f ca="1">IF(LoanIsGood,IF(ROW()-ROW(PaymentSchedule[[#Headers],[PMT NO]])&gt;ScheduledNumberOfPayments,"",ROW()-ROW(PaymentSchedule[[#Headers],[PMT NO]])),"")</f>
        <v>183</v>
      </c>
      <c r="B194" s="2">
        <f ca="1">IF(PaymentSchedule[[#This Row],[PMT NO]]&lt;&gt;"",EOMONTH(LoanStartDate,ROW(PaymentSchedule[[#This Row],[PMT NO]])-ROW(PaymentSchedule[[#Headers],[PMT NO]])-2)+DAY(LoanStartDate),"")</f>
        <v>51148</v>
      </c>
      <c r="C194" s="3">
        <f ca="1">IF(PaymentSchedule[[#This Row],[PMT NO]]&lt;&gt;"",IF(ROW()-ROW(PaymentSchedule[[#Headers],[BEGINNING BALANCE]])=1,LoanAmount,INDEX(PaymentSchedule[ENDING BALANCE],ROW()-ROW(PaymentSchedule[[#Headers],[BEGINNING BALANCE]])-1)),"")</f>
        <v>1293193.0963243314</v>
      </c>
      <c r="D194" s="3">
        <f ca="1">IF(PaymentSchedule[[#This Row],[PMT NO]]&lt;&gt;"",ScheduledPayment,"")</f>
        <v>10736.432460242781</v>
      </c>
      <c r="E194" s="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200</v>
      </c>
      <c r="F194" s="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10936.432460242781</v>
      </c>
      <c r="G194" s="3">
        <f ca="1">IF(PaymentSchedule[[#This Row],[PMT NO]]&lt;&gt;"",PaymentSchedule[[#This Row],[TOTAL PAYMENT]]-PaymentSchedule[[#This Row],[INTEREST]],"")</f>
        <v>5548.1278922247329</v>
      </c>
      <c r="H194" s="3">
        <f ca="1">IF(PaymentSchedule[[#This Row],[PMT NO]]&lt;&gt;"",PaymentSchedule[[#This Row],[BEGINNING BALANCE]]*(InterestRate/PaymentsPerYear),"")</f>
        <v>5388.3045680180476</v>
      </c>
      <c r="I194" s="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1287644.9684321065</v>
      </c>
      <c r="J194" s="3">
        <f ca="1">IF(PaymentSchedule[[#This Row],[PMT NO]]&lt;&gt;"",SUM(INDEX(PaymentSchedule[INTEREST],1,1):PaymentSchedule[[#This Row],[INTEREST]]),"")</f>
        <v>1289012.108656534</v>
      </c>
    </row>
    <row r="195" spans="1:10" x14ac:dyDescent="0.25">
      <c r="A195" s="4">
        <f ca="1">IF(LoanIsGood,IF(ROW()-ROW(PaymentSchedule[[#Headers],[PMT NO]])&gt;ScheduledNumberOfPayments,"",ROW()-ROW(PaymentSchedule[[#Headers],[PMT NO]])),"")</f>
        <v>184</v>
      </c>
      <c r="B195" s="2">
        <f ca="1">IF(PaymentSchedule[[#This Row],[PMT NO]]&lt;&gt;"",EOMONTH(LoanStartDate,ROW(PaymentSchedule[[#This Row],[PMT NO]])-ROW(PaymentSchedule[[#Headers],[PMT NO]])-2)+DAY(LoanStartDate),"")</f>
        <v>51179</v>
      </c>
      <c r="C195" s="3">
        <f ca="1">IF(PaymentSchedule[[#This Row],[PMT NO]]&lt;&gt;"",IF(ROW()-ROW(PaymentSchedule[[#Headers],[BEGINNING BALANCE]])=1,LoanAmount,INDEX(PaymentSchedule[ENDING BALANCE],ROW()-ROW(PaymentSchedule[[#Headers],[BEGINNING BALANCE]])-1)),"")</f>
        <v>1287644.9684321065</v>
      </c>
      <c r="D195" s="3">
        <f ca="1">IF(PaymentSchedule[[#This Row],[PMT NO]]&lt;&gt;"",ScheduledPayment,"")</f>
        <v>10736.432460242781</v>
      </c>
      <c r="E195" s="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200</v>
      </c>
      <c r="F195" s="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10936.432460242781</v>
      </c>
      <c r="G195" s="3">
        <f ca="1">IF(PaymentSchedule[[#This Row],[PMT NO]]&lt;&gt;"",PaymentSchedule[[#This Row],[TOTAL PAYMENT]]-PaymentSchedule[[#This Row],[INTEREST]],"")</f>
        <v>5571.2450917756696</v>
      </c>
      <c r="H195" s="3">
        <f ca="1">IF(PaymentSchedule[[#This Row],[PMT NO]]&lt;&gt;"",PaymentSchedule[[#This Row],[BEGINNING BALANCE]]*(InterestRate/PaymentsPerYear),"")</f>
        <v>5365.1873684671109</v>
      </c>
      <c r="I195" s="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1282073.7233403309</v>
      </c>
      <c r="J195" s="3">
        <f ca="1">IF(PaymentSchedule[[#This Row],[PMT NO]]&lt;&gt;"",SUM(INDEX(PaymentSchedule[INTEREST],1,1):PaymentSchedule[[#This Row],[INTEREST]]),"")</f>
        <v>1294377.2960250012</v>
      </c>
    </row>
    <row r="196" spans="1:10" x14ac:dyDescent="0.25">
      <c r="A196" s="4">
        <f ca="1">IF(LoanIsGood,IF(ROW()-ROW(PaymentSchedule[[#Headers],[PMT NO]])&gt;ScheduledNumberOfPayments,"",ROW()-ROW(PaymentSchedule[[#Headers],[PMT NO]])),"")</f>
        <v>185</v>
      </c>
      <c r="B196" s="2">
        <f ca="1">IF(PaymentSchedule[[#This Row],[PMT NO]]&lt;&gt;"",EOMONTH(LoanStartDate,ROW(PaymentSchedule[[#This Row],[PMT NO]])-ROW(PaymentSchedule[[#Headers],[PMT NO]])-2)+DAY(LoanStartDate),"")</f>
        <v>51208</v>
      </c>
      <c r="C196" s="3">
        <f ca="1">IF(PaymentSchedule[[#This Row],[PMT NO]]&lt;&gt;"",IF(ROW()-ROW(PaymentSchedule[[#Headers],[BEGINNING BALANCE]])=1,LoanAmount,INDEX(PaymentSchedule[ENDING BALANCE],ROW()-ROW(PaymentSchedule[[#Headers],[BEGINNING BALANCE]])-1)),"")</f>
        <v>1282073.7233403309</v>
      </c>
      <c r="D196" s="3">
        <f ca="1">IF(PaymentSchedule[[#This Row],[PMT NO]]&lt;&gt;"",ScheduledPayment,"")</f>
        <v>10736.432460242781</v>
      </c>
      <c r="E196" s="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200</v>
      </c>
      <c r="F196" s="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10936.432460242781</v>
      </c>
      <c r="G196" s="3">
        <f ca="1">IF(PaymentSchedule[[#This Row],[PMT NO]]&lt;&gt;"",PaymentSchedule[[#This Row],[TOTAL PAYMENT]]-PaymentSchedule[[#This Row],[INTEREST]],"")</f>
        <v>5594.4586129914023</v>
      </c>
      <c r="H196" s="3">
        <f ca="1">IF(PaymentSchedule[[#This Row],[PMT NO]]&lt;&gt;"",PaymentSchedule[[#This Row],[BEGINNING BALANCE]]*(InterestRate/PaymentsPerYear),"")</f>
        <v>5341.9738472513782</v>
      </c>
      <c r="I196" s="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1276479.2647273394</v>
      </c>
      <c r="J196" s="3">
        <f ca="1">IF(PaymentSchedule[[#This Row],[PMT NO]]&lt;&gt;"",SUM(INDEX(PaymentSchedule[INTEREST],1,1):PaymentSchedule[[#This Row],[INTEREST]]),"")</f>
        <v>1299719.2698722526</v>
      </c>
    </row>
    <row r="197" spans="1:10" x14ac:dyDescent="0.25">
      <c r="A197" s="4">
        <f ca="1">IF(LoanIsGood,IF(ROW()-ROW(PaymentSchedule[[#Headers],[PMT NO]])&gt;ScheduledNumberOfPayments,"",ROW()-ROW(PaymentSchedule[[#Headers],[PMT NO]])),"")</f>
        <v>186</v>
      </c>
      <c r="B197" s="2">
        <f ca="1">IF(PaymentSchedule[[#This Row],[PMT NO]]&lt;&gt;"",EOMONTH(LoanStartDate,ROW(PaymentSchedule[[#This Row],[PMT NO]])-ROW(PaymentSchedule[[#Headers],[PMT NO]])-2)+DAY(LoanStartDate),"")</f>
        <v>51239</v>
      </c>
      <c r="C197" s="3">
        <f ca="1">IF(PaymentSchedule[[#This Row],[PMT NO]]&lt;&gt;"",IF(ROW()-ROW(PaymentSchedule[[#Headers],[BEGINNING BALANCE]])=1,LoanAmount,INDEX(PaymentSchedule[ENDING BALANCE],ROW()-ROW(PaymentSchedule[[#Headers],[BEGINNING BALANCE]])-1)),"")</f>
        <v>1276479.2647273394</v>
      </c>
      <c r="D197" s="3">
        <f ca="1">IF(PaymentSchedule[[#This Row],[PMT NO]]&lt;&gt;"",ScheduledPayment,"")</f>
        <v>10736.432460242781</v>
      </c>
      <c r="E197" s="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200</v>
      </c>
      <c r="F197" s="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10936.432460242781</v>
      </c>
      <c r="G197" s="3">
        <f ca="1">IF(PaymentSchedule[[#This Row],[PMT NO]]&lt;&gt;"",PaymentSchedule[[#This Row],[TOTAL PAYMENT]]-PaymentSchedule[[#This Row],[INTEREST]],"")</f>
        <v>5617.7688572121997</v>
      </c>
      <c r="H197" s="3">
        <f ca="1">IF(PaymentSchedule[[#This Row],[PMT NO]]&lt;&gt;"",PaymentSchedule[[#This Row],[BEGINNING BALANCE]]*(InterestRate/PaymentsPerYear),"")</f>
        <v>5318.6636030305808</v>
      </c>
      <c r="I197" s="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1270861.4958701271</v>
      </c>
      <c r="J197" s="3">
        <f ca="1">IF(PaymentSchedule[[#This Row],[PMT NO]]&lt;&gt;"",SUM(INDEX(PaymentSchedule[INTEREST],1,1):PaymentSchedule[[#This Row],[INTEREST]]),"")</f>
        <v>1305037.9334752832</v>
      </c>
    </row>
    <row r="198" spans="1:10" x14ac:dyDescent="0.25">
      <c r="A198" s="4">
        <f ca="1">IF(LoanIsGood,IF(ROW()-ROW(PaymentSchedule[[#Headers],[PMT NO]])&gt;ScheduledNumberOfPayments,"",ROW()-ROW(PaymentSchedule[[#Headers],[PMT NO]])),"")</f>
        <v>187</v>
      </c>
      <c r="B198" s="2">
        <f ca="1">IF(PaymentSchedule[[#This Row],[PMT NO]]&lt;&gt;"",EOMONTH(LoanStartDate,ROW(PaymentSchedule[[#This Row],[PMT NO]])-ROW(PaymentSchedule[[#Headers],[PMT NO]])-2)+DAY(LoanStartDate),"")</f>
        <v>51269</v>
      </c>
      <c r="C198" s="3">
        <f ca="1">IF(PaymentSchedule[[#This Row],[PMT NO]]&lt;&gt;"",IF(ROW()-ROW(PaymentSchedule[[#Headers],[BEGINNING BALANCE]])=1,LoanAmount,INDEX(PaymentSchedule[ENDING BALANCE],ROW()-ROW(PaymentSchedule[[#Headers],[BEGINNING BALANCE]])-1)),"")</f>
        <v>1270861.4958701271</v>
      </c>
      <c r="D198" s="3">
        <f ca="1">IF(PaymentSchedule[[#This Row],[PMT NO]]&lt;&gt;"",ScheduledPayment,"")</f>
        <v>10736.432460242781</v>
      </c>
      <c r="E198" s="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200</v>
      </c>
      <c r="F198" s="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10936.432460242781</v>
      </c>
      <c r="G198" s="3">
        <f ca="1">IF(PaymentSchedule[[#This Row],[PMT NO]]&lt;&gt;"",PaymentSchedule[[#This Row],[TOTAL PAYMENT]]-PaymentSchedule[[#This Row],[INTEREST]],"")</f>
        <v>5641.1762274505845</v>
      </c>
      <c r="H198" s="3">
        <f ca="1">IF(PaymentSchedule[[#This Row],[PMT NO]]&lt;&gt;"",PaymentSchedule[[#This Row],[BEGINNING BALANCE]]*(InterestRate/PaymentsPerYear),"")</f>
        <v>5295.256232792196</v>
      </c>
      <c r="I198" s="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1265220.3196426765</v>
      </c>
      <c r="J198" s="3">
        <f ca="1">IF(PaymentSchedule[[#This Row],[PMT NO]]&lt;&gt;"",SUM(INDEX(PaymentSchedule[INTEREST],1,1):PaymentSchedule[[#This Row],[INTEREST]]),"")</f>
        <v>1310333.1897080755</v>
      </c>
    </row>
    <row r="199" spans="1:10" x14ac:dyDescent="0.25">
      <c r="A199" s="4">
        <f ca="1">IF(LoanIsGood,IF(ROW()-ROW(PaymentSchedule[[#Headers],[PMT NO]])&gt;ScheduledNumberOfPayments,"",ROW()-ROW(PaymentSchedule[[#Headers],[PMT NO]])),"")</f>
        <v>188</v>
      </c>
      <c r="B199" s="2">
        <f ca="1">IF(PaymentSchedule[[#This Row],[PMT NO]]&lt;&gt;"",EOMONTH(LoanStartDate,ROW(PaymentSchedule[[#This Row],[PMT NO]])-ROW(PaymentSchedule[[#Headers],[PMT NO]])-2)+DAY(LoanStartDate),"")</f>
        <v>51300</v>
      </c>
      <c r="C199" s="3">
        <f ca="1">IF(PaymentSchedule[[#This Row],[PMT NO]]&lt;&gt;"",IF(ROW()-ROW(PaymentSchedule[[#Headers],[BEGINNING BALANCE]])=1,LoanAmount,INDEX(PaymentSchedule[ENDING BALANCE],ROW()-ROW(PaymentSchedule[[#Headers],[BEGINNING BALANCE]])-1)),"")</f>
        <v>1265220.3196426765</v>
      </c>
      <c r="D199" s="3">
        <f ca="1">IF(PaymentSchedule[[#This Row],[PMT NO]]&lt;&gt;"",ScheduledPayment,"")</f>
        <v>10736.432460242781</v>
      </c>
      <c r="E199" s="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200</v>
      </c>
      <c r="F199" s="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10936.432460242781</v>
      </c>
      <c r="G199" s="3">
        <f ca="1">IF(PaymentSchedule[[#This Row],[PMT NO]]&lt;&gt;"",PaymentSchedule[[#This Row],[TOTAL PAYMENT]]-PaymentSchedule[[#This Row],[INTEREST]],"")</f>
        <v>5664.6811283982952</v>
      </c>
      <c r="H199" s="3">
        <f ca="1">IF(PaymentSchedule[[#This Row],[PMT NO]]&lt;&gt;"",PaymentSchedule[[#This Row],[BEGINNING BALANCE]]*(InterestRate/PaymentsPerYear),"")</f>
        <v>5271.7513318444853</v>
      </c>
      <c r="I199" s="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1259555.6385142782</v>
      </c>
      <c r="J199" s="3">
        <f ca="1">IF(PaymentSchedule[[#This Row],[PMT NO]]&lt;&gt;"",SUM(INDEX(PaymentSchedule[INTEREST],1,1):PaymentSchedule[[#This Row],[INTEREST]]),"")</f>
        <v>1315604.9410399201</v>
      </c>
    </row>
    <row r="200" spans="1:10" x14ac:dyDescent="0.25">
      <c r="A200" s="4">
        <f ca="1">IF(LoanIsGood,IF(ROW()-ROW(PaymentSchedule[[#Headers],[PMT NO]])&gt;ScheduledNumberOfPayments,"",ROW()-ROW(PaymentSchedule[[#Headers],[PMT NO]])),"")</f>
        <v>189</v>
      </c>
      <c r="B200" s="2">
        <f ca="1">IF(PaymentSchedule[[#This Row],[PMT NO]]&lt;&gt;"",EOMONTH(LoanStartDate,ROW(PaymentSchedule[[#This Row],[PMT NO]])-ROW(PaymentSchedule[[#Headers],[PMT NO]])-2)+DAY(LoanStartDate),"")</f>
        <v>51330</v>
      </c>
      <c r="C200" s="3">
        <f ca="1">IF(PaymentSchedule[[#This Row],[PMT NO]]&lt;&gt;"",IF(ROW()-ROW(PaymentSchedule[[#Headers],[BEGINNING BALANCE]])=1,LoanAmount,INDEX(PaymentSchedule[ENDING BALANCE],ROW()-ROW(PaymentSchedule[[#Headers],[BEGINNING BALANCE]])-1)),"")</f>
        <v>1259555.6385142782</v>
      </c>
      <c r="D200" s="3">
        <f ca="1">IF(PaymentSchedule[[#This Row],[PMT NO]]&lt;&gt;"",ScheduledPayment,"")</f>
        <v>10736.432460242781</v>
      </c>
      <c r="E200" s="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200</v>
      </c>
      <c r="F200" s="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10936.432460242781</v>
      </c>
      <c r="G200" s="3">
        <f ca="1">IF(PaymentSchedule[[#This Row],[PMT NO]]&lt;&gt;"",PaymentSchedule[[#This Row],[TOTAL PAYMENT]]-PaymentSchedule[[#This Row],[INTEREST]],"")</f>
        <v>5688.2839664332878</v>
      </c>
      <c r="H200" s="3">
        <f ca="1">IF(PaymentSchedule[[#This Row],[PMT NO]]&lt;&gt;"",PaymentSchedule[[#This Row],[BEGINNING BALANCE]]*(InterestRate/PaymentsPerYear),"")</f>
        <v>5248.1484938094927</v>
      </c>
      <c r="I200" s="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1253867.354547845</v>
      </c>
      <c r="J200" s="3">
        <f ca="1">IF(PaymentSchedule[[#This Row],[PMT NO]]&lt;&gt;"",SUM(INDEX(PaymentSchedule[INTEREST],1,1):PaymentSchedule[[#This Row],[INTEREST]]),"")</f>
        <v>1320853.0895337295</v>
      </c>
    </row>
    <row r="201" spans="1:10" x14ac:dyDescent="0.25">
      <c r="A201" s="4">
        <f ca="1">IF(LoanIsGood,IF(ROW()-ROW(PaymentSchedule[[#Headers],[PMT NO]])&gt;ScheduledNumberOfPayments,"",ROW()-ROW(PaymentSchedule[[#Headers],[PMT NO]])),"")</f>
        <v>190</v>
      </c>
      <c r="B201" s="2">
        <f ca="1">IF(PaymentSchedule[[#This Row],[PMT NO]]&lt;&gt;"",EOMONTH(LoanStartDate,ROW(PaymentSchedule[[#This Row],[PMT NO]])-ROW(PaymentSchedule[[#Headers],[PMT NO]])-2)+DAY(LoanStartDate),"")</f>
        <v>51361</v>
      </c>
      <c r="C201" s="3">
        <f ca="1">IF(PaymentSchedule[[#This Row],[PMT NO]]&lt;&gt;"",IF(ROW()-ROW(PaymentSchedule[[#Headers],[BEGINNING BALANCE]])=1,LoanAmount,INDEX(PaymentSchedule[ENDING BALANCE],ROW()-ROW(PaymentSchedule[[#Headers],[BEGINNING BALANCE]])-1)),"")</f>
        <v>1253867.354547845</v>
      </c>
      <c r="D201" s="3">
        <f ca="1">IF(PaymentSchedule[[#This Row],[PMT NO]]&lt;&gt;"",ScheduledPayment,"")</f>
        <v>10736.432460242781</v>
      </c>
      <c r="E201" s="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200</v>
      </c>
      <c r="F201" s="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10936.432460242781</v>
      </c>
      <c r="G201" s="3">
        <f ca="1">IF(PaymentSchedule[[#This Row],[PMT NO]]&lt;&gt;"",PaymentSchedule[[#This Row],[TOTAL PAYMENT]]-PaymentSchedule[[#This Row],[INTEREST]],"")</f>
        <v>5711.9851496267602</v>
      </c>
      <c r="H201" s="3">
        <f ca="1">IF(PaymentSchedule[[#This Row],[PMT NO]]&lt;&gt;"",PaymentSchedule[[#This Row],[BEGINNING BALANCE]]*(InterestRate/PaymentsPerYear),"")</f>
        <v>5224.4473106160203</v>
      </c>
      <c r="I201" s="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1248155.3693982181</v>
      </c>
      <c r="J201" s="3">
        <f ca="1">IF(PaymentSchedule[[#This Row],[PMT NO]]&lt;&gt;"",SUM(INDEX(PaymentSchedule[INTEREST],1,1):PaymentSchedule[[#This Row],[INTEREST]]),"")</f>
        <v>1326077.5368443455</v>
      </c>
    </row>
    <row r="202" spans="1:10" x14ac:dyDescent="0.25">
      <c r="A202" s="4">
        <f ca="1">IF(LoanIsGood,IF(ROW()-ROW(PaymentSchedule[[#Headers],[PMT NO]])&gt;ScheduledNumberOfPayments,"",ROW()-ROW(PaymentSchedule[[#Headers],[PMT NO]])),"")</f>
        <v>191</v>
      </c>
      <c r="B202" s="2">
        <f ca="1">IF(PaymentSchedule[[#This Row],[PMT NO]]&lt;&gt;"",EOMONTH(LoanStartDate,ROW(PaymentSchedule[[#This Row],[PMT NO]])-ROW(PaymentSchedule[[#Headers],[PMT NO]])-2)+DAY(LoanStartDate),"")</f>
        <v>51392</v>
      </c>
      <c r="C202" s="3">
        <f ca="1">IF(PaymentSchedule[[#This Row],[PMT NO]]&lt;&gt;"",IF(ROW()-ROW(PaymentSchedule[[#Headers],[BEGINNING BALANCE]])=1,LoanAmount,INDEX(PaymentSchedule[ENDING BALANCE],ROW()-ROW(PaymentSchedule[[#Headers],[BEGINNING BALANCE]])-1)),"")</f>
        <v>1248155.3693982181</v>
      </c>
      <c r="D202" s="3">
        <f ca="1">IF(PaymentSchedule[[#This Row],[PMT NO]]&lt;&gt;"",ScheduledPayment,"")</f>
        <v>10736.432460242781</v>
      </c>
      <c r="E202" s="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200</v>
      </c>
      <c r="F202" s="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10936.432460242781</v>
      </c>
      <c r="G202" s="3">
        <f ca="1">IF(PaymentSchedule[[#This Row],[PMT NO]]&lt;&gt;"",PaymentSchedule[[#This Row],[TOTAL PAYMENT]]-PaymentSchedule[[#This Row],[INTEREST]],"")</f>
        <v>5735.7850877502051</v>
      </c>
      <c r="H202" s="3">
        <f ca="1">IF(PaymentSchedule[[#This Row],[PMT NO]]&lt;&gt;"",PaymentSchedule[[#This Row],[BEGINNING BALANCE]]*(InterestRate/PaymentsPerYear),"")</f>
        <v>5200.6473724925754</v>
      </c>
      <c r="I202" s="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1242419.5843104678</v>
      </c>
      <c r="J202" s="3">
        <f ca="1">IF(PaymentSchedule[[#This Row],[PMT NO]]&lt;&gt;"",SUM(INDEX(PaymentSchedule[INTEREST],1,1):PaymentSchedule[[#This Row],[INTEREST]]),"")</f>
        <v>1331278.1842168381</v>
      </c>
    </row>
    <row r="203" spans="1:10" x14ac:dyDescent="0.25">
      <c r="A203" s="4">
        <f ca="1">IF(LoanIsGood,IF(ROW()-ROW(PaymentSchedule[[#Headers],[PMT NO]])&gt;ScheduledNumberOfPayments,"",ROW()-ROW(PaymentSchedule[[#Headers],[PMT NO]])),"")</f>
        <v>192</v>
      </c>
      <c r="B203" s="2">
        <f ca="1">IF(PaymentSchedule[[#This Row],[PMT NO]]&lt;&gt;"",EOMONTH(LoanStartDate,ROW(PaymentSchedule[[#This Row],[PMT NO]])-ROW(PaymentSchedule[[#Headers],[PMT NO]])-2)+DAY(LoanStartDate),"")</f>
        <v>51422</v>
      </c>
      <c r="C203" s="3">
        <f ca="1">IF(PaymentSchedule[[#This Row],[PMT NO]]&lt;&gt;"",IF(ROW()-ROW(PaymentSchedule[[#Headers],[BEGINNING BALANCE]])=1,LoanAmount,INDEX(PaymentSchedule[ENDING BALANCE],ROW()-ROW(PaymentSchedule[[#Headers],[BEGINNING BALANCE]])-1)),"")</f>
        <v>1242419.5843104678</v>
      </c>
      <c r="D203" s="3">
        <f ca="1">IF(PaymentSchedule[[#This Row],[PMT NO]]&lt;&gt;"",ScheduledPayment,"")</f>
        <v>10736.432460242781</v>
      </c>
      <c r="E203" s="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200</v>
      </c>
      <c r="F203" s="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10936.432460242781</v>
      </c>
      <c r="G203" s="3">
        <f ca="1">IF(PaymentSchedule[[#This Row],[PMT NO]]&lt;&gt;"",PaymentSchedule[[#This Row],[TOTAL PAYMENT]]-PaymentSchedule[[#This Row],[INTEREST]],"")</f>
        <v>5759.6841922824979</v>
      </c>
      <c r="H203" s="3">
        <f ca="1">IF(PaymentSchedule[[#This Row],[PMT NO]]&lt;&gt;"",PaymentSchedule[[#This Row],[BEGINNING BALANCE]]*(InterestRate/PaymentsPerYear),"")</f>
        <v>5176.7482679602826</v>
      </c>
      <c r="I203" s="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1236659.9001181852</v>
      </c>
      <c r="J203" s="3">
        <f ca="1">IF(PaymentSchedule[[#This Row],[PMT NO]]&lt;&gt;"",SUM(INDEX(PaymentSchedule[INTEREST],1,1):PaymentSchedule[[#This Row],[INTEREST]]),"")</f>
        <v>1336454.9324847984</v>
      </c>
    </row>
    <row r="204" spans="1:10" x14ac:dyDescent="0.25">
      <c r="A204" s="4">
        <f ca="1">IF(LoanIsGood,IF(ROW()-ROW(PaymentSchedule[[#Headers],[PMT NO]])&gt;ScheduledNumberOfPayments,"",ROW()-ROW(PaymentSchedule[[#Headers],[PMT NO]])),"")</f>
        <v>193</v>
      </c>
      <c r="B204" s="2">
        <f ca="1">IF(PaymentSchedule[[#This Row],[PMT NO]]&lt;&gt;"",EOMONTH(LoanStartDate,ROW(PaymentSchedule[[#This Row],[PMT NO]])-ROW(PaymentSchedule[[#Headers],[PMT NO]])-2)+DAY(LoanStartDate),"")</f>
        <v>51453</v>
      </c>
      <c r="C204" s="3">
        <f ca="1">IF(PaymentSchedule[[#This Row],[PMT NO]]&lt;&gt;"",IF(ROW()-ROW(PaymentSchedule[[#Headers],[BEGINNING BALANCE]])=1,LoanAmount,INDEX(PaymentSchedule[ENDING BALANCE],ROW()-ROW(PaymentSchedule[[#Headers],[BEGINNING BALANCE]])-1)),"")</f>
        <v>1236659.9001181852</v>
      </c>
      <c r="D204" s="3">
        <f ca="1">IF(PaymentSchedule[[#This Row],[PMT NO]]&lt;&gt;"",ScheduledPayment,"")</f>
        <v>10736.432460242781</v>
      </c>
      <c r="E204" s="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200</v>
      </c>
      <c r="F204" s="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10936.432460242781</v>
      </c>
      <c r="G204" s="3">
        <f ca="1">IF(PaymentSchedule[[#This Row],[PMT NO]]&lt;&gt;"",PaymentSchedule[[#This Row],[TOTAL PAYMENT]]-PaymentSchedule[[#This Row],[INTEREST]],"")</f>
        <v>5783.6828764170086</v>
      </c>
      <c r="H204" s="3">
        <f ca="1">IF(PaymentSchedule[[#This Row],[PMT NO]]&lt;&gt;"",PaymentSchedule[[#This Row],[BEGINNING BALANCE]]*(InterestRate/PaymentsPerYear),"")</f>
        <v>5152.7495838257719</v>
      </c>
      <c r="I204" s="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1230876.2172417683</v>
      </c>
      <c r="J204" s="3">
        <f ca="1">IF(PaymentSchedule[[#This Row],[PMT NO]]&lt;&gt;"",SUM(INDEX(PaymentSchedule[INTEREST],1,1):PaymentSchedule[[#This Row],[INTEREST]]),"")</f>
        <v>1341607.6820686241</v>
      </c>
    </row>
    <row r="205" spans="1:10" x14ac:dyDescent="0.25">
      <c r="A205" s="4">
        <f ca="1">IF(LoanIsGood,IF(ROW()-ROW(PaymentSchedule[[#Headers],[PMT NO]])&gt;ScheduledNumberOfPayments,"",ROW()-ROW(PaymentSchedule[[#Headers],[PMT NO]])),"")</f>
        <v>194</v>
      </c>
      <c r="B205" s="2">
        <f ca="1">IF(PaymentSchedule[[#This Row],[PMT NO]]&lt;&gt;"",EOMONTH(LoanStartDate,ROW(PaymentSchedule[[#This Row],[PMT NO]])-ROW(PaymentSchedule[[#Headers],[PMT NO]])-2)+DAY(LoanStartDate),"")</f>
        <v>51483</v>
      </c>
      <c r="C205" s="3">
        <f ca="1">IF(PaymentSchedule[[#This Row],[PMT NO]]&lt;&gt;"",IF(ROW()-ROW(PaymentSchedule[[#Headers],[BEGINNING BALANCE]])=1,LoanAmount,INDEX(PaymentSchedule[ENDING BALANCE],ROW()-ROW(PaymentSchedule[[#Headers],[BEGINNING BALANCE]])-1)),"")</f>
        <v>1230876.2172417683</v>
      </c>
      <c r="D205" s="3">
        <f ca="1">IF(PaymentSchedule[[#This Row],[PMT NO]]&lt;&gt;"",ScheduledPayment,"")</f>
        <v>10736.432460242781</v>
      </c>
      <c r="E205" s="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200</v>
      </c>
      <c r="F205" s="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10936.432460242781</v>
      </c>
      <c r="G205" s="3">
        <f ca="1">IF(PaymentSchedule[[#This Row],[PMT NO]]&lt;&gt;"",PaymentSchedule[[#This Row],[TOTAL PAYMENT]]-PaymentSchedule[[#This Row],[INTEREST]],"")</f>
        <v>5807.7815550687465</v>
      </c>
      <c r="H205" s="3">
        <f ca="1">IF(PaymentSchedule[[#This Row],[PMT NO]]&lt;&gt;"",PaymentSchedule[[#This Row],[BEGINNING BALANCE]]*(InterestRate/PaymentsPerYear),"")</f>
        <v>5128.6509051740341</v>
      </c>
      <c r="I205" s="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1225068.4356866996</v>
      </c>
      <c r="J205" s="3">
        <f ca="1">IF(PaymentSchedule[[#This Row],[PMT NO]]&lt;&gt;"",SUM(INDEX(PaymentSchedule[INTEREST],1,1):PaymentSchedule[[#This Row],[INTEREST]]),"")</f>
        <v>1346736.332973798</v>
      </c>
    </row>
    <row r="206" spans="1:10" x14ac:dyDescent="0.25">
      <c r="A206" s="4">
        <f ca="1">IF(LoanIsGood,IF(ROW()-ROW(PaymentSchedule[[#Headers],[PMT NO]])&gt;ScheduledNumberOfPayments,"",ROW()-ROW(PaymentSchedule[[#Headers],[PMT NO]])),"")</f>
        <v>195</v>
      </c>
      <c r="B206" s="2">
        <f ca="1">IF(PaymentSchedule[[#This Row],[PMT NO]]&lt;&gt;"",EOMONTH(LoanStartDate,ROW(PaymentSchedule[[#This Row],[PMT NO]])-ROW(PaymentSchedule[[#Headers],[PMT NO]])-2)+DAY(LoanStartDate),"")</f>
        <v>51514</v>
      </c>
      <c r="C206" s="3">
        <f ca="1">IF(PaymentSchedule[[#This Row],[PMT NO]]&lt;&gt;"",IF(ROW()-ROW(PaymentSchedule[[#Headers],[BEGINNING BALANCE]])=1,LoanAmount,INDEX(PaymentSchedule[ENDING BALANCE],ROW()-ROW(PaymentSchedule[[#Headers],[BEGINNING BALANCE]])-1)),"")</f>
        <v>1225068.4356866996</v>
      </c>
      <c r="D206" s="3">
        <f ca="1">IF(PaymentSchedule[[#This Row],[PMT NO]]&lt;&gt;"",ScheduledPayment,"")</f>
        <v>10736.432460242781</v>
      </c>
      <c r="E206" s="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200</v>
      </c>
      <c r="F206" s="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10936.432460242781</v>
      </c>
      <c r="G206" s="3">
        <f ca="1">IF(PaymentSchedule[[#This Row],[PMT NO]]&lt;&gt;"",PaymentSchedule[[#This Row],[TOTAL PAYMENT]]-PaymentSchedule[[#This Row],[INTEREST]],"")</f>
        <v>5831.9806448815325</v>
      </c>
      <c r="H206" s="3">
        <f ca="1">IF(PaymentSchedule[[#This Row],[PMT NO]]&lt;&gt;"",PaymentSchedule[[#This Row],[BEGINNING BALANCE]]*(InterestRate/PaymentsPerYear),"")</f>
        <v>5104.451815361248</v>
      </c>
      <c r="I206" s="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1219236.4550418181</v>
      </c>
      <c r="J206" s="3">
        <f ca="1">IF(PaymentSchedule[[#This Row],[PMT NO]]&lt;&gt;"",SUM(INDEX(PaymentSchedule[INTEREST],1,1):PaymentSchedule[[#This Row],[INTEREST]]),"")</f>
        <v>1351840.7847891592</v>
      </c>
    </row>
    <row r="207" spans="1:10" x14ac:dyDescent="0.25">
      <c r="A207" s="4">
        <f ca="1">IF(LoanIsGood,IF(ROW()-ROW(PaymentSchedule[[#Headers],[PMT NO]])&gt;ScheduledNumberOfPayments,"",ROW()-ROW(PaymentSchedule[[#Headers],[PMT NO]])),"")</f>
        <v>196</v>
      </c>
      <c r="B207" s="2">
        <f ca="1">IF(PaymentSchedule[[#This Row],[PMT NO]]&lt;&gt;"",EOMONTH(LoanStartDate,ROW(PaymentSchedule[[#This Row],[PMT NO]])-ROW(PaymentSchedule[[#Headers],[PMT NO]])-2)+DAY(LoanStartDate),"")</f>
        <v>51545</v>
      </c>
      <c r="C207" s="3">
        <f ca="1">IF(PaymentSchedule[[#This Row],[PMT NO]]&lt;&gt;"",IF(ROW()-ROW(PaymentSchedule[[#Headers],[BEGINNING BALANCE]])=1,LoanAmount,INDEX(PaymentSchedule[ENDING BALANCE],ROW()-ROW(PaymentSchedule[[#Headers],[BEGINNING BALANCE]])-1)),"")</f>
        <v>1219236.4550418181</v>
      </c>
      <c r="D207" s="3">
        <f ca="1">IF(PaymentSchedule[[#This Row],[PMT NO]]&lt;&gt;"",ScheduledPayment,"")</f>
        <v>10736.432460242781</v>
      </c>
      <c r="E207" s="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200</v>
      </c>
      <c r="F207" s="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10936.432460242781</v>
      </c>
      <c r="G207" s="3">
        <f ca="1">IF(PaymentSchedule[[#This Row],[PMT NO]]&lt;&gt;"",PaymentSchedule[[#This Row],[TOTAL PAYMENT]]-PaymentSchedule[[#This Row],[INTEREST]],"")</f>
        <v>5856.280564235205</v>
      </c>
      <c r="H207" s="3">
        <f ca="1">IF(PaymentSchedule[[#This Row],[PMT NO]]&lt;&gt;"",PaymentSchedule[[#This Row],[BEGINNING BALANCE]]*(InterestRate/PaymentsPerYear),"")</f>
        <v>5080.1518960075755</v>
      </c>
      <c r="I207" s="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1213380.1744775828</v>
      </c>
      <c r="J207" s="3">
        <f ca="1">IF(PaymentSchedule[[#This Row],[PMT NO]]&lt;&gt;"",SUM(INDEX(PaymentSchedule[INTEREST],1,1):PaymentSchedule[[#This Row],[INTEREST]]),"")</f>
        <v>1356920.9366851668</v>
      </c>
    </row>
    <row r="208" spans="1:10" x14ac:dyDescent="0.25">
      <c r="A208" s="4">
        <f ca="1">IF(LoanIsGood,IF(ROW()-ROW(PaymentSchedule[[#Headers],[PMT NO]])&gt;ScheduledNumberOfPayments,"",ROW()-ROW(PaymentSchedule[[#Headers],[PMT NO]])),"")</f>
        <v>197</v>
      </c>
      <c r="B208" s="2">
        <f ca="1">IF(PaymentSchedule[[#This Row],[PMT NO]]&lt;&gt;"",EOMONTH(LoanStartDate,ROW(PaymentSchedule[[#This Row],[PMT NO]])-ROW(PaymentSchedule[[#Headers],[PMT NO]])-2)+DAY(LoanStartDate),"")</f>
        <v>51573</v>
      </c>
      <c r="C208" s="3">
        <f ca="1">IF(PaymentSchedule[[#This Row],[PMT NO]]&lt;&gt;"",IF(ROW()-ROW(PaymentSchedule[[#Headers],[BEGINNING BALANCE]])=1,LoanAmount,INDEX(PaymentSchedule[ENDING BALANCE],ROW()-ROW(PaymentSchedule[[#Headers],[BEGINNING BALANCE]])-1)),"")</f>
        <v>1213380.1744775828</v>
      </c>
      <c r="D208" s="3">
        <f ca="1">IF(PaymentSchedule[[#This Row],[PMT NO]]&lt;&gt;"",ScheduledPayment,"")</f>
        <v>10736.432460242781</v>
      </c>
      <c r="E208" s="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200</v>
      </c>
      <c r="F208" s="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10936.432460242781</v>
      </c>
      <c r="G208" s="3">
        <f ca="1">IF(PaymentSchedule[[#This Row],[PMT NO]]&lt;&gt;"",PaymentSchedule[[#This Row],[TOTAL PAYMENT]]-PaymentSchedule[[#This Row],[INTEREST]],"")</f>
        <v>5880.6817332528526</v>
      </c>
      <c r="H208" s="3">
        <f ca="1">IF(PaymentSchedule[[#This Row],[PMT NO]]&lt;&gt;"",PaymentSchedule[[#This Row],[BEGINNING BALANCE]]*(InterestRate/PaymentsPerYear),"")</f>
        <v>5055.7507269899279</v>
      </c>
      <c r="I208" s="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1207499.4927443299</v>
      </c>
      <c r="J208" s="3">
        <f ca="1">IF(PaymentSchedule[[#This Row],[PMT NO]]&lt;&gt;"",SUM(INDEX(PaymentSchedule[INTEREST],1,1):PaymentSchedule[[#This Row],[INTEREST]]),"")</f>
        <v>1361976.6874121567</v>
      </c>
    </row>
    <row r="209" spans="1:10" x14ac:dyDescent="0.25">
      <c r="A209" s="4">
        <f ca="1">IF(LoanIsGood,IF(ROW()-ROW(PaymentSchedule[[#Headers],[PMT NO]])&gt;ScheduledNumberOfPayments,"",ROW()-ROW(PaymentSchedule[[#Headers],[PMT NO]])),"")</f>
        <v>198</v>
      </c>
      <c r="B209" s="2">
        <f ca="1">IF(PaymentSchedule[[#This Row],[PMT NO]]&lt;&gt;"",EOMONTH(LoanStartDate,ROW(PaymentSchedule[[#This Row],[PMT NO]])-ROW(PaymentSchedule[[#Headers],[PMT NO]])-2)+DAY(LoanStartDate),"")</f>
        <v>51604</v>
      </c>
      <c r="C209" s="3">
        <f ca="1">IF(PaymentSchedule[[#This Row],[PMT NO]]&lt;&gt;"",IF(ROW()-ROW(PaymentSchedule[[#Headers],[BEGINNING BALANCE]])=1,LoanAmount,INDEX(PaymentSchedule[ENDING BALANCE],ROW()-ROW(PaymentSchedule[[#Headers],[BEGINNING BALANCE]])-1)),"")</f>
        <v>1207499.4927443299</v>
      </c>
      <c r="D209" s="3">
        <f ca="1">IF(PaymentSchedule[[#This Row],[PMT NO]]&lt;&gt;"",ScheduledPayment,"")</f>
        <v>10736.432460242781</v>
      </c>
      <c r="E209" s="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200</v>
      </c>
      <c r="F209" s="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10936.432460242781</v>
      </c>
      <c r="G209" s="3">
        <f ca="1">IF(PaymentSchedule[[#This Row],[PMT NO]]&lt;&gt;"",PaymentSchedule[[#This Row],[TOTAL PAYMENT]]-PaymentSchedule[[#This Row],[INTEREST]],"")</f>
        <v>5905.1845738080729</v>
      </c>
      <c r="H209" s="3">
        <f ca="1">IF(PaymentSchedule[[#This Row],[PMT NO]]&lt;&gt;"",PaymentSchedule[[#This Row],[BEGINNING BALANCE]]*(InterestRate/PaymentsPerYear),"")</f>
        <v>5031.2478864347077</v>
      </c>
      <c r="I209" s="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1201594.3081705219</v>
      </c>
      <c r="J209" s="3">
        <f ca="1">IF(PaymentSchedule[[#This Row],[PMT NO]]&lt;&gt;"",SUM(INDEX(PaymentSchedule[INTEREST],1,1):PaymentSchedule[[#This Row],[INTEREST]]),"")</f>
        <v>1367007.9352985914</v>
      </c>
    </row>
    <row r="210" spans="1:10" x14ac:dyDescent="0.25">
      <c r="A210" s="4">
        <f ca="1">IF(LoanIsGood,IF(ROW()-ROW(PaymentSchedule[[#Headers],[PMT NO]])&gt;ScheduledNumberOfPayments,"",ROW()-ROW(PaymentSchedule[[#Headers],[PMT NO]])),"")</f>
        <v>199</v>
      </c>
      <c r="B210" s="2">
        <f ca="1">IF(PaymentSchedule[[#This Row],[PMT NO]]&lt;&gt;"",EOMONTH(LoanStartDate,ROW(PaymentSchedule[[#This Row],[PMT NO]])-ROW(PaymentSchedule[[#Headers],[PMT NO]])-2)+DAY(LoanStartDate),"")</f>
        <v>51634</v>
      </c>
      <c r="C210" s="3">
        <f ca="1">IF(PaymentSchedule[[#This Row],[PMT NO]]&lt;&gt;"",IF(ROW()-ROW(PaymentSchedule[[#Headers],[BEGINNING BALANCE]])=1,LoanAmount,INDEX(PaymentSchedule[ENDING BALANCE],ROW()-ROW(PaymentSchedule[[#Headers],[BEGINNING BALANCE]])-1)),"")</f>
        <v>1201594.3081705219</v>
      </c>
      <c r="D210" s="3">
        <f ca="1">IF(PaymentSchedule[[#This Row],[PMT NO]]&lt;&gt;"",ScheduledPayment,"")</f>
        <v>10736.432460242781</v>
      </c>
      <c r="E210" s="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200</v>
      </c>
      <c r="F210" s="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10936.432460242781</v>
      </c>
      <c r="G210" s="3">
        <f ca="1">IF(PaymentSchedule[[#This Row],[PMT NO]]&lt;&gt;"",PaymentSchedule[[#This Row],[TOTAL PAYMENT]]-PaymentSchedule[[#This Row],[INTEREST]],"")</f>
        <v>5929.7895095322729</v>
      </c>
      <c r="H210" s="3">
        <f ca="1">IF(PaymentSchedule[[#This Row],[PMT NO]]&lt;&gt;"",PaymentSchedule[[#This Row],[BEGINNING BALANCE]]*(InterestRate/PaymentsPerYear),"")</f>
        <v>5006.6429507105076</v>
      </c>
      <c r="I210" s="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1195664.5186609896</v>
      </c>
      <c r="J210" s="3">
        <f ca="1">IF(PaymentSchedule[[#This Row],[PMT NO]]&lt;&gt;"",SUM(INDEX(PaymentSchedule[INTEREST],1,1):PaymentSchedule[[#This Row],[INTEREST]]),"")</f>
        <v>1372014.578249302</v>
      </c>
    </row>
    <row r="211" spans="1:10" x14ac:dyDescent="0.25">
      <c r="A211" s="4">
        <f ca="1">IF(LoanIsGood,IF(ROW()-ROW(PaymentSchedule[[#Headers],[PMT NO]])&gt;ScheduledNumberOfPayments,"",ROW()-ROW(PaymentSchedule[[#Headers],[PMT NO]])),"")</f>
        <v>200</v>
      </c>
      <c r="B211" s="2">
        <f ca="1">IF(PaymentSchedule[[#This Row],[PMT NO]]&lt;&gt;"",EOMONTH(LoanStartDate,ROW(PaymentSchedule[[#This Row],[PMT NO]])-ROW(PaymentSchedule[[#Headers],[PMT NO]])-2)+DAY(LoanStartDate),"")</f>
        <v>51665</v>
      </c>
      <c r="C211" s="3">
        <f ca="1">IF(PaymentSchedule[[#This Row],[PMT NO]]&lt;&gt;"",IF(ROW()-ROW(PaymentSchedule[[#Headers],[BEGINNING BALANCE]])=1,LoanAmount,INDEX(PaymentSchedule[ENDING BALANCE],ROW()-ROW(PaymentSchedule[[#Headers],[BEGINNING BALANCE]])-1)),"")</f>
        <v>1195664.5186609896</v>
      </c>
      <c r="D211" s="3">
        <f ca="1">IF(PaymentSchedule[[#This Row],[PMT NO]]&lt;&gt;"",ScheduledPayment,"")</f>
        <v>10736.432460242781</v>
      </c>
      <c r="E211" s="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200</v>
      </c>
      <c r="F211" s="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10936.432460242781</v>
      </c>
      <c r="G211" s="3">
        <f ca="1">IF(PaymentSchedule[[#This Row],[PMT NO]]&lt;&gt;"",PaymentSchedule[[#This Row],[TOTAL PAYMENT]]-PaymentSchedule[[#This Row],[INTEREST]],"")</f>
        <v>5954.4969658219907</v>
      </c>
      <c r="H211" s="3">
        <f ca="1">IF(PaymentSchedule[[#This Row],[PMT NO]]&lt;&gt;"",PaymentSchedule[[#This Row],[BEGINNING BALANCE]]*(InterestRate/PaymentsPerYear),"")</f>
        <v>4981.9354944207898</v>
      </c>
      <c r="I211" s="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1189710.0216951675</v>
      </c>
      <c r="J211" s="3">
        <f ca="1">IF(PaymentSchedule[[#This Row],[PMT NO]]&lt;&gt;"",SUM(INDEX(PaymentSchedule[INTEREST],1,1):PaymentSchedule[[#This Row],[INTEREST]]),"")</f>
        <v>1376996.5137437228</v>
      </c>
    </row>
    <row r="212" spans="1:10" x14ac:dyDescent="0.25">
      <c r="A212" s="4">
        <f ca="1">IF(LoanIsGood,IF(ROW()-ROW(PaymentSchedule[[#Headers],[PMT NO]])&gt;ScheduledNumberOfPayments,"",ROW()-ROW(PaymentSchedule[[#Headers],[PMT NO]])),"")</f>
        <v>201</v>
      </c>
      <c r="B212" s="2">
        <f ca="1">IF(PaymentSchedule[[#This Row],[PMT NO]]&lt;&gt;"",EOMONTH(LoanStartDate,ROW(PaymentSchedule[[#This Row],[PMT NO]])-ROW(PaymentSchedule[[#Headers],[PMT NO]])-2)+DAY(LoanStartDate),"")</f>
        <v>51695</v>
      </c>
      <c r="C212" s="3">
        <f ca="1">IF(PaymentSchedule[[#This Row],[PMT NO]]&lt;&gt;"",IF(ROW()-ROW(PaymentSchedule[[#Headers],[BEGINNING BALANCE]])=1,LoanAmount,INDEX(PaymentSchedule[ENDING BALANCE],ROW()-ROW(PaymentSchedule[[#Headers],[BEGINNING BALANCE]])-1)),"")</f>
        <v>1189710.0216951675</v>
      </c>
      <c r="D212" s="3">
        <f ca="1">IF(PaymentSchedule[[#This Row],[PMT NO]]&lt;&gt;"",ScheduledPayment,"")</f>
        <v>10736.432460242781</v>
      </c>
      <c r="E212" s="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200</v>
      </c>
      <c r="F212" s="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10936.432460242781</v>
      </c>
      <c r="G212" s="3">
        <f ca="1">IF(PaymentSchedule[[#This Row],[PMT NO]]&lt;&gt;"",PaymentSchedule[[#This Row],[TOTAL PAYMENT]]-PaymentSchedule[[#This Row],[INTEREST]],"")</f>
        <v>5979.3073698462495</v>
      </c>
      <c r="H212" s="3">
        <f ca="1">IF(PaymentSchedule[[#This Row],[PMT NO]]&lt;&gt;"",PaymentSchedule[[#This Row],[BEGINNING BALANCE]]*(InterestRate/PaymentsPerYear),"")</f>
        <v>4957.125090396531</v>
      </c>
      <c r="I212" s="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1183730.7143253214</v>
      </c>
      <c r="J212" s="3">
        <f ca="1">IF(PaymentSchedule[[#This Row],[PMT NO]]&lt;&gt;"",SUM(INDEX(PaymentSchedule[INTEREST],1,1):PaymentSchedule[[#This Row],[INTEREST]]),"")</f>
        <v>1381953.6388341193</v>
      </c>
    </row>
    <row r="213" spans="1:10" x14ac:dyDescent="0.25">
      <c r="A213" s="4">
        <f ca="1">IF(LoanIsGood,IF(ROW()-ROW(PaymentSchedule[[#Headers],[PMT NO]])&gt;ScheduledNumberOfPayments,"",ROW()-ROW(PaymentSchedule[[#Headers],[PMT NO]])),"")</f>
        <v>202</v>
      </c>
      <c r="B213" s="2">
        <f ca="1">IF(PaymentSchedule[[#This Row],[PMT NO]]&lt;&gt;"",EOMONTH(LoanStartDate,ROW(PaymentSchedule[[#This Row],[PMT NO]])-ROW(PaymentSchedule[[#Headers],[PMT NO]])-2)+DAY(LoanStartDate),"")</f>
        <v>51726</v>
      </c>
      <c r="C213" s="3">
        <f ca="1">IF(PaymentSchedule[[#This Row],[PMT NO]]&lt;&gt;"",IF(ROW()-ROW(PaymentSchedule[[#Headers],[BEGINNING BALANCE]])=1,LoanAmount,INDEX(PaymentSchedule[ENDING BALANCE],ROW()-ROW(PaymentSchedule[[#Headers],[BEGINNING BALANCE]])-1)),"")</f>
        <v>1183730.7143253214</v>
      </c>
      <c r="D213" s="3">
        <f ca="1">IF(PaymentSchedule[[#This Row],[PMT NO]]&lt;&gt;"",ScheduledPayment,"")</f>
        <v>10736.432460242781</v>
      </c>
      <c r="E213" s="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200</v>
      </c>
      <c r="F213" s="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10936.432460242781</v>
      </c>
      <c r="G213" s="3">
        <f ca="1">IF(PaymentSchedule[[#This Row],[PMT NO]]&lt;&gt;"",PaymentSchedule[[#This Row],[TOTAL PAYMENT]]-PaymentSchedule[[#This Row],[INTEREST]],"")</f>
        <v>6004.2211505539417</v>
      </c>
      <c r="H213" s="3">
        <f ca="1">IF(PaymentSchedule[[#This Row],[PMT NO]]&lt;&gt;"",PaymentSchedule[[#This Row],[BEGINNING BALANCE]]*(InterestRate/PaymentsPerYear),"")</f>
        <v>4932.2113096888388</v>
      </c>
      <c r="I213" s="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1177726.4931747674</v>
      </c>
      <c r="J213" s="3">
        <f ca="1">IF(PaymentSchedule[[#This Row],[PMT NO]]&lt;&gt;"",SUM(INDEX(PaymentSchedule[INTEREST],1,1):PaymentSchedule[[#This Row],[INTEREST]]),"")</f>
        <v>1386885.8501438082</v>
      </c>
    </row>
    <row r="214" spans="1:10" x14ac:dyDescent="0.25">
      <c r="A214" s="4">
        <f ca="1">IF(LoanIsGood,IF(ROW()-ROW(PaymentSchedule[[#Headers],[PMT NO]])&gt;ScheduledNumberOfPayments,"",ROW()-ROW(PaymentSchedule[[#Headers],[PMT NO]])),"")</f>
        <v>203</v>
      </c>
      <c r="B214" s="2">
        <f ca="1">IF(PaymentSchedule[[#This Row],[PMT NO]]&lt;&gt;"",EOMONTH(LoanStartDate,ROW(PaymentSchedule[[#This Row],[PMT NO]])-ROW(PaymentSchedule[[#Headers],[PMT NO]])-2)+DAY(LoanStartDate),"")</f>
        <v>51757</v>
      </c>
      <c r="C214" s="3">
        <f ca="1">IF(PaymentSchedule[[#This Row],[PMT NO]]&lt;&gt;"",IF(ROW()-ROW(PaymentSchedule[[#Headers],[BEGINNING BALANCE]])=1,LoanAmount,INDEX(PaymentSchedule[ENDING BALANCE],ROW()-ROW(PaymentSchedule[[#Headers],[BEGINNING BALANCE]])-1)),"")</f>
        <v>1177726.4931747674</v>
      </c>
      <c r="D214" s="3">
        <f ca="1">IF(PaymentSchedule[[#This Row],[PMT NO]]&lt;&gt;"",ScheduledPayment,"")</f>
        <v>10736.432460242781</v>
      </c>
      <c r="E214" s="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200</v>
      </c>
      <c r="F214" s="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10936.432460242781</v>
      </c>
      <c r="G214" s="3">
        <f ca="1">IF(PaymentSchedule[[#This Row],[PMT NO]]&lt;&gt;"",PaymentSchedule[[#This Row],[TOTAL PAYMENT]]-PaymentSchedule[[#This Row],[INTEREST]],"")</f>
        <v>6029.2387386812497</v>
      </c>
      <c r="H214" s="3">
        <f ca="1">IF(PaymentSchedule[[#This Row],[PMT NO]]&lt;&gt;"",PaymentSchedule[[#This Row],[BEGINNING BALANCE]]*(InterestRate/PaymentsPerYear),"")</f>
        <v>4907.1937215615308</v>
      </c>
      <c r="I214" s="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1171697.2544360862</v>
      </c>
      <c r="J214" s="3">
        <f ca="1">IF(PaymentSchedule[[#This Row],[PMT NO]]&lt;&gt;"",SUM(INDEX(PaymentSchedule[INTEREST],1,1):PaymentSchedule[[#This Row],[INTEREST]]),"")</f>
        <v>1391793.0438653696</v>
      </c>
    </row>
    <row r="215" spans="1:10" x14ac:dyDescent="0.25">
      <c r="A215" s="4">
        <f ca="1">IF(LoanIsGood,IF(ROW()-ROW(PaymentSchedule[[#Headers],[PMT NO]])&gt;ScheduledNumberOfPayments,"",ROW()-ROW(PaymentSchedule[[#Headers],[PMT NO]])),"")</f>
        <v>204</v>
      </c>
      <c r="B215" s="2">
        <f ca="1">IF(PaymentSchedule[[#This Row],[PMT NO]]&lt;&gt;"",EOMONTH(LoanStartDate,ROW(PaymentSchedule[[#This Row],[PMT NO]])-ROW(PaymentSchedule[[#Headers],[PMT NO]])-2)+DAY(LoanStartDate),"")</f>
        <v>51787</v>
      </c>
      <c r="C215" s="3">
        <f ca="1">IF(PaymentSchedule[[#This Row],[PMT NO]]&lt;&gt;"",IF(ROW()-ROW(PaymentSchedule[[#Headers],[BEGINNING BALANCE]])=1,LoanAmount,INDEX(PaymentSchedule[ENDING BALANCE],ROW()-ROW(PaymentSchedule[[#Headers],[BEGINNING BALANCE]])-1)),"")</f>
        <v>1171697.2544360862</v>
      </c>
      <c r="D215" s="3">
        <f ca="1">IF(PaymentSchedule[[#This Row],[PMT NO]]&lt;&gt;"",ScheduledPayment,"")</f>
        <v>10736.432460242781</v>
      </c>
      <c r="E215" s="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200</v>
      </c>
      <c r="F215" s="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10936.432460242781</v>
      </c>
      <c r="G215" s="3">
        <f ca="1">IF(PaymentSchedule[[#This Row],[PMT NO]]&lt;&gt;"",PaymentSchedule[[#This Row],[TOTAL PAYMENT]]-PaymentSchedule[[#This Row],[INTEREST]],"")</f>
        <v>6054.3605667590882</v>
      </c>
      <c r="H215" s="3">
        <f ca="1">IF(PaymentSchedule[[#This Row],[PMT NO]]&lt;&gt;"",PaymentSchedule[[#This Row],[BEGINNING BALANCE]]*(InterestRate/PaymentsPerYear),"")</f>
        <v>4882.0718934836923</v>
      </c>
      <c r="I215" s="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1165642.8938693271</v>
      </c>
      <c r="J215" s="3">
        <f ca="1">IF(PaymentSchedule[[#This Row],[PMT NO]]&lt;&gt;"",SUM(INDEX(PaymentSchedule[INTEREST],1,1):PaymentSchedule[[#This Row],[INTEREST]]),"")</f>
        <v>1396675.1157588533</v>
      </c>
    </row>
    <row r="216" spans="1:10" x14ac:dyDescent="0.25">
      <c r="A216" s="4">
        <f ca="1">IF(LoanIsGood,IF(ROW()-ROW(PaymentSchedule[[#Headers],[PMT NO]])&gt;ScheduledNumberOfPayments,"",ROW()-ROW(PaymentSchedule[[#Headers],[PMT NO]])),"")</f>
        <v>205</v>
      </c>
      <c r="B216" s="2">
        <f ca="1">IF(PaymentSchedule[[#This Row],[PMT NO]]&lt;&gt;"",EOMONTH(LoanStartDate,ROW(PaymentSchedule[[#This Row],[PMT NO]])-ROW(PaymentSchedule[[#Headers],[PMT NO]])-2)+DAY(LoanStartDate),"")</f>
        <v>51818</v>
      </c>
      <c r="C216" s="3">
        <f ca="1">IF(PaymentSchedule[[#This Row],[PMT NO]]&lt;&gt;"",IF(ROW()-ROW(PaymentSchedule[[#Headers],[BEGINNING BALANCE]])=1,LoanAmount,INDEX(PaymentSchedule[ENDING BALANCE],ROW()-ROW(PaymentSchedule[[#Headers],[BEGINNING BALANCE]])-1)),"")</f>
        <v>1165642.8938693271</v>
      </c>
      <c r="D216" s="3">
        <f ca="1">IF(PaymentSchedule[[#This Row],[PMT NO]]&lt;&gt;"",ScheduledPayment,"")</f>
        <v>10736.432460242781</v>
      </c>
      <c r="E216" s="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200</v>
      </c>
      <c r="F216" s="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10936.432460242781</v>
      </c>
      <c r="G216" s="3">
        <f ca="1">IF(PaymentSchedule[[#This Row],[PMT NO]]&lt;&gt;"",PaymentSchedule[[#This Row],[TOTAL PAYMENT]]-PaymentSchedule[[#This Row],[INTEREST]],"")</f>
        <v>6079.5870691205837</v>
      </c>
      <c r="H216" s="3">
        <f ca="1">IF(PaymentSchedule[[#This Row],[PMT NO]]&lt;&gt;"",PaymentSchedule[[#This Row],[BEGINNING BALANCE]]*(InterestRate/PaymentsPerYear),"")</f>
        <v>4856.8453911221968</v>
      </c>
      <c r="I216" s="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1159563.3068002067</v>
      </c>
      <c r="J216" s="3">
        <f ca="1">IF(PaymentSchedule[[#This Row],[PMT NO]]&lt;&gt;"",SUM(INDEX(PaymentSchedule[INTEREST],1,1):PaymentSchedule[[#This Row],[INTEREST]]),"")</f>
        <v>1401531.9611499754</v>
      </c>
    </row>
    <row r="217" spans="1:10" x14ac:dyDescent="0.25">
      <c r="A217" s="4">
        <f ca="1">IF(LoanIsGood,IF(ROW()-ROW(PaymentSchedule[[#Headers],[PMT NO]])&gt;ScheduledNumberOfPayments,"",ROW()-ROW(PaymentSchedule[[#Headers],[PMT NO]])),"")</f>
        <v>206</v>
      </c>
      <c r="B217" s="2">
        <f ca="1">IF(PaymentSchedule[[#This Row],[PMT NO]]&lt;&gt;"",EOMONTH(LoanStartDate,ROW(PaymentSchedule[[#This Row],[PMT NO]])-ROW(PaymentSchedule[[#Headers],[PMT NO]])-2)+DAY(LoanStartDate),"")</f>
        <v>51848</v>
      </c>
      <c r="C217" s="3">
        <f ca="1">IF(PaymentSchedule[[#This Row],[PMT NO]]&lt;&gt;"",IF(ROW()-ROW(PaymentSchedule[[#Headers],[BEGINNING BALANCE]])=1,LoanAmount,INDEX(PaymentSchedule[ENDING BALANCE],ROW()-ROW(PaymentSchedule[[#Headers],[BEGINNING BALANCE]])-1)),"")</f>
        <v>1159563.3068002067</v>
      </c>
      <c r="D217" s="3">
        <f ca="1">IF(PaymentSchedule[[#This Row],[PMT NO]]&lt;&gt;"",ScheduledPayment,"")</f>
        <v>10736.432460242781</v>
      </c>
      <c r="E217" s="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200</v>
      </c>
      <c r="F217" s="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10936.432460242781</v>
      </c>
      <c r="G217" s="3">
        <f ca="1">IF(PaymentSchedule[[#This Row],[PMT NO]]&lt;&gt;"",PaymentSchedule[[#This Row],[TOTAL PAYMENT]]-PaymentSchedule[[#This Row],[INTEREST]],"")</f>
        <v>6104.9186819085862</v>
      </c>
      <c r="H217" s="3">
        <f ca="1">IF(PaymentSchedule[[#This Row],[PMT NO]]&lt;&gt;"",PaymentSchedule[[#This Row],[BEGINNING BALANCE]]*(InterestRate/PaymentsPerYear),"")</f>
        <v>4831.5137783341943</v>
      </c>
      <c r="I217" s="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1153458.388118298</v>
      </c>
      <c r="J217" s="3">
        <f ca="1">IF(PaymentSchedule[[#This Row],[PMT NO]]&lt;&gt;"",SUM(INDEX(PaymentSchedule[INTEREST],1,1):PaymentSchedule[[#This Row],[INTEREST]]),"")</f>
        <v>1406363.4749283097</v>
      </c>
    </row>
    <row r="218" spans="1:10" x14ac:dyDescent="0.25">
      <c r="A218" s="4">
        <f ca="1">IF(LoanIsGood,IF(ROW()-ROW(PaymentSchedule[[#Headers],[PMT NO]])&gt;ScheduledNumberOfPayments,"",ROW()-ROW(PaymentSchedule[[#Headers],[PMT NO]])),"")</f>
        <v>207</v>
      </c>
      <c r="B218" s="2">
        <f ca="1">IF(PaymentSchedule[[#This Row],[PMT NO]]&lt;&gt;"",EOMONTH(LoanStartDate,ROW(PaymentSchedule[[#This Row],[PMT NO]])-ROW(PaymentSchedule[[#Headers],[PMT NO]])-2)+DAY(LoanStartDate),"")</f>
        <v>51879</v>
      </c>
      <c r="C218" s="3">
        <f ca="1">IF(PaymentSchedule[[#This Row],[PMT NO]]&lt;&gt;"",IF(ROW()-ROW(PaymentSchedule[[#Headers],[BEGINNING BALANCE]])=1,LoanAmount,INDEX(PaymentSchedule[ENDING BALANCE],ROW()-ROW(PaymentSchedule[[#Headers],[BEGINNING BALANCE]])-1)),"")</f>
        <v>1153458.388118298</v>
      </c>
      <c r="D218" s="3">
        <f ca="1">IF(PaymentSchedule[[#This Row],[PMT NO]]&lt;&gt;"",ScheduledPayment,"")</f>
        <v>10736.432460242781</v>
      </c>
      <c r="E218" s="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200</v>
      </c>
      <c r="F218" s="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10936.432460242781</v>
      </c>
      <c r="G218" s="3">
        <f ca="1">IF(PaymentSchedule[[#This Row],[PMT NO]]&lt;&gt;"",PaymentSchedule[[#This Row],[TOTAL PAYMENT]]-PaymentSchedule[[#This Row],[INTEREST]],"")</f>
        <v>6130.3558430832054</v>
      </c>
      <c r="H218" s="3">
        <f ca="1">IF(PaymentSchedule[[#This Row],[PMT NO]]&lt;&gt;"",PaymentSchedule[[#This Row],[BEGINNING BALANCE]]*(InterestRate/PaymentsPerYear),"")</f>
        <v>4806.0766171595751</v>
      </c>
      <c r="I218" s="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1147328.0322752148</v>
      </c>
      <c r="J218" s="3">
        <f ca="1">IF(PaymentSchedule[[#This Row],[PMT NO]]&lt;&gt;"",SUM(INDEX(PaymentSchedule[INTEREST],1,1):PaymentSchedule[[#This Row],[INTEREST]]),"")</f>
        <v>1411169.5515454693</v>
      </c>
    </row>
    <row r="219" spans="1:10" x14ac:dyDescent="0.25">
      <c r="A219" s="4">
        <f ca="1">IF(LoanIsGood,IF(ROW()-ROW(PaymentSchedule[[#Headers],[PMT NO]])&gt;ScheduledNumberOfPayments,"",ROW()-ROW(PaymentSchedule[[#Headers],[PMT NO]])),"")</f>
        <v>208</v>
      </c>
      <c r="B219" s="2">
        <f ca="1">IF(PaymentSchedule[[#This Row],[PMT NO]]&lt;&gt;"",EOMONTH(LoanStartDate,ROW(PaymentSchedule[[#This Row],[PMT NO]])-ROW(PaymentSchedule[[#Headers],[PMT NO]])-2)+DAY(LoanStartDate),"")</f>
        <v>51910</v>
      </c>
      <c r="C219" s="3">
        <f ca="1">IF(PaymentSchedule[[#This Row],[PMT NO]]&lt;&gt;"",IF(ROW()-ROW(PaymentSchedule[[#Headers],[BEGINNING BALANCE]])=1,LoanAmount,INDEX(PaymentSchedule[ENDING BALANCE],ROW()-ROW(PaymentSchedule[[#Headers],[BEGINNING BALANCE]])-1)),"")</f>
        <v>1147328.0322752148</v>
      </c>
      <c r="D219" s="3">
        <f ca="1">IF(PaymentSchedule[[#This Row],[PMT NO]]&lt;&gt;"",ScheduledPayment,"")</f>
        <v>10736.432460242781</v>
      </c>
      <c r="E219" s="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200</v>
      </c>
      <c r="F219" s="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10936.432460242781</v>
      </c>
      <c r="G219" s="3">
        <f ca="1">IF(PaymentSchedule[[#This Row],[PMT NO]]&lt;&gt;"",PaymentSchedule[[#This Row],[TOTAL PAYMENT]]-PaymentSchedule[[#This Row],[INTEREST]],"")</f>
        <v>6155.8989924293855</v>
      </c>
      <c r="H219" s="3">
        <f ca="1">IF(PaymentSchedule[[#This Row],[PMT NO]]&lt;&gt;"",PaymentSchedule[[#This Row],[BEGINNING BALANCE]]*(InterestRate/PaymentsPerYear),"")</f>
        <v>4780.533467813395</v>
      </c>
      <c r="I219" s="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1141172.1332827853</v>
      </c>
      <c r="J219" s="3">
        <f ca="1">IF(PaymentSchedule[[#This Row],[PMT NO]]&lt;&gt;"",SUM(INDEX(PaymentSchedule[INTEREST],1,1):PaymentSchedule[[#This Row],[INTEREST]]),"")</f>
        <v>1415950.0850132827</v>
      </c>
    </row>
    <row r="220" spans="1:10" x14ac:dyDescent="0.25">
      <c r="A220" s="4">
        <f ca="1">IF(LoanIsGood,IF(ROW()-ROW(PaymentSchedule[[#Headers],[PMT NO]])&gt;ScheduledNumberOfPayments,"",ROW()-ROW(PaymentSchedule[[#Headers],[PMT NO]])),"")</f>
        <v>209</v>
      </c>
      <c r="B220" s="2">
        <f ca="1">IF(PaymentSchedule[[#This Row],[PMT NO]]&lt;&gt;"",EOMONTH(LoanStartDate,ROW(PaymentSchedule[[#This Row],[PMT NO]])-ROW(PaymentSchedule[[#Headers],[PMT NO]])-2)+DAY(LoanStartDate),"")</f>
        <v>51938</v>
      </c>
      <c r="C220" s="3">
        <f ca="1">IF(PaymentSchedule[[#This Row],[PMT NO]]&lt;&gt;"",IF(ROW()-ROW(PaymentSchedule[[#Headers],[BEGINNING BALANCE]])=1,LoanAmount,INDEX(PaymentSchedule[ENDING BALANCE],ROW()-ROW(PaymentSchedule[[#Headers],[BEGINNING BALANCE]])-1)),"")</f>
        <v>1141172.1332827853</v>
      </c>
      <c r="D220" s="3">
        <f ca="1">IF(PaymentSchedule[[#This Row],[PMT NO]]&lt;&gt;"",ScheduledPayment,"")</f>
        <v>10736.432460242781</v>
      </c>
      <c r="E220" s="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200</v>
      </c>
      <c r="F220" s="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10936.432460242781</v>
      </c>
      <c r="G220" s="3">
        <f ca="1">IF(PaymentSchedule[[#This Row],[PMT NO]]&lt;&gt;"",PaymentSchedule[[#This Row],[TOTAL PAYMENT]]-PaymentSchedule[[#This Row],[INTEREST]],"")</f>
        <v>6181.5485715645082</v>
      </c>
      <c r="H220" s="3">
        <f ca="1">IF(PaymentSchedule[[#This Row],[PMT NO]]&lt;&gt;"",PaymentSchedule[[#This Row],[BEGINNING BALANCE]]*(InterestRate/PaymentsPerYear),"")</f>
        <v>4754.8838886782723</v>
      </c>
      <c r="I220" s="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1134990.5847112208</v>
      </c>
      <c r="J220" s="3">
        <f ca="1">IF(PaymentSchedule[[#This Row],[PMT NO]]&lt;&gt;"",SUM(INDEX(PaymentSchedule[INTEREST],1,1):PaymentSchedule[[#This Row],[INTEREST]]),"")</f>
        <v>1420704.9689019609</v>
      </c>
    </row>
    <row r="221" spans="1:10" x14ac:dyDescent="0.25">
      <c r="A221" s="4">
        <f ca="1">IF(LoanIsGood,IF(ROW()-ROW(PaymentSchedule[[#Headers],[PMT NO]])&gt;ScheduledNumberOfPayments,"",ROW()-ROW(PaymentSchedule[[#Headers],[PMT NO]])),"")</f>
        <v>210</v>
      </c>
      <c r="B221" s="2">
        <f ca="1">IF(PaymentSchedule[[#This Row],[PMT NO]]&lt;&gt;"",EOMONTH(LoanStartDate,ROW(PaymentSchedule[[#This Row],[PMT NO]])-ROW(PaymentSchedule[[#Headers],[PMT NO]])-2)+DAY(LoanStartDate),"")</f>
        <v>51969</v>
      </c>
      <c r="C221" s="3">
        <f ca="1">IF(PaymentSchedule[[#This Row],[PMT NO]]&lt;&gt;"",IF(ROW()-ROW(PaymentSchedule[[#Headers],[BEGINNING BALANCE]])=1,LoanAmount,INDEX(PaymentSchedule[ENDING BALANCE],ROW()-ROW(PaymentSchedule[[#Headers],[BEGINNING BALANCE]])-1)),"")</f>
        <v>1134990.5847112208</v>
      </c>
      <c r="D221" s="3">
        <f ca="1">IF(PaymentSchedule[[#This Row],[PMT NO]]&lt;&gt;"",ScheduledPayment,"")</f>
        <v>10736.432460242781</v>
      </c>
      <c r="E221" s="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200</v>
      </c>
      <c r="F221" s="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10936.432460242781</v>
      </c>
      <c r="G221" s="3">
        <f ca="1">IF(PaymentSchedule[[#This Row],[PMT NO]]&lt;&gt;"",PaymentSchedule[[#This Row],[TOTAL PAYMENT]]-PaymentSchedule[[#This Row],[INTEREST]],"")</f>
        <v>6207.3050239460272</v>
      </c>
      <c r="H221" s="3">
        <f ca="1">IF(PaymentSchedule[[#This Row],[PMT NO]]&lt;&gt;"",PaymentSchedule[[#This Row],[BEGINNING BALANCE]]*(InterestRate/PaymentsPerYear),"")</f>
        <v>4729.1274362967533</v>
      </c>
      <c r="I221" s="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1128783.2796872747</v>
      </c>
      <c r="J221" s="3">
        <f ca="1">IF(PaymentSchedule[[#This Row],[PMT NO]]&lt;&gt;"",SUM(INDEX(PaymentSchedule[INTEREST],1,1):PaymentSchedule[[#This Row],[INTEREST]]),"")</f>
        <v>1425434.0963382577</v>
      </c>
    </row>
    <row r="222" spans="1:10" x14ac:dyDescent="0.25">
      <c r="A222" s="4">
        <f ca="1">IF(LoanIsGood,IF(ROW()-ROW(PaymentSchedule[[#Headers],[PMT NO]])&gt;ScheduledNumberOfPayments,"",ROW()-ROW(PaymentSchedule[[#Headers],[PMT NO]])),"")</f>
        <v>211</v>
      </c>
      <c r="B222" s="2">
        <f ca="1">IF(PaymentSchedule[[#This Row],[PMT NO]]&lt;&gt;"",EOMONTH(LoanStartDate,ROW(PaymentSchedule[[#This Row],[PMT NO]])-ROW(PaymentSchedule[[#Headers],[PMT NO]])-2)+DAY(LoanStartDate),"")</f>
        <v>51999</v>
      </c>
      <c r="C222" s="3">
        <f ca="1">IF(PaymentSchedule[[#This Row],[PMT NO]]&lt;&gt;"",IF(ROW()-ROW(PaymentSchedule[[#Headers],[BEGINNING BALANCE]])=1,LoanAmount,INDEX(PaymentSchedule[ENDING BALANCE],ROW()-ROW(PaymentSchedule[[#Headers],[BEGINNING BALANCE]])-1)),"")</f>
        <v>1128783.2796872747</v>
      </c>
      <c r="D222" s="3">
        <f ca="1">IF(PaymentSchedule[[#This Row],[PMT NO]]&lt;&gt;"",ScheduledPayment,"")</f>
        <v>10736.432460242781</v>
      </c>
      <c r="E222" s="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200</v>
      </c>
      <c r="F222" s="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10936.432460242781</v>
      </c>
      <c r="G222" s="3">
        <f ca="1">IF(PaymentSchedule[[#This Row],[PMT NO]]&lt;&gt;"",PaymentSchedule[[#This Row],[TOTAL PAYMENT]]-PaymentSchedule[[#This Row],[INTEREST]],"")</f>
        <v>6233.1687948791359</v>
      </c>
      <c r="H222" s="3">
        <f ca="1">IF(PaymentSchedule[[#This Row],[PMT NO]]&lt;&gt;"",PaymentSchedule[[#This Row],[BEGINNING BALANCE]]*(InterestRate/PaymentsPerYear),"")</f>
        <v>4703.2636653636446</v>
      </c>
      <c r="I222" s="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1122550.1108923955</v>
      </c>
      <c r="J222" s="3">
        <f ca="1">IF(PaymentSchedule[[#This Row],[PMT NO]]&lt;&gt;"",SUM(INDEX(PaymentSchedule[INTEREST],1,1):PaymentSchedule[[#This Row],[INTEREST]]),"")</f>
        <v>1430137.3600036213</v>
      </c>
    </row>
    <row r="223" spans="1:10" x14ac:dyDescent="0.25">
      <c r="A223" s="4">
        <f ca="1">IF(LoanIsGood,IF(ROW()-ROW(PaymentSchedule[[#Headers],[PMT NO]])&gt;ScheduledNumberOfPayments,"",ROW()-ROW(PaymentSchedule[[#Headers],[PMT NO]])),"")</f>
        <v>212</v>
      </c>
      <c r="B223" s="2">
        <f ca="1">IF(PaymentSchedule[[#This Row],[PMT NO]]&lt;&gt;"",EOMONTH(LoanStartDate,ROW(PaymentSchedule[[#This Row],[PMT NO]])-ROW(PaymentSchedule[[#Headers],[PMT NO]])-2)+DAY(LoanStartDate),"")</f>
        <v>52030</v>
      </c>
      <c r="C223" s="3">
        <f ca="1">IF(PaymentSchedule[[#This Row],[PMT NO]]&lt;&gt;"",IF(ROW()-ROW(PaymentSchedule[[#Headers],[BEGINNING BALANCE]])=1,LoanAmount,INDEX(PaymentSchedule[ENDING BALANCE],ROW()-ROW(PaymentSchedule[[#Headers],[BEGINNING BALANCE]])-1)),"")</f>
        <v>1122550.1108923955</v>
      </c>
      <c r="D223" s="3">
        <f ca="1">IF(PaymentSchedule[[#This Row],[PMT NO]]&lt;&gt;"",ScheduledPayment,"")</f>
        <v>10736.432460242781</v>
      </c>
      <c r="E223" s="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200</v>
      </c>
      <c r="F223" s="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10936.432460242781</v>
      </c>
      <c r="G223" s="3">
        <f ca="1">IF(PaymentSchedule[[#This Row],[PMT NO]]&lt;&gt;"",PaymentSchedule[[#This Row],[TOTAL PAYMENT]]-PaymentSchedule[[#This Row],[INTEREST]],"")</f>
        <v>6259.1403315244661</v>
      </c>
      <c r="H223" s="3">
        <f ca="1">IF(PaymentSchedule[[#This Row],[PMT NO]]&lt;&gt;"",PaymentSchedule[[#This Row],[BEGINNING BALANCE]]*(InterestRate/PaymentsPerYear),"")</f>
        <v>4677.2921287183144</v>
      </c>
      <c r="I223" s="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1116290.9705608711</v>
      </c>
      <c r="J223" s="3">
        <f ca="1">IF(PaymentSchedule[[#This Row],[PMT NO]]&lt;&gt;"",SUM(INDEX(PaymentSchedule[INTEREST],1,1):PaymentSchedule[[#This Row],[INTEREST]]),"")</f>
        <v>1434814.6521323395</v>
      </c>
    </row>
    <row r="224" spans="1:10" x14ac:dyDescent="0.25">
      <c r="A224" s="4">
        <f ca="1">IF(LoanIsGood,IF(ROW()-ROW(PaymentSchedule[[#Headers],[PMT NO]])&gt;ScheduledNumberOfPayments,"",ROW()-ROW(PaymentSchedule[[#Headers],[PMT NO]])),"")</f>
        <v>213</v>
      </c>
      <c r="B224" s="2">
        <f ca="1">IF(PaymentSchedule[[#This Row],[PMT NO]]&lt;&gt;"",EOMONTH(LoanStartDate,ROW(PaymentSchedule[[#This Row],[PMT NO]])-ROW(PaymentSchedule[[#Headers],[PMT NO]])-2)+DAY(LoanStartDate),"")</f>
        <v>52060</v>
      </c>
      <c r="C224" s="3">
        <f ca="1">IF(PaymentSchedule[[#This Row],[PMT NO]]&lt;&gt;"",IF(ROW()-ROW(PaymentSchedule[[#Headers],[BEGINNING BALANCE]])=1,LoanAmount,INDEX(PaymentSchedule[ENDING BALANCE],ROW()-ROW(PaymentSchedule[[#Headers],[BEGINNING BALANCE]])-1)),"")</f>
        <v>1116290.9705608711</v>
      </c>
      <c r="D224" s="3">
        <f ca="1">IF(PaymentSchedule[[#This Row],[PMT NO]]&lt;&gt;"",ScheduledPayment,"")</f>
        <v>10736.432460242781</v>
      </c>
      <c r="E224" s="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200</v>
      </c>
      <c r="F224" s="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10936.432460242781</v>
      </c>
      <c r="G224" s="3">
        <f ca="1">IF(PaymentSchedule[[#This Row],[PMT NO]]&lt;&gt;"",PaymentSchedule[[#This Row],[TOTAL PAYMENT]]-PaymentSchedule[[#This Row],[INTEREST]],"")</f>
        <v>6285.2200829058174</v>
      </c>
      <c r="H224" s="3">
        <f ca="1">IF(PaymentSchedule[[#This Row],[PMT NO]]&lt;&gt;"",PaymentSchedule[[#This Row],[BEGINNING BALANCE]]*(InterestRate/PaymentsPerYear),"")</f>
        <v>4651.2123773369631</v>
      </c>
      <c r="I224" s="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1110005.7504779652</v>
      </c>
      <c r="J224" s="3">
        <f ca="1">IF(PaymentSchedule[[#This Row],[PMT NO]]&lt;&gt;"",SUM(INDEX(PaymentSchedule[INTEREST],1,1):PaymentSchedule[[#This Row],[INTEREST]]),"")</f>
        <v>1439465.8645096766</v>
      </c>
    </row>
    <row r="225" spans="1:10" x14ac:dyDescent="0.25">
      <c r="A225" s="4">
        <f ca="1">IF(LoanIsGood,IF(ROW()-ROW(PaymentSchedule[[#Headers],[PMT NO]])&gt;ScheduledNumberOfPayments,"",ROW()-ROW(PaymentSchedule[[#Headers],[PMT NO]])),"")</f>
        <v>214</v>
      </c>
      <c r="B225" s="2">
        <f ca="1">IF(PaymentSchedule[[#This Row],[PMT NO]]&lt;&gt;"",EOMONTH(LoanStartDate,ROW(PaymentSchedule[[#This Row],[PMT NO]])-ROW(PaymentSchedule[[#Headers],[PMT NO]])-2)+DAY(LoanStartDate),"")</f>
        <v>52091</v>
      </c>
      <c r="C225" s="3">
        <f ca="1">IF(PaymentSchedule[[#This Row],[PMT NO]]&lt;&gt;"",IF(ROW()-ROW(PaymentSchedule[[#Headers],[BEGINNING BALANCE]])=1,LoanAmount,INDEX(PaymentSchedule[ENDING BALANCE],ROW()-ROW(PaymentSchedule[[#Headers],[BEGINNING BALANCE]])-1)),"")</f>
        <v>1110005.7504779652</v>
      </c>
      <c r="D225" s="3">
        <f ca="1">IF(PaymentSchedule[[#This Row],[PMT NO]]&lt;&gt;"",ScheduledPayment,"")</f>
        <v>10736.432460242781</v>
      </c>
      <c r="E225" s="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200</v>
      </c>
      <c r="F225" s="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10936.432460242781</v>
      </c>
      <c r="G225" s="3">
        <f ca="1">IF(PaymentSchedule[[#This Row],[PMT NO]]&lt;&gt;"",PaymentSchedule[[#This Row],[TOTAL PAYMENT]]-PaymentSchedule[[#This Row],[INTEREST]],"")</f>
        <v>6311.4084999179258</v>
      </c>
      <c r="H225" s="3">
        <f ca="1">IF(PaymentSchedule[[#This Row],[PMT NO]]&lt;&gt;"",PaymentSchedule[[#This Row],[BEGINNING BALANCE]]*(InterestRate/PaymentsPerYear),"")</f>
        <v>4625.0239603248547</v>
      </c>
      <c r="I225" s="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1103694.3419780473</v>
      </c>
      <c r="J225" s="3">
        <f ca="1">IF(PaymentSchedule[[#This Row],[PMT NO]]&lt;&gt;"",SUM(INDEX(PaymentSchedule[INTEREST],1,1):PaymentSchedule[[#This Row],[INTEREST]]),"")</f>
        <v>1444090.8884700015</v>
      </c>
    </row>
    <row r="226" spans="1:10" x14ac:dyDescent="0.25">
      <c r="A226" s="4">
        <f ca="1">IF(LoanIsGood,IF(ROW()-ROW(PaymentSchedule[[#Headers],[PMT NO]])&gt;ScheduledNumberOfPayments,"",ROW()-ROW(PaymentSchedule[[#Headers],[PMT NO]])),"")</f>
        <v>215</v>
      </c>
      <c r="B226" s="2">
        <f ca="1">IF(PaymentSchedule[[#This Row],[PMT NO]]&lt;&gt;"",EOMONTH(LoanStartDate,ROW(PaymentSchedule[[#This Row],[PMT NO]])-ROW(PaymentSchedule[[#Headers],[PMT NO]])-2)+DAY(LoanStartDate),"")</f>
        <v>52122</v>
      </c>
      <c r="C226" s="3">
        <f ca="1">IF(PaymentSchedule[[#This Row],[PMT NO]]&lt;&gt;"",IF(ROW()-ROW(PaymentSchedule[[#Headers],[BEGINNING BALANCE]])=1,LoanAmount,INDEX(PaymentSchedule[ENDING BALANCE],ROW()-ROW(PaymentSchedule[[#Headers],[BEGINNING BALANCE]])-1)),"")</f>
        <v>1103694.3419780473</v>
      </c>
      <c r="D226" s="3">
        <f ca="1">IF(PaymentSchedule[[#This Row],[PMT NO]]&lt;&gt;"",ScheduledPayment,"")</f>
        <v>10736.432460242781</v>
      </c>
      <c r="E226" s="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200</v>
      </c>
      <c r="F226" s="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10936.432460242781</v>
      </c>
      <c r="G226" s="3">
        <f ca="1">IF(PaymentSchedule[[#This Row],[PMT NO]]&lt;&gt;"",PaymentSchedule[[#This Row],[TOTAL PAYMENT]]-PaymentSchedule[[#This Row],[INTEREST]],"")</f>
        <v>6337.7060353342504</v>
      </c>
      <c r="H226" s="3">
        <f ca="1">IF(PaymentSchedule[[#This Row],[PMT NO]]&lt;&gt;"",PaymentSchedule[[#This Row],[BEGINNING BALANCE]]*(InterestRate/PaymentsPerYear),"")</f>
        <v>4598.7264249085301</v>
      </c>
      <c r="I226" s="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1097356.6359427131</v>
      </c>
      <c r="J226" s="3">
        <f ca="1">IF(PaymentSchedule[[#This Row],[PMT NO]]&lt;&gt;"",SUM(INDEX(PaymentSchedule[INTEREST],1,1):PaymentSchedule[[#This Row],[INTEREST]]),"")</f>
        <v>1448689.61489491</v>
      </c>
    </row>
    <row r="227" spans="1:10" x14ac:dyDescent="0.25">
      <c r="A227" s="4">
        <f ca="1">IF(LoanIsGood,IF(ROW()-ROW(PaymentSchedule[[#Headers],[PMT NO]])&gt;ScheduledNumberOfPayments,"",ROW()-ROW(PaymentSchedule[[#Headers],[PMT NO]])),"")</f>
        <v>216</v>
      </c>
      <c r="B227" s="2">
        <f ca="1">IF(PaymentSchedule[[#This Row],[PMT NO]]&lt;&gt;"",EOMONTH(LoanStartDate,ROW(PaymentSchedule[[#This Row],[PMT NO]])-ROW(PaymentSchedule[[#Headers],[PMT NO]])-2)+DAY(LoanStartDate),"")</f>
        <v>52152</v>
      </c>
      <c r="C227" s="3">
        <f ca="1">IF(PaymentSchedule[[#This Row],[PMT NO]]&lt;&gt;"",IF(ROW()-ROW(PaymentSchedule[[#Headers],[BEGINNING BALANCE]])=1,LoanAmount,INDEX(PaymentSchedule[ENDING BALANCE],ROW()-ROW(PaymentSchedule[[#Headers],[BEGINNING BALANCE]])-1)),"")</f>
        <v>1097356.6359427131</v>
      </c>
      <c r="D227" s="3">
        <f ca="1">IF(PaymentSchedule[[#This Row],[PMT NO]]&lt;&gt;"",ScheduledPayment,"")</f>
        <v>10736.432460242781</v>
      </c>
      <c r="E227" s="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200</v>
      </c>
      <c r="F227" s="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10936.432460242781</v>
      </c>
      <c r="G227" s="3">
        <f ca="1">IF(PaymentSchedule[[#This Row],[PMT NO]]&lt;&gt;"",PaymentSchedule[[#This Row],[TOTAL PAYMENT]]-PaymentSchedule[[#This Row],[INTEREST]],"")</f>
        <v>6364.1131438148095</v>
      </c>
      <c r="H227" s="3">
        <f ca="1">IF(PaymentSchedule[[#This Row],[PMT NO]]&lt;&gt;"",PaymentSchedule[[#This Row],[BEGINNING BALANCE]]*(InterestRate/PaymentsPerYear),"")</f>
        <v>4572.319316427971</v>
      </c>
      <c r="I227" s="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1090992.5227988984</v>
      </c>
      <c r="J227" s="3">
        <f ca="1">IF(PaymentSchedule[[#This Row],[PMT NO]]&lt;&gt;"",SUM(INDEX(PaymentSchedule[INTEREST],1,1):PaymentSchedule[[#This Row],[INTEREST]]),"")</f>
        <v>1453261.9342113379</v>
      </c>
    </row>
    <row r="228" spans="1:10" x14ac:dyDescent="0.25">
      <c r="A228" s="4">
        <f ca="1">IF(LoanIsGood,IF(ROW()-ROW(PaymentSchedule[[#Headers],[PMT NO]])&gt;ScheduledNumberOfPayments,"",ROW()-ROW(PaymentSchedule[[#Headers],[PMT NO]])),"")</f>
        <v>217</v>
      </c>
      <c r="B228" s="2">
        <f ca="1">IF(PaymentSchedule[[#This Row],[PMT NO]]&lt;&gt;"",EOMONTH(LoanStartDate,ROW(PaymentSchedule[[#This Row],[PMT NO]])-ROW(PaymentSchedule[[#Headers],[PMT NO]])-2)+DAY(LoanStartDate),"")</f>
        <v>52183</v>
      </c>
      <c r="C228" s="3">
        <f ca="1">IF(PaymentSchedule[[#This Row],[PMT NO]]&lt;&gt;"",IF(ROW()-ROW(PaymentSchedule[[#Headers],[BEGINNING BALANCE]])=1,LoanAmount,INDEX(PaymentSchedule[ENDING BALANCE],ROW()-ROW(PaymentSchedule[[#Headers],[BEGINNING BALANCE]])-1)),"")</f>
        <v>1090992.5227988984</v>
      </c>
      <c r="D228" s="3">
        <f ca="1">IF(PaymentSchedule[[#This Row],[PMT NO]]&lt;&gt;"",ScheduledPayment,"")</f>
        <v>10736.432460242781</v>
      </c>
      <c r="E228" s="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200</v>
      </c>
      <c r="F228" s="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10936.432460242781</v>
      </c>
      <c r="G228" s="3">
        <f ca="1">IF(PaymentSchedule[[#This Row],[PMT NO]]&lt;&gt;"",PaymentSchedule[[#This Row],[TOTAL PAYMENT]]-PaymentSchedule[[#This Row],[INTEREST]],"")</f>
        <v>6390.6302819140374</v>
      </c>
      <c r="H228" s="3">
        <f ca="1">IF(PaymentSchedule[[#This Row],[PMT NO]]&lt;&gt;"",PaymentSchedule[[#This Row],[BEGINNING BALANCE]]*(InterestRate/PaymentsPerYear),"")</f>
        <v>4545.8021783287431</v>
      </c>
      <c r="I228" s="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1084601.8925169844</v>
      </c>
      <c r="J228" s="3">
        <f ca="1">IF(PaymentSchedule[[#This Row],[PMT NO]]&lt;&gt;"",SUM(INDEX(PaymentSchedule[INTEREST],1,1):PaymentSchedule[[#This Row],[INTEREST]]),"")</f>
        <v>1457807.7363896668</v>
      </c>
    </row>
    <row r="229" spans="1:10" x14ac:dyDescent="0.25">
      <c r="A229" s="4">
        <f ca="1">IF(LoanIsGood,IF(ROW()-ROW(PaymentSchedule[[#Headers],[PMT NO]])&gt;ScheduledNumberOfPayments,"",ROW()-ROW(PaymentSchedule[[#Headers],[PMT NO]])),"")</f>
        <v>218</v>
      </c>
      <c r="B229" s="2">
        <f ca="1">IF(PaymentSchedule[[#This Row],[PMT NO]]&lt;&gt;"",EOMONTH(LoanStartDate,ROW(PaymentSchedule[[#This Row],[PMT NO]])-ROW(PaymentSchedule[[#Headers],[PMT NO]])-2)+DAY(LoanStartDate),"")</f>
        <v>52213</v>
      </c>
      <c r="C229" s="3">
        <f ca="1">IF(PaymentSchedule[[#This Row],[PMT NO]]&lt;&gt;"",IF(ROW()-ROW(PaymentSchedule[[#Headers],[BEGINNING BALANCE]])=1,LoanAmount,INDEX(PaymentSchedule[ENDING BALANCE],ROW()-ROW(PaymentSchedule[[#Headers],[BEGINNING BALANCE]])-1)),"")</f>
        <v>1084601.8925169844</v>
      </c>
      <c r="D229" s="3">
        <f ca="1">IF(PaymentSchedule[[#This Row],[PMT NO]]&lt;&gt;"",ScheduledPayment,"")</f>
        <v>10736.432460242781</v>
      </c>
      <c r="E229" s="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200</v>
      </c>
      <c r="F229" s="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10936.432460242781</v>
      </c>
      <c r="G229" s="3">
        <f ca="1">IF(PaymentSchedule[[#This Row],[PMT NO]]&lt;&gt;"",PaymentSchedule[[#This Row],[TOTAL PAYMENT]]-PaymentSchedule[[#This Row],[INTEREST]],"")</f>
        <v>6417.257908088679</v>
      </c>
      <c r="H229" s="3">
        <f ca="1">IF(PaymentSchedule[[#This Row],[PMT NO]]&lt;&gt;"",PaymentSchedule[[#This Row],[BEGINNING BALANCE]]*(InterestRate/PaymentsPerYear),"")</f>
        <v>4519.1745521541015</v>
      </c>
      <c r="I229" s="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1078184.6346088958</v>
      </c>
      <c r="J229" s="3">
        <f ca="1">IF(PaymentSchedule[[#This Row],[PMT NO]]&lt;&gt;"",SUM(INDEX(PaymentSchedule[INTEREST],1,1):PaymentSchedule[[#This Row],[INTEREST]]),"")</f>
        <v>1462326.9109418208</v>
      </c>
    </row>
    <row r="230" spans="1:10" x14ac:dyDescent="0.25">
      <c r="A230" s="4">
        <f ca="1">IF(LoanIsGood,IF(ROW()-ROW(PaymentSchedule[[#Headers],[PMT NO]])&gt;ScheduledNumberOfPayments,"",ROW()-ROW(PaymentSchedule[[#Headers],[PMT NO]])),"")</f>
        <v>219</v>
      </c>
      <c r="B230" s="2">
        <f ca="1">IF(PaymentSchedule[[#This Row],[PMT NO]]&lt;&gt;"",EOMONTH(LoanStartDate,ROW(PaymentSchedule[[#This Row],[PMT NO]])-ROW(PaymentSchedule[[#Headers],[PMT NO]])-2)+DAY(LoanStartDate),"")</f>
        <v>52244</v>
      </c>
      <c r="C230" s="3">
        <f ca="1">IF(PaymentSchedule[[#This Row],[PMT NO]]&lt;&gt;"",IF(ROW()-ROW(PaymentSchedule[[#Headers],[BEGINNING BALANCE]])=1,LoanAmount,INDEX(PaymentSchedule[ENDING BALANCE],ROW()-ROW(PaymentSchedule[[#Headers],[BEGINNING BALANCE]])-1)),"")</f>
        <v>1078184.6346088958</v>
      </c>
      <c r="D230" s="3">
        <f ca="1">IF(PaymentSchedule[[#This Row],[PMT NO]]&lt;&gt;"",ScheduledPayment,"")</f>
        <v>10736.432460242781</v>
      </c>
      <c r="E230" s="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200</v>
      </c>
      <c r="F230" s="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10936.432460242781</v>
      </c>
      <c r="G230" s="3">
        <f ca="1">IF(PaymentSchedule[[#This Row],[PMT NO]]&lt;&gt;"",PaymentSchedule[[#This Row],[TOTAL PAYMENT]]-PaymentSchedule[[#This Row],[INTEREST]],"")</f>
        <v>6443.9964827057147</v>
      </c>
      <c r="H230" s="3">
        <f ca="1">IF(PaymentSchedule[[#This Row],[PMT NO]]&lt;&gt;"",PaymentSchedule[[#This Row],[BEGINNING BALANCE]]*(InterestRate/PaymentsPerYear),"")</f>
        <v>4492.4359775370658</v>
      </c>
      <c r="I230" s="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1071740.6381261901</v>
      </c>
      <c r="J230" s="3">
        <f ca="1">IF(PaymentSchedule[[#This Row],[PMT NO]]&lt;&gt;"",SUM(INDEX(PaymentSchedule[INTEREST],1,1):PaymentSchedule[[#This Row],[INTEREST]]),"")</f>
        <v>1466819.3469193578</v>
      </c>
    </row>
    <row r="231" spans="1:10" x14ac:dyDescent="0.25">
      <c r="A231" s="4">
        <f ca="1">IF(LoanIsGood,IF(ROW()-ROW(PaymentSchedule[[#Headers],[PMT NO]])&gt;ScheduledNumberOfPayments,"",ROW()-ROW(PaymentSchedule[[#Headers],[PMT NO]])),"")</f>
        <v>220</v>
      </c>
      <c r="B231" s="2">
        <f ca="1">IF(PaymentSchedule[[#This Row],[PMT NO]]&lt;&gt;"",EOMONTH(LoanStartDate,ROW(PaymentSchedule[[#This Row],[PMT NO]])-ROW(PaymentSchedule[[#Headers],[PMT NO]])-2)+DAY(LoanStartDate),"")</f>
        <v>52275</v>
      </c>
      <c r="C231" s="3">
        <f ca="1">IF(PaymentSchedule[[#This Row],[PMT NO]]&lt;&gt;"",IF(ROW()-ROW(PaymentSchedule[[#Headers],[BEGINNING BALANCE]])=1,LoanAmount,INDEX(PaymentSchedule[ENDING BALANCE],ROW()-ROW(PaymentSchedule[[#Headers],[BEGINNING BALANCE]])-1)),"")</f>
        <v>1071740.6381261901</v>
      </c>
      <c r="D231" s="3">
        <f ca="1">IF(PaymentSchedule[[#This Row],[PMT NO]]&lt;&gt;"",ScheduledPayment,"")</f>
        <v>10736.432460242781</v>
      </c>
      <c r="E231" s="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200</v>
      </c>
      <c r="F231" s="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10936.432460242781</v>
      </c>
      <c r="G231" s="3">
        <f ca="1">IF(PaymentSchedule[[#This Row],[PMT NO]]&lt;&gt;"",PaymentSchedule[[#This Row],[TOTAL PAYMENT]]-PaymentSchedule[[#This Row],[INTEREST]],"")</f>
        <v>6470.8464680503221</v>
      </c>
      <c r="H231" s="3">
        <f ca="1">IF(PaymentSchedule[[#This Row],[PMT NO]]&lt;&gt;"",PaymentSchedule[[#This Row],[BEGINNING BALANCE]]*(InterestRate/PaymentsPerYear),"")</f>
        <v>4465.5859921924584</v>
      </c>
      <c r="I231" s="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1065269.7916581398</v>
      </c>
      <c r="J231" s="3">
        <f ca="1">IF(PaymentSchedule[[#This Row],[PMT NO]]&lt;&gt;"",SUM(INDEX(PaymentSchedule[INTEREST],1,1):PaymentSchedule[[#This Row],[INTEREST]]),"")</f>
        <v>1471284.9329115502</v>
      </c>
    </row>
    <row r="232" spans="1:10" x14ac:dyDescent="0.25">
      <c r="A232" s="4">
        <f ca="1">IF(LoanIsGood,IF(ROW()-ROW(PaymentSchedule[[#Headers],[PMT NO]])&gt;ScheduledNumberOfPayments,"",ROW()-ROW(PaymentSchedule[[#Headers],[PMT NO]])),"")</f>
        <v>221</v>
      </c>
      <c r="B232" s="2">
        <f ca="1">IF(PaymentSchedule[[#This Row],[PMT NO]]&lt;&gt;"",EOMONTH(LoanStartDate,ROW(PaymentSchedule[[#This Row],[PMT NO]])-ROW(PaymentSchedule[[#Headers],[PMT NO]])-2)+DAY(LoanStartDate),"")</f>
        <v>52303</v>
      </c>
      <c r="C232" s="3">
        <f ca="1">IF(PaymentSchedule[[#This Row],[PMT NO]]&lt;&gt;"",IF(ROW()-ROW(PaymentSchedule[[#Headers],[BEGINNING BALANCE]])=1,LoanAmount,INDEX(PaymentSchedule[ENDING BALANCE],ROW()-ROW(PaymentSchedule[[#Headers],[BEGINNING BALANCE]])-1)),"")</f>
        <v>1065269.7916581398</v>
      </c>
      <c r="D232" s="3">
        <f ca="1">IF(PaymentSchedule[[#This Row],[PMT NO]]&lt;&gt;"",ScheduledPayment,"")</f>
        <v>10736.432460242781</v>
      </c>
      <c r="E232" s="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200</v>
      </c>
      <c r="F232" s="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10936.432460242781</v>
      </c>
      <c r="G232" s="3">
        <f ca="1">IF(PaymentSchedule[[#This Row],[PMT NO]]&lt;&gt;"",PaymentSchedule[[#This Row],[TOTAL PAYMENT]]-PaymentSchedule[[#This Row],[INTEREST]],"")</f>
        <v>6497.8083283338647</v>
      </c>
      <c r="H232" s="3">
        <f ca="1">IF(PaymentSchedule[[#This Row],[PMT NO]]&lt;&gt;"",PaymentSchedule[[#This Row],[BEGINNING BALANCE]]*(InterestRate/PaymentsPerYear),"")</f>
        <v>4438.6241319089158</v>
      </c>
      <c r="I232" s="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1058771.983329806</v>
      </c>
      <c r="J232" s="3">
        <f ca="1">IF(PaymentSchedule[[#This Row],[PMT NO]]&lt;&gt;"",SUM(INDEX(PaymentSchedule[INTEREST],1,1):PaymentSchedule[[#This Row],[INTEREST]]),"")</f>
        <v>1475723.557043459</v>
      </c>
    </row>
    <row r="233" spans="1:10" x14ac:dyDescent="0.25">
      <c r="A233" s="4">
        <f ca="1">IF(LoanIsGood,IF(ROW()-ROW(PaymentSchedule[[#Headers],[PMT NO]])&gt;ScheduledNumberOfPayments,"",ROW()-ROW(PaymentSchedule[[#Headers],[PMT NO]])),"")</f>
        <v>222</v>
      </c>
      <c r="B233" s="2">
        <f ca="1">IF(PaymentSchedule[[#This Row],[PMT NO]]&lt;&gt;"",EOMONTH(LoanStartDate,ROW(PaymentSchedule[[#This Row],[PMT NO]])-ROW(PaymentSchedule[[#Headers],[PMT NO]])-2)+DAY(LoanStartDate),"")</f>
        <v>52334</v>
      </c>
      <c r="C233" s="3">
        <f ca="1">IF(PaymentSchedule[[#This Row],[PMT NO]]&lt;&gt;"",IF(ROW()-ROW(PaymentSchedule[[#Headers],[BEGINNING BALANCE]])=1,LoanAmount,INDEX(PaymentSchedule[ENDING BALANCE],ROW()-ROW(PaymentSchedule[[#Headers],[BEGINNING BALANCE]])-1)),"")</f>
        <v>1058771.983329806</v>
      </c>
      <c r="D233" s="3">
        <f ca="1">IF(PaymentSchedule[[#This Row],[PMT NO]]&lt;&gt;"",ScheduledPayment,"")</f>
        <v>10736.432460242781</v>
      </c>
      <c r="E233" s="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200</v>
      </c>
      <c r="F233" s="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10936.432460242781</v>
      </c>
      <c r="G233" s="3">
        <f ca="1">IF(PaymentSchedule[[#This Row],[PMT NO]]&lt;&gt;"",PaymentSchedule[[#This Row],[TOTAL PAYMENT]]-PaymentSchedule[[#This Row],[INTEREST]],"")</f>
        <v>6524.8825297019221</v>
      </c>
      <c r="H233" s="3">
        <f ca="1">IF(PaymentSchedule[[#This Row],[PMT NO]]&lt;&gt;"",PaymentSchedule[[#This Row],[BEGINNING BALANCE]]*(InterestRate/PaymentsPerYear),"")</f>
        <v>4411.5499305408584</v>
      </c>
      <c r="I233" s="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1052247.100800104</v>
      </c>
      <c r="J233" s="3">
        <f ca="1">IF(PaymentSchedule[[#This Row],[PMT NO]]&lt;&gt;"",SUM(INDEX(PaymentSchedule[INTEREST],1,1):PaymentSchedule[[#This Row],[INTEREST]]),"")</f>
        <v>1480135.1069739999</v>
      </c>
    </row>
    <row r="234" spans="1:10" x14ac:dyDescent="0.25">
      <c r="A234" s="4">
        <f ca="1">IF(LoanIsGood,IF(ROW()-ROW(PaymentSchedule[[#Headers],[PMT NO]])&gt;ScheduledNumberOfPayments,"",ROW()-ROW(PaymentSchedule[[#Headers],[PMT NO]])),"")</f>
        <v>223</v>
      </c>
      <c r="B234" s="2">
        <f ca="1">IF(PaymentSchedule[[#This Row],[PMT NO]]&lt;&gt;"",EOMONTH(LoanStartDate,ROW(PaymentSchedule[[#This Row],[PMT NO]])-ROW(PaymentSchedule[[#Headers],[PMT NO]])-2)+DAY(LoanStartDate),"")</f>
        <v>52364</v>
      </c>
      <c r="C234" s="3">
        <f ca="1">IF(PaymentSchedule[[#This Row],[PMT NO]]&lt;&gt;"",IF(ROW()-ROW(PaymentSchedule[[#Headers],[BEGINNING BALANCE]])=1,LoanAmount,INDEX(PaymentSchedule[ENDING BALANCE],ROW()-ROW(PaymentSchedule[[#Headers],[BEGINNING BALANCE]])-1)),"")</f>
        <v>1052247.100800104</v>
      </c>
      <c r="D234" s="3">
        <f ca="1">IF(PaymentSchedule[[#This Row],[PMT NO]]&lt;&gt;"",ScheduledPayment,"")</f>
        <v>10736.432460242781</v>
      </c>
      <c r="E234" s="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200</v>
      </c>
      <c r="F234" s="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10936.432460242781</v>
      </c>
      <c r="G234" s="3">
        <f ca="1">IF(PaymentSchedule[[#This Row],[PMT NO]]&lt;&gt;"",PaymentSchedule[[#This Row],[TOTAL PAYMENT]]-PaymentSchedule[[#This Row],[INTEREST]],"")</f>
        <v>6552.0695402423471</v>
      </c>
      <c r="H234" s="3">
        <f ca="1">IF(PaymentSchedule[[#This Row],[PMT NO]]&lt;&gt;"",PaymentSchedule[[#This Row],[BEGINNING BALANCE]]*(InterestRate/PaymentsPerYear),"")</f>
        <v>4384.3629200004334</v>
      </c>
      <c r="I234" s="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1045695.0312598617</v>
      </c>
      <c r="J234" s="3">
        <f ca="1">IF(PaymentSchedule[[#This Row],[PMT NO]]&lt;&gt;"",SUM(INDEX(PaymentSchedule[INTEREST],1,1):PaymentSchedule[[#This Row],[INTEREST]]),"")</f>
        <v>1484519.4698940003</v>
      </c>
    </row>
    <row r="235" spans="1:10" x14ac:dyDescent="0.25">
      <c r="A235" s="4">
        <f ca="1">IF(LoanIsGood,IF(ROW()-ROW(PaymentSchedule[[#Headers],[PMT NO]])&gt;ScheduledNumberOfPayments,"",ROW()-ROW(PaymentSchedule[[#Headers],[PMT NO]])),"")</f>
        <v>224</v>
      </c>
      <c r="B235" s="2">
        <f ca="1">IF(PaymentSchedule[[#This Row],[PMT NO]]&lt;&gt;"",EOMONTH(LoanStartDate,ROW(PaymentSchedule[[#This Row],[PMT NO]])-ROW(PaymentSchedule[[#Headers],[PMT NO]])-2)+DAY(LoanStartDate),"")</f>
        <v>52395</v>
      </c>
      <c r="C235" s="3">
        <f ca="1">IF(PaymentSchedule[[#This Row],[PMT NO]]&lt;&gt;"",IF(ROW()-ROW(PaymentSchedule[[#Headers],[BEGINNING BALANCE]])=1,LoanAmount,INDEX(PaymentSchedule[ENDING BALANCE],ROW()-ROW(PaymentSchedule[[#Headers],[BEGINNING BALANCE]])-1)),"")</f>
        <v>1045695.0312598617</v>
      </c>
      <c r="D235" s="3">
        <f ca="1">IF(PaymentSchedule[[#This Row],[PMT NO]]&lt;&gt;"",ScheduledPayment,"")</f>
        <v>10736.432460242781</v>
      </c>
      <c r="E235" s="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200</v>
      </c>
      <c r="F235" s="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10936.432460242781</v>
      </c>
      <c r="G235" s="3">
        <f ca="1">IF(PaymentSchedule[[#This Row],[PMT NO]]&lt;&gt;"",PaymentSchedule[[#This Row],[TOTAL PAYMENT]]-PaymentSchedule[[#This Row],[INTEREST]],"")</f>
        <v>6579.3698299933567</v>
      </c>
      <c r="H235" s="3">
        <f ca="1">IF(PaymentSchedule[[#This Row],[PMT NO]]&lt;&gt;"",PaymentSchedule[[#This Row],[BEGINNING BALANCE]]*(InterestRate/PaymentsPerYear),"")</f>
        <v>4357.0626302494238</v>
      </c>
      <c r="I235" s="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1039115.6614298683</v>
      </c>
      <c r="J235" s="3">
        <f ca="1">IF(PaymentSchedule[[#This Row],[PMT NO]]&lt;&gt;"",SUM(INDEX(PaymentSchedule[INTEREST],1,1):PaymentSchedule[[#This Row],[INTEREST]]),"")</f>
        <v>1488876.5325242497</v>
      </c>
    </row>
    <row r="236" spans="1:10" x14ac:dyDescent="0.25">
      <c r="A236" s="4">
        <f ca="1">IF(LoanIsGood,IF(ROW()-ROW(PaymentSchedule[[#Headers],[PMT NO]])&gt;ScheduledNumberOfPayments,"",ROW()-ROW(PaymentSchedule[[#Headers],[PMT NO]])),"")</f>
        <v>225</v>
      </c>
      <c r="B236" s="2">
        <f ca="1">IF(PaymentSchedule[[#This Row],[PMT NO]]&lt;&gt;"",EOMONTH(LoanStartDate,ROW(PaymentSchedule[[#This Row],[PMT NO]])-ROW(PaymentSchedule[[#Headers],[PMT NO]])-2)+DAY(LoanStartDate),"")</f>
        <v>52425</v>
      </c>
      <c r="C236" s="3">
        <f ca="1">IF(PaymentSchedule[[#This Row],[PMT NO]]&lt;&gt;"",IF(ROW()-ROW(PaymentSchedule[[#Headers],[BEGINNING BALANCE]])=1,LoanAmount,INDEX(PaymentSchedule[ENDING BALANCE],ROW()-ROW(PaymentSchedule[[#Headers],[BEGINNING BALANCE]])-1)),"")</f>
        <v>1039115.6614298683</v>
      </c>
      <c r="D236" s="3">
        <f ca="1">IF(PaymentSchedule[[#This Row],[PMT NO]]&lt;&gt;"",ScheduledPayment,"")</f>
        <v>10736.432460242781</v>
      </c>
      <c r="E236" s="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200</v>
      </c>
      <c r="F236" s="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10936.432460242781</v>
      </c>
      <c r="G236" s="3">
        <f ca="1">IF(PaymentSchedule[[#This Row],[PMT NO]]&lt;&gt;"",PaymentSchedule[[#This Row],[TOTAL PAYMENT]]-PaymentSchedule[[#This Row],[INTEREST]],"")</f>
        <v>6606.7838709516627</v>
      </c>
      <c r="H236" s="3">
        <f ca="1">IF(PaymentSchedule[[#This Row],[PMT NO]]&lt;&gt;"",PaymentSchedule[[#This Row],[BEGINNING BALANCE]]*(InterestRate/PaymentsPerYear),"")</f>
        <v>4329.6485892911178</v>
      </c>
      <c r="I236" s="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1032508.8775589167</v>
      </c>
      <c r="J236" s="3">
        <f ca="1">IF(PaymentSchedule[[#This Row],[PMT NO]]&lt;&gt;"",SUM(INDEX(PaymentSchedule[INTEREST],1,1):PaymentSchedule[[#This Row],[INTEREST]]),"")</f>
        <v>1493206.1811135409</v>
      </c>
    </row>
    <row r="237" spans="1:10" x14ac:dyDescent="0.25">
      <c r="A237" s="4">
        <f ca="1">IF(LoanIsGood,IF(ROW()-ROW(PaymentSchedule[[#Headers],[PMT NO]])&gt;ScheduledNumberOfPayments,"",ROW()-ROW(PaymentSchedule[[#Headers],[PMT NO]])),"")</f>
        <v>226</v>
      </c>
      <c r="B237" s="2">
        <f ca="1">IF(PaymentSchedule[[#This Row],[PMT NO]]&lt;&gt;"",EOMONTH(LoanStartDate,ROW(PaymentSchedule[[#This Row],[PMT NO]])-ROW(PaymentSchedule[[#Headers],[PMT NO]])-2)+DAY(LoanStartDate),"")</f>
        <v>52456</v>
      </c>
      <c r="C237" s="3">
        <f ca="1">IF(PaymentSchedule[[#This Row],[PMT NO]]&lt;&gt;"",IF(ROW()-ROW(PaymentSchedule[[#Headers],[BEGINNING BALANCE]])=1,LoanAmount,INDEX(PaymentSchedule[ENDING BALANCE],ROW()-ROW(PaymentSchedule[[#Headers],[BEGINNING BALANCE]])-1)),"")</f>
        <v>1032508.8775589167</v>
      </c>
      <c r="D237" s="3">
        <f ca="1">IF(PaymentSchedule[[#This Row],[PMT NO]]&lt;&gt;"",ScheduledPayment,"")</f>
        <v>10736.432460242781</v>
      </c>
      <c r="E237" s="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200</v>
      </c>
      <c r="F237" s="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10936.432460242781</v>
      </c>
      <c r="G237" s="3">
        <f ca="1">IF(PaymentSchedule[[#This Row],[PMT NO]]&lt;&gt;"",PaymentSchedule[[#This Row],[TOTAL PAYMENT]]-PaymentSchedule[[#This Row],[INTEREST]],"")</f>
        <v>6634.3121370806275</v>
      </c>
      <c r="H237" s="3">
        <f ca="1">IF(PaymentSchedule[[#This Row],[PMT NO]]&lt;&gt;"",PaymentSchedule[[#This Row],[BEGINNING BALANCE]]*(InterestRate/PaymentsPerYear),"")</f>
        <v>4302.120323162153</v>
      </c>
      <c r="I237" s="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1025874.5654218361</v>
      </c>
      <c r="J237" s="3">
        <f ca="1">IF(PaymentSchedule[[#This Row],[PMT NO]]&lt;&gt;"",SUM(INDEX(PaymentSchedule[INTEREST],1,1):PaymentSchedule[[#This Row],[INTEREST]]),"")</f>
        <v>1497508.301436703</v>
      </c>
    </row>
    <row r="238" spans="1:10" x14ac:dyDescent="0.25">
      <c r="A238" s="4">
        <f ca="1">IF(LoanIsGood,IF(ROW()-ROW(PaymentSchedule[[#Headers],[PMT NO]])&gt;ScheduledNumberOfPayments,"",ROW()-ROW(PaymentSchedule[[#Headers],[PMT NO]])),"")</f>
        <v>227</v>
      </c>
      <c r="B238" s="2">
        <f ca="1">IF(PaymentSchedule[[#This Row],[PMT NO]]&lt;&gt;"",EOMONTH(LoanStartDate,ROW(PaymentSchedule[[#This Row],[PMT NO]])-ROW(PaymentSchedule[[#Headers],[PMT NO]])-2)+DAY(LoanStartDate),"")</f>
        <v>52487</v>
      </c>
      <c r="C238" s="3">
        <f ca="1">IF(PaymentSchedule[[#This Row],[PMT NO]]&lt;&gt;"",IF(ROW()-ROW(PaymentSchedule[[#Headers],[BEGINNING BALANCE]])=1,LoanAmount,INDEX(PaymentSchedule[ENDING BALANCE],ROW()-ROW(PaymentSchedule[[#Headers],[BEGINNING BALANCE]])-1)),"")</f>
        <v>1025874.5654218361</v>
      </c>
      <c r="D238" s="3">
        <f ca="1">IF(PaymentSchedule[[#This Row],[PMT NO]]&lt;&gt;"",ScheduledPayment,"")</f>
        <v>10736.432460242781</v>
      </c>
      <c r="E238" s="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200</v>
      </c>
      <c r="F238" s="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10936.432460242781</v>
      </c>
      <c r="G238" s="3">
        <f ca="1">IF(PaymentSchedule[[#This Row],[PMT NO]]&lt;&gt;"",PaymentSchedule[[#This Row],[TOTAL PAYMENT]]-PaymentSchedule[[#This Row],[INTEREST]],"")</f>
        <v>6661.9551043184638</v>
      </c>
      <c r="H238" s="3">
        <f ca="1">IF(PaymentSchedule[[#This Row],[PMT NO]]&lt;&gt;"",PaymentSchedule[[#This Row],[BEGINNING BALANCE]]*(InterestRate/PaymentsPerYear),"")</f>
        <v>4274.4773559243167</v>
      </c>
      <c r="I238" s="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1019212.6103175177</v>
      </c>
      <c r="J238" s="3">
        <f ca="1">IF(PaymentSchedule[[#This Row],[PMT NO]]&lt;&gt;"",SUM(INDEX(PaymentSchedule[INTEREST],1,1):PaymentSchedule[[#This Row],[INTEREST]]),"")</f>
        <v>1501782.7787926272</v>
      </c>
    </row>
    <row r="239" spans="1:10" x14ac:dyDescent="0.25">
      <c r="A239" s="4">
        <f ca="1">IF(LoanIsGood,IF(ROW()-ROW(PaymentSchedule[[#Headers],[PMT NO]])&gt;ScheduledNumberOfPayments,"",ROW()-ROW(PaymentSchedule[[#Headers],[PMT NO]])),"")</f>
        <v>228</v>
      </c>
      <c r="B239" s="2">
        <f ca="1">IF(PaymentSchedule[[#This Row],[PMT NO]]&lt;&gt;"",EOMONTH(LoanStartDate,ROW(PaymentSchedule[[#This Row],[PMT NO]])-ROW(PaymentSchedule[[#Headers],[PMT NO]])-2)+DAY(LoanStartDate),"")</f>
        <v>52517</v>
      </c>
      <c r="C239" s="3">
        <f ca="1">IF(PaymentSchedule[[#This Row],[PMT NO]]&lt;&gt;"",IF(ROW()-ROW(PaymentSchedule[[#Headers],[BEGINNING BALANCE]])=1,LoanAmount,INDEX(PaymentSchedule[ENDING BALANCE],ROW()-ROW(PaymentSchedule[[#Headers],[BEGINNING BALANCE]])-1)),"")</f>
        <v>1019212.6103175177</v>
      </c>
      <c r="D239" s="3">
        <f ca="1">IF(PaymentSchedule[[#This Row],[PMT NO]]&lt;&gt;"",ScheduledPayment,"")</f>
        <v>10736.432460242781</v>
      </c>
      <c r="E239" s="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200</v>
      </c>
      <c r="F239" s="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10936.432460242781</v>
      </c>
      <c r="G239" s="3">
        <f ca="1">IF(PaymentSchedule[[#This Row],[PMT NO]]&lt;&gt;"",PaymentSchedule[[#This Row],[TOTAL PAYMENT]]-PaymentSchedule[[#This Row],[INTEREST]],"")</f>
        <v>6689.7132505864574</v>
      </c>
      <c r="H239" s="3">
        <f ca="1">IF(PaymentSchedule[[#This Row],[PMT NO]]&lt;&gt;"",PaymentSchedule[[#This Row],[BEGINNING BALANCE]]*(InterestRate/PaymentsPerYear),"")</f>
        <v>4246.7192096563231</v>
      </c>
      <c r="I239" s="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1012522.8970669312</v>
      </c>
      <c r="J239" s="3">
        <f ca="1">IF(PaymentSchedule[[#This Row],[PMT NO]]&lt;&gt;"",SUM(INDEX(PaymentSchedule[INTEREST],1,1):PaymentSchedule[[#This Row],[INTEREST]]),"")</f>
        <v>1506029.4980022835</v>
      </c>
    </row>
    <row r="240" spans="1:10" x14ac:dyDescent="0.25">
      <c r="A240" s="4">
        <f ca="1">IF(LoanIsGood,IF(ROW()-ROW(PaymentSchedule[[#Headers],[PMT NO]])&gt;ScheduledNumberOfPayments,"",ROW()-ROW(PaymentSchedule[[#Headers],[PMT NO]])),"")</f>
        <v>229</v>
      </c>
      <c r="B240" s="2">
        <f ca="1">IF(PaymentSchedule[[#This Row],[PMT NO]]&lt;&gt;"",EOMONTH(LoanStartDate,ROW(PaymentSchedule[[#This Row],[PMT NO]])-ROW(PaymentSchedule[[#Headers],[PMT NO]])-2)+DAY(LoanStartDate),"")</f>
        <v>52548</v>
      </c>
      <c r="C240" s="3">
        <f ca="1">IF(PaymentSchedule[[#This Row],[PMT NO]]&lt;&gt;"",IF(ROW()-ROW(PaymentSchedule[[#Headers],[BEGINNING BALANCE]])=1,LoanAmount,INDEX(PaymentSchedule[ENDING BALANCE],ROW()-ROW(PaymentSchedule[[#Headers],[BEGINNING BALANCE]])-1)),"")</f>
        <v>1012522.8970669312</v>
      </c>
      <c r="D240" s="3">
        <f ca="1">IF(PaymentSchedule[[#This Row],[PMT NO]]&lt;&gt;"",ScheduledPayment,"")</f>
        <v>10736.432460242781</v>
      </c>
      <c r="E240" s="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200</v>
      </c>
      <c r="F240" s="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10936.432460242781</v>
      </c>
      <c r="G240" s="3">
        <f ca="1">IF(PaymentSchedule[[#This Row],[PMT NO]]&lt;&gt;"",PaymentSchedule[[#This Row],[TOTAL PAYMENT]]-PaymentSchedule[[#This Row],[INTEREST]],"")</f>
        <v>6717.5870557972339</v>
      </c>
      <c r="H240" s="3">
        <f ca="1">IF(PaymentSchedule[[#This Row],[PMT NO]]&lt;&gt;"",PaymentSchedule[[#This Row],[BEGINNING BALANCE]]*(InterestRate/PaymentsPerYear),"")</f>
        <v>4218.8454044455466</v>
      </c>
      <c r="I240" s="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1005805.310011134</v>
      </c>
      <c r="J240" s="3">
        <f ca="1">IF(PaymentSchedule[[#This Row],[PMT NO]]&lt;&gt;"",SUM(INDEX(PaymentSchedule[INTEREST],1,1):PaymentSchedule[[#This Row],[INTEREST]]),"")</f>
        <v>1510248.3434067292</v>
      </c>
    </row>
    <row r="241" spans="1:10" x14ac:dyDescent="0.25">
      <c r="A241" s="4">
        <f ca="1">IF(LoanIsGood,IF(ROW()-ROW(PaymentSchedule[[#Headers],[PMT NO]])&gt;ScheduledNumberOfPayments,"",ROW()-ROW(PaymentSchedule[[#Headers],[PMT NO]])),"")</f>
        <v>230</v>
      </c>
      <c r="B241" s="2">
        <f ca="1">IF(PaymentSchedule[[#This Row],[PMT NO]]&lt;&gt;"",EOMONTH(LoanStartDate,ROW(PaymentSchedule[[#This Row],[PMT NO]])-ROW(PaymentSchedule[[#Headers],[PMT NO]])-2)+DAY(LoanStartDate),"")</f>
        <v>52578</v>
      </c>
      <c r="C241" s="3">
        <f ca="1">IF(PaymentSchedule[[#This Row],[PMT NO]]&lt;&gt;"",IF(ROW()-ROW(PaymentSchedule[[#Headers],[BEGINNING BALANCE]])=1,LoanAmount,INDEX(PaymentSchedule[ENDING BALANCE],ROW()-ROW(PaymentSchedule[[#Headers],[BEGINNING BALANCE]])-1)),"")</f>
        <v>1005805.310011134</v>
      </c>
      <c r="D241" s="3">
        <f ca="1">IF(PaymentSchedule[[#This Row],[PMT NO]]&lt;&gt;"",ScheduledPayment,"")</f>
        <v>10736.432460242781</v>
      </c>
      <c r="E241" s="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200</v>
      </c>
      <c r="F241" s="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10936.432460242781</v>
      </c>
      <c r="G241" s="3">
        <f ca="1">IF(PaymentSchedule[[#This Row],[PMT NO]]&lt;&gt;"",PaymentSchedule[[#This Row],[TOTAL PAYMENT]]-PaymentSchedule[[#This Row],[INTEREST]],"")</f>
        <v>6745.5770018630556</v>
      </c>
      <c r="H241" s="3">
        <f ca="1">IF(PaymentSchedule[[#This Row],[PMT NO]]&lt;&gt;"",PaymentSchedule[[#This Row],[BEGINNING BALANCE]]*(InterestRate/PaymentsPerYear),"")</f>
        <v>4190.855458379725</v>
      </c>
      <c r="I241" s="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999059.73300927097</v>
      </c>
      <c r="J241" s="3">
        <f ca="1">IF(PaymentSchedule[[#This Row],[PMT NO]]&lt;&gt;"",SUM(INDEX(PaymentSchedule[INTEREST],1,1):PaymentSchedule[[#This Row],[INTEREST]]),"")</f>
        <v>1514439.1988651089</v>
      </c>
    </row>
    <row r="242" spans="1:10" x14ac:dyDescent="0.25">
      <c r="A242" s="4">
        <f ca="1">IF(LoanIsGood,IF(ROW()-ROW(PaymentSchedule[[#Headers],[PMT NO]])&gt;ScheduledNumberOfPayments,"",ROW()-ROW(PaymentSchedule[[#Headers],[PMT NO]])),"")</f>
        <v>231</v>
      </c>
      <c r="B242" s="2">
        <f ca="1">IF(PaymentSchedule[[#This Row],[PMT NO]]&lt;&gt;"",EOMONTH(LoanStartDate,ROW(PaymentSchedule[[#This Row],[PMT NO]])-ROW(PaymentSchedule[[#Headers],[PMT NO]])-2)+DAY(LoanStartDate),"")</f>
        <v>52609</v>
      </c>
      <c r="C242" s="3">
        <f ca="1">IF(PaymentSchedule[[#This Row],[PMT NO]]&lt;&gt;"",IF(ROW()-ROW(PaymentSchedule[[#Headers],[BEGINNING BALANCE]])=1,LoanAmount,INDEX(PaymentSchedule[ENDING BALANCE],ROW()-ROW(PaymentSchedule[[#Headers],[BEGINNING BALANCE]])-1)),"")</f>
        <v>999059.73300927097</v>
      </c>
      <c r="D242" s="3">
        <f ca="1">IF(PaymentSchedule[[#This Row],[PMT NO]]&lt;&gt;"",ScheduledPayment,"")</f>
        <v>10736.432460242781</v>
      </c>
      <c r="E242" s="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200</v>
      </c>
      <c r="F242" s="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10936.432460242781</v>
      </c>
      <c r="G242" s="3">
        <f ca="1">IF(PaymentSchedule[[#This Row],[PMT NO]]&lt;&gt;"",PaymentSchedule[[#This Row],[TOTAL PAYMENT]]-PaymentSchedule[[#This Row],[INTEREST]],"")</f>
        <v>6773.6835727041516</v>
      </c>
      <c r="H242" s="3">
        <f ca="1">IF(PaymentSchedule[[#This Row],[PMT NO]]&lt;&gt;"",PaymentSchedule[[#This Row],[BEGINNING BALANCE]]*(InterestRate/PaymentsPerYear),"")</f>
        <v>4162.7488875386289</v>
      </c>
      <c r="I242" s="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992286.04943656677</v>
      </c>
      <c r="J242" s="3">
        <f ca="1">IF(PaymentSchedule[[#This Row],[PMT NO]]&lt;&gt;"",SUM(INDEX(PaymentSchedule[INTEREST],1,1):PaymentSchedule[[#This Row],[INTEREST]]),"")</f>
        <v>1518601.9477526476</v>
      </c>
    </row>
    <row r="243" spans="1:10" x14ac:dyDescent="0.25">
      <c r="A243" s="4">
        <f ca="1">IF(LoanIsGood,IF(ROW()-ROW(PaymentSchedule[[#Headers],[PMT NO]])&gt;ScheduledNumberOfPayments,"",ROW()-ROW(PaymentSchedule[[#Headers],[PMT NO]])),"")</f>
        <v>232</v>
      </c>
      <c r="B243" s="2">
        <f ca="1">IF(PaymentSchedule[[#This Row],[PMT NO]]&lt;&gt;"",EOMONTH(LoanStartDate,ROW(PaymentSchedule[[#This Row],[PMT NO]])-ROW(PaymentSchedule[[#Headers],[PMT NO]])-2)+DAY(LoanStartDate),"")</f>
        <v>52640</v>
      </c>
      <c r="C243" s="3">
        <f ca="1">IF(PaymentSchedule[[#This Row],[PMT NO]]&lt;&gt;"",IF(ROW()-ROW(PaymentSchedule[[#Headers],[BEGINNING BALANCE]])=1,LoanAmount,INDEX(PaymentSchedule[ENDING BALANCE],ROW()-ROW(PaymentSchedule[[#Headers],[BEGINNING BALANCE]])-1)),"")</f>
        <v>992286.04943656677</v>
      </c>
      <c r="D243" s="3">
        <f ca="1">IF(PaymentSchedule[[#This Row],[PMT NO]]&lt;&gt;"",ScheduledPayment,"")</f>
        <v>10736.432460242781</v>
      </c>
      <c r="E243" s="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200</v>
      </c>
      <c r="F243" s="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10936.432460242781</v>
      </c>
      <c r="G243" s="3">
        <f ca="1">IF(PaymentSchedule[[#This Row],[PMT NO]]&lt;&gt;"",PaymentSchedule[[#This Row],[TOTAL PAYMENT]]-PaymentSchedule[[#This Row],[INTEREST]],"")</f>
        <v>6801.9072542570857</v>
      </c>
      <c r="H243" s="3">
        <f ca="1">IF(PaymentSchedule[[#This Row],[PMT NO]]&lt;&gt;"",PaymentSchedule[[#This Row],[BEGINNING BALANCE]]*(InterestRate/PaymentsPerYear),"")</f>
        <v>4134.5252059856948</v>
      </c>
      <c r="I243" s="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985484.14218230965</v>
      </c>
      <c r="J243" s="3">
        <f ca="1">IF(PaymentSchedule[[#This Row],[PMT NO]]&lt;&gt;"",SUM(INDEX(PaymentSchedule[INTEREST],1,1):PaymentSchedule[[#This Row],[INTEREST]]),"")</f>
        <v>1522736.4729586332</v>
      </c>
    </row>
    <row r="244" spans="1:10" x14ac:dyDescent="0.25">
      <c r="A244" s="4">
        <f ca="1">IF(LoanIsGood,IF(ROW()-ROW(PaymentSchedule[[#Headers],[PMT NO]])&gt;ScheduledNumberOfPayments,"",ROW()-ROW(PaymentSchedule[[#Headers],[PMT NO]])),"")</f>
        <v>233</v>
      </c>
      <c r="B244" s="2">
        <f ca="1">IF(PaymentSchedule[[#This Row],[PMT NO]]&lt;&gt;"",EOMONTH(LoanStartDate,ROW(PaymentSchedule[[#This Row],[PMT NO]])-ROW(PaymentSchedule[[#Headers],[PMT NO]])-2)+DAY(LoanStartDate),"")</f>
        <v>52669</v>
      </c>
      <c r="C244" s="3">
        <f ca="1">IF(PaymentSchedule[[#This Row],[PMT NO]]&lt;&gt;"",IF(ROW()-ROW(PaymentSchedule[[#Headers],[BEGINNING BALANCE]])=1,LoanAmount,INDEX(PaymentSchedule[ENDING BALANCE],ROW()-ROW(PaymentSchedule[[#Headers],[BEGINNING BALANCE]])-1)),"")</f>
        <v>985484.14218230965</v>
      </c>
      <c r="D244" s="3">
        <f ca="1">IF(PaymentSchedule[[#This Row],[PMT NO]]&lt;&gt;"",ScheduledPayment,"")</f>
        <v>10736.432460242781</v>
      </c>
      <c r="E244" s="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200</v>
      </c>
      <c r="F244" s="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10936.432460242781</v>
      </c>
      <c r="G244" s="3">
        <f ca="1">IF(PaymentSchedule[[#This Row],[PMT NO]]&lt;&gt;"",PaymentSchedule[[#This Row],[TOTAL PAYMENT]]-PaymentSchedule[[#This Row],[INTEREST]],"")</f>
        <v>6830.2485344831566</v>
      </c>
      <c r="H244" s="3">
        <f ca="1">IF(PaymentSchedule[[#This Row],[PMT NO]]&lt;&gt;"",PaymentSchedule[[#This Row],[BEGINNING BALANCE]]*(InterestRate/PaymentsPerYear),"")</f>
        <v>4106.1839257596239</v>
      </c>
      <c r="I244" s="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978653.89364782651</v>
      </c>
      <c r="J244" s="3">
        <f ca="1">IF(PaymentSchedule[[#This Row],[PMT NO]]&lt;&gt;"",SUM(INDEX(PaymentSchedule[INTEREST],1,1):PaymentSchedule[[#This Row],[INTEREST]]),"")</f>
        <v>1526842.6568843927</v>
      </c>
    </row>
    <row r="245" spans="1:10" x14ac:dyDescent="0.25">
      <c r="A245" s="4">
        <f ca="1">IF(LoanIsGood,IF(ROW()-ROW(PaymentSchedule[[#Headers],[PMT NO]])&gt;ScheduledNumberOfPayments,"",ROW()-ROW(PaymentSchedule[[#Headers],[PMT NO]])),"")</f>
        <v>234</v>
      </c>
      <c r="B245" s="2">
        <f ca="1">IF(PaymentSchedule[[#This Row],[PMT NO]]&lt;&gt;"",EOMONTH(LoanStartDate,ROW(PaymentSchedule[[#This Row],[PMT NO]])-ROW(PaymentSchedule[[#Headers],[PMT NO]])-2)+DAY(LoanStartDate),"")</f>
        <v>52700</v>
      </c>
      <c r="C245" s="3">
        <f ca="1">IF(PaymentSchedule[[#This Row],[PMT NO]]&lt;&gt;"",IF(ROW()-ROW(PaymentSchedule[[#Headers],[BEGINNING BALANCE]])=1,LoanAmount,INDEX(PaymentSchedule[ENDING BALANCE],ROW()-ROW(PaymentSchedule[[#Headers],[BEGINNING BALANCE]])-1)),"")</f>
        <v>978653.89364782651</v>
      </c>
      <c r="D245" s="3">
        <f ca="1">IF(PaymentSchedule[[#This Row],[PMT NO]]&lt;&gt;"",ScheduledPayment,"")</f>
        <v>10736.432460242781</v>
      </c>
      <c r="E245" s="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200</v>
      </c>
      <c r="F245" s="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10936.432460242781</v>
      </c>
      <c r="G245" s="3">
        <f ca="1">IF(PaymentSchedule[[#This Row],[PMT NO]]&lt;&gt;"",PaymentSchedule[[#This Row],[TOTAL PAYMENT]]-PaymentSchedule[[#This Row],[INTEREST]],"")</f>
        <v>6858.7079033768368</v>
      </c>
      <c r="H245" s="3">
        <f ca="1">IF(PaymentSchedule[[#This Row],[PMT NO]]&lt;&gt;"",PaymentSchedule[[#This Row],[BEGINNING BALANCE]]*(InterestRate/PaymentsPerYear),"")</f>
        <v>4077.7245568659437</v>
      </c>
      <c r="I245" s="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971795.18574444973</v>
      </c>
      <c r="J245" s="3">
        <f ca="1">IF(PaymentSchedule[[#This Row],[PMT NO]]&lt;&gt;"",SUM(INDEX(PaymentSchedule[INTEREST],1,1):PaymentSchedule[[#This Row],[INTEREST]]),"")</f>
        <v>1530920.3814412586</v>
      </c>
    </row>
    <row r="246" spans="1:10" x14ac:dyDescent="0.25">
      <c r="A246" s="4">
        <f ca="1">IF(LoanIsGood,IF(ROW()-ROW(PaymentSchedule[[#Headers],[PMT NO]])&gt;ScheduledNumberOfPayments,"",ROW()-ROW(PaymentSchedule[[#Headers],[PMT NO]])),"")</f>
        <v>235</v>
      </c>
      <c r="B246" s="2">
        <f ca="1">IF(PaymentSchedule[[#This Row],[PMT NO]]&lt;&gt;"",EOMONTH(LoanStartDate,ROW(PaymentSchedule[[#This Row],[PMT NO]])-ROW(PaymentSchedule[[#Headers],[PMT NO]])-2)+DAY(LoanStartDate),"")</f>
        <v>52730</v>
      </c>
      <c r="C246" s="3">
        <f ca="1">IF(PaymentSchedule[[#This Row],[PMT NO]]&lt;&gt;"",IF(ROW()-ROW(PaymentSchedule[[#Headers],[BEGINNING BALANCE]])=1,LoanAmount,INDEX(PaymentSchedule[ENDING BALANCE],ROW()-ROW(PaymentSchedule[[#Headers],[BEGINNING BALANCE]])-1)),"")</f>
        <v>971795.18574444973</v>
      </c>
      <c r="D246" s="3">
        <f ca="1">IF(PaymentSchedule[[#This Row],[PMT NO]]&lt;&gt;"",ScheduledPayment,"")</f>
        <v>10736.432460242781</v>
      </c>
      <c r="E246" s="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200</v>
      </c>
      <c r="F246" s="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10936.432460242781</v>
      </c>
      <c r="G246" s="3">
        <f ca="1">IF(PaymentSchedule[[#This Row],[PMT NO]]&lt;&gt;"",PaymentSchedule[[#This Row],[TOTAL PAYMENT]]-PaymentSchedule[[#This Row],[INTEREST]],"")</f>
        <v>6887.2858529742407</v>
      </c>
      <c r="H246" s="3">
        <f ca="1">IF(PaymentSchedule[[#This Row],[PMT NO]]&lt;&gt;"",PaymentSchedule[[#This Row],[BEGINNING BALANCE]]*(InterestRate/PaymentsPerYear),"")</f>
        <v>4049.1466072685403</v>
      </c>
      <c r="I246" s="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964907.89989147545</v>
      </c>
      <c r="J246" s="3">
        <f ca="1">IF(PaymentSchedule[[#This Row],[PMT NO]]&lt;&gt;"",SUM(INDEX(PaymentSchedule[INTEREST],1,1):PaymentSchedule[[#This Row],[INTEREST]]),"")</f>
        <v>1534969.5280485272</v>
      </c>
    </row>
    <row r="247" spans="1:10" x14ac:dyDescent="0.25">
      <c r="A247" s="4">
        <f ca="1">IF(LoanIsGood,IF(ROW()-ROW(PaymentSchedule[[#Headers],[PMT NO]])&gt;ScheduledNumberOfPayments,"",ROW()-ROW(PaymentSchedule[[#Headers],[PMT NO]])),"")</f>
        <v>236</v>
      </c>
      <c r="B247" s="2">
        <f ca="1">IF(PaymentSchedule[[#This Row],[PMT NO]]&lt;&gt;"",EOMONTH(LoanStartDate,ROW(PaymentSchedule[[#This Row],[PMT NO]])-ROW(PaymentSchedule[[#Headers],[PMT NO]])-2)+DAY(LoanStartDate),"")</f>
        <v>52761</v>
      </c>
      <c r="C247" s="3">
        <f ca="1">IF(PaymentSchedule[[#This Row],[PMT NO]]&lt;&gt;"",IF(ROW()-ROW(PaymentSchedule[[#Headers],[BEGINNING BALANCE]])=1,LoanAmount,INDEX(PaymentSchedule[ENDING BALANCE],ROW()-ROW(PaymentSchedule[[#Headers],[BEGINNING BALANCE]])-1)),"")</f>
        <v>964907.89989147545</v>
      </c>
      <c r="D247" s="3">
        <f ca="1">IF(PaymentSchedule[[#This Row],[PMT NO]]&lt;&gt;"",ScheduledPayment,"")</f>
        <v>10736.432460242781</v>
      </c>
      <c r="E247" s="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200</v>
      </c>
      <c r="F247" s="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10936.432460242781</v>
      </c>
      <c r="G247" s="3">
        <f ca="1">IF(PaymentSchedule[[#This Row],[PMT NO]]&lt;&gt;"",PaymentSchedule[[#This Row],[TOTAL PAYMENT]]-PaymentSchedule[[#This Row],[INTEREST]],"")</f>
        <v>6915.9828773616327</v>
      </c>
      <c r="H247" s="3">
        <f ca="1">IF(PaymentSchedule[[#This Row],[PMT NO]]&lt;&gt;"",PaymentSchedule[[#This Row],[BEGINNING BALANCE]]*(InterestRate/PaymentsPerYear),"")</f>
        <v>4020.4495828811478</v>
      </c>
      <c r="I247" s="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957991.91701411386</v>
      </c>
      <c r="J247" s="3">
        <f ca="1">IF(PaymentSchedule[[#This Row],[PMT NO]]&lt;&gt;"",SUM(INDEX(PaymentSchedule[INTEREST],1,1):PaymentSchedule[[#This Row],[INTEREST]]),"")</f>
        <v>1538989.9776314083</v>
      </c>
    </row>
    <row r="248" spans="1:10" x14ac:dyDescent="0.25">
      <c r="A248" s="4">
        <f ca="1">IF(LoanIsGood,IF(ROW()-ROW(PaymentSchedule[[#Headers],[PMT NO]])&gt;ScheduledNumberOfPayments,"",ROW()-ROW(PaymentSchedule[[#Headers],[PMT NO]])),"")</f>
        <v>237</v>
      </c>
      <c r="B248" s="2">
        <f ca="1">IF(PaymentSchedule[[#This Row],[PMT NO]]&lt;&gt;"",EOMONTH(LoanStartDate,ROW(PaymentSchedule[[#This Row],[PMT NO]])-ROW(PaymentSchedule[[#Headers],[PMT NO]])-2)+DAY(LoanStartDate),"")</f>
        <v>52791</v>
      </c>
      <c r="C248" s="3">
        <f ca="1">IF(PaymentSchedule[[#This Row],[PMT NO]]&lt;&gt;"",IF(ROW()-ROW(PaymentSchedule[[#Headers],[BEGINNING BALANCE]])=1,LoanAmount,INDEX(PaymentSchedule[ENDING BALANCE],ROW()-ROW(PaymentSchedule[[#Headers],[BEGINNING BALANCE]])-1)),"")</f>
        <v>957991.91701411386</v>
      </c>
      <c r="D248" s="3">
        <f ca="1">IF(PaymentSchedule[[#This Row],[PMT NO]]&lt;&gt;"",ScheduledPayment,"")</f>
        <v>10736.432460242781</v>
      </c>
      <c r="E248" s="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200</v>
      </c>
      <c r="F248" s="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10936.432460242781</v>
      </c>
      <c r="G248" s="3">
        <f ca="1">IF(PaymentSchedule[[#This Row],[PMT NO]]&lt;&gt;"",PaymentSchedule[[#This Row],[TOTAL PAYMENT]]-PaymentSchedule[[#This Row],[INTEREST]],"")</f>
        <v>6944.7994726839734</v>
      </c>
      <c r="H248" s="3">
        <f ca="1">IF(PaymentSchedule[[#This Row],[PMT NO]]&lt;&gt;"",PaymentSchedule[[#This Row],[BEGINNING BALANCE]]*(InterestRate/PaymentsPerYear),"")</f>
        <v>3991.6329875588076</v>
      </c>
      <c r="I248" s="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951047.11754142994</v>
      </c>
      <c r="J248" s="3">
        <f ca="1">IF(PaymentSchedule[[#This Row],[PMT NO]]&lt;&gt;"",SUM(INDEX(PaymentSchedule[INTEREST],1,1):PaymentSchedule[[#This Row],[INTEREST]]),"")</f>
        <v>1542981.6106189671</v>
      </c>
    </row>
    <row r="249" spans="1:10" x14ac:dyDescent="0.25">
      <c r="A249" s="4">
        <f ca="1">IF(LoanIsGood,IF(ROW()-ROW(PaymentSchedule[[#Headers],[PMT NO]])&gt;ScheduledNumberOfPayments,"",ROW()-ROW(PaymentSchedule[[#Headers],[PMT NO]])),"")</f>
        <v>238</v>
      </c>
      <c r="B249" s="2">
        <f ca="1">IF(PaymentSchedule[[#This Row],[PMT NO]]&lt;&gt;"",EOMONTH(LoanStartDate,ROW(PaymentSchedule[[#This Row],[PMT NO]])-ROW(PaymentSchedule[[#Headers],[PMT NO]])-2)+DAY(LoanStartDate),"")</f>
        <v>52822</v>
      </c>
      <c r="C249" s="3">
        <f ca="1">IF(PaymentSchedule[[#This Row],[PMT NO]]&lt;&gt;"",IF(ROW()-ROW(PaymentSchedule[[#Headers],[BEGINNING BALANCE]])=1,LoanAmount,INDEX(PaymentSchedule[ENDING BALANCE],ROW()-ROW(PaymentSchedule[[#Headers],[BEGINNING BALANCE]])-1)),"")</f>
        <v>951047.11754142994</v>
      </c>
      <c r="D249" s="3">
        <f ca="1">IF(PaymentSchedule[[#This Row],[PMT NO]]&lt;&gt;"",ScheduledPayment,"")</f>
        <v>10736.432460242781</v>
      </c>
      <c r="E249" s="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200</v>
      </c>
      <c r="F249" s="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10936.432460242781</v>
      </c>
      <c r="G249" s="3">
        <f ca="1">IF(PaymentSchedule[[#This Row],[PMT NO]]&lt;&gt;"",PaymentSchedule[[#This Row],[TOTAL PAYMENT]]-PaymentSchedule[[#This Row],[INTEREST]],"")</f>
        <v>6973.7361371534898</v>
      </c>
      <c r="H249" s="3">
        <f ca="1">IF(PaymentSchedule[[#This Row],[PMT NO]]&lt;&gt;"",PaymentSchedule[[#This Row],[BEGINNING BALANCE]]*(InterestRate/PaymentsPerYear),"")</f>
        <v>3962.6963230892911</v>
      </c>
      <c r="I249" s="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944073.38140427647</v>
      </c>
      <c r="J249" s="3">
        <f ca="1">IF(PaymentSchedule[[#This Row],[PMT NO]]&lt;&gt;"",SUM(INDEX(PaymentSchedule[INTEREST],1,1):PaymentSchedule[[#This Row],[INTEREST]]),"")</f>
        <v>1546944.3069420564</v>
      </c>
    </row>
    <row r="250" spans="1:10" x14ac:dyDescent="0.25">
      <c r="A250" s="4">
        <f ca="1">IF(LoanIsGood,IF(ROW()-ROW(PaymentSchedule[[#Headers],[PMT NO]])&gt;ScheduledNumberOfPayments,"",ROW()-ROW(PaymentSchedule[[#Headers],[PMT NO]])),"")</f>
        <v>239</v>
      </c>
      <c r="B250" s="2">
        <f ca="1">IF(PaymentSchedule[[#This Row],[PMT NO]]&lt;&gt;"",EOMONTH(LoanStartDate,ROW(PaymentSchedule[[#This Row],[PMT NO]])-ROW(PaymentSchedule[[#Headers],[PMT NO]])-2)+DAY(LoanStartDate),"")</f>
        <v>52853</v>
      </c>
      <c r="C250" s="3">
        <f ca="1">IF(PaymentSchedule[[#This Row],[PMT NO]]&lt;&gt;"",IF(ROW()-ROW(PaymentSchedule[[#Headers],[BEGINNING BALANCE]])=1,LoanAmount,INDEX(PaymentSchedule[ENDING BALANCE],ROW()-ROW(PaymentSchedule[[#Headers],[BEGINNING BALANCE]])-1)),"")</f>
        <v>944073.38140427647</v>
      </c>
      <c r="D250" s="3">
        <f ca="1">IF(PaymentSchedule[[#This Row],[PMT NO]]&lt;&gt;"",ScheduledPayment,"")</f>
        <v>10736.432460242781</v>
      </c>
      <c r="E250" s="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200</v>
      </c>
      <c r="F250" s="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10936.432460242781</v>
      </c>
      <c r="G250" s="3">
        <f ca="1">IF(PaymentSchedule[[#This Row],[PMT NO]]&lt;&gt;"",PaymentSchedule[[#This Row],[TOTAL PAYMENT]]-PaymentSchedule[[#This Row],[INTEREST]],"")</f>
        <v>7002.7933710582947</v>
      </c>
      <c r="H250" s="3">
        <f ca="1">IF(PaymentSchedule[[#This Row],[PMT NO]]&lt;&gt;"",PaymentSchedule[[#This Row],[BEGINNING BALANCE]]*(InterestRate/PaymentsPerYear),"")</f>
        <v>3933.6390891844853</v>
      </c>
      <c r="I250" s="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937070.58803321817</v>
      </c>
      <c r="J250" s="3">
        <f ca="1">IF(PaymentSchedule[[#This Row],[PMT NO]]&lt;&gt;"",SUM(INDEX(PaymentSchedule[INTEREST],1,1):PaymentSchedule[[#This Row],[INTEREST]]),"")</f>
        <v>1550877.946031241</v>
      </c>
    </row>
    <row r="251" spans="1:10" x14ac:dyDescent="0.25">
      <c r="A251" s="4">
        <f ca="1">IF(LoanIsGood,IF(ROW()-ROW(PaymentSchedule[[#Headers],[PMT NO]])&gt;ScheduledNumberOfPayments,"",ROW()-ROW(PaymentSchedule[[#Headers],[PMT NO]])),"")</f>
        <v>240</v>
      </c>
      <c r="B251" s="2">
        <f ca="1">IF(PaymentSchedule[[#This Row],[PMT NO]]&lt;&gt;"",EOMONTH(LoanStartDate,ROW(PaymentSchedule[[#This Row],[PMT NO]])-ROW(PaymentSchedule[[#Headers],[PMT NO]])-2)+DAY(LoanStartDate),"")</f>
        <v>52883</v>
      </c>
      <c r="C251" s="3">
        <f ca="1">IF(PaymentSchedule[[#This Row],[PMT NO]]&lt;&gt;"",IF(ROW()-ROW(PaymentSchedule[[#Headers],[BEGINNING BALANCE]])=1,LoanAmount,INDEX(PaymentSchedule[ENDING BALANCE],ROW()-ROW(PaymentSchedule[[#Headers],[BEGINNING BALANCE]])-1)),"")</f>
        <v>937070.58803321817</v>
      </c>
      <c r="D251" s="3">
        <f ca="1">IF(PaymentSchedule[[#This Row],[PMT NO]]&lt;&gt;"",ScheduledPayment,"")</f>
        <v>10736.432460242781</v>
      </c>
      <c r="E251" s="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200</v>
      </c>
      <c r="F251" s="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10936.432460242781</v>
      </c>
      <c r="G251" s="3">
        <f ca="1">IF(PaymentSchedule[[#This Row],[PMT NO]]&lt;&gt;"",PaymentSchedule[[#This Row],[TOTAL PAYMENT]]-PaymentSchedule[[#This Row],[INTEREST]],"")</f>
        <v>7031.9716767710379</v>
      </c>
      <c r="H251" s="3">
        <f ca="1">IF(PaymentSchedule[[#This Row],[PMT NO]]&lt;&gt;"",PaymentSchedule[[#This Row],[BEGINNING BALANCE]]*(InterestRate/PaymentsPerYear),"")</f>
        <v>3904.4607834717422</v>
      </c>
      <c r="I251" s="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930038.61635644711</v>
      </c>
      <c r="J251" s="3">
        <f ca="1">IF(PaymentSchedule[[#This Row],[PMT NO]]&lt;&gt;"",SUM(INDEX(PaymentSchedule[INTEREST],1,1):PaymentSchedule[[#This Row],[INTEREST]]),"")</f>
        <v>1554782.4068147128</v>
      </c>
    </row>
    <row r="252" spans="1:10" x14ac:dyDescent="0.25">
      <c r="A252" s="4">
        <f ca="1">IF(LoanIsGood,IF(ROW()-ROW(PaymentSchedule[[#Headers],[PMT NO]])&gt;ScheduledNumberOfPayments,"",ROW()-ROW(PaymentSchedule[[#Headers],[PMT NO]])),"")</f>
        <v>241</v>
      </c>
      <c r="B252" s="2">
        <f ca="1">IF(PaymentSchedule[[#This Row],[PMT NO]]&lt;&gt;"",EOMONTH(LoanStartDate,ROW(PaymentSchedule[[#This Row],[PMT NO]])-ROW(PaymentSchedule[[#Headers],[PMT NO]])-2)+DAY(LoanStartDate),"")</f>
        <v>52914</v>
      </c>
      <c r="C252" s="3">
        <f ca="1">IF(PaymentSchedule[[#This Row],[PMT NO]]&lt;&gt;"",IF(ROW()-ROW(PaymentSchedule[[#Headers],[BEGINNING BALANCE]])=1,LoanAmount,INDEX(PaymentSchedule[ENDING BALANCE],ROW()-ROW(PaymentSchedule[[#Headers],[BEGINNING BALANCE]])-1)),"")</f>
        <v>930038.61635644711</v>
      </c>
      <c r="D252" s="3">
        <f ca="1">IF(PaymentSchedule[[#This Row],[PMT NO]]&lt;&gt;"",ScheduledPayment,"")</f>
        <v>10736.432460242781</v>
      </c>
      <c r="E252" s="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200</v>
      </c>
      <c r="F252" s="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10936.432460242781</v>
      </c>
      <c r="G252" s="3">
        <f ca="1">IF(PaymentSchedule[[#This Row],[PMT NO]]&lt;&gt;"",PaymentSchedule[[#This Row],[TOTAL PAYMENT]]-PaymentSchedule[[#This Row],[INTEREST]],"")</f>
        <v>7061.271558757584</v>
      </c>
      <c r="H252" s="3">
        <f ca="1">IF(PaymentSchedule[[#This Row],[PMT NO]]&lt;&gt;"",PaymentSchedule[[#This Row],[BEGINNING BALANCE]]*(InterestRate/PaymentsPerYear),"")</f>
        <v>3875.1609014851961</v>
      </c>
      <c r="I252" s="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922977.34479768947</v>
      </c>
      <c r="J252" s="3">
        <f ca="1">IF(PaymentSchedule[[#This Row],[PMT NO]]&lt;&gt;"",SUM(INDEX(PaymentSchedule[INTEREST],1,1):PaymentSchedule[[#This Row],[INTEREST]]),"")</f>
        <v>1558657.567716198</v>
      </c>
    </row>
    <row r="253" spans="1:10" x14ac:dyDescent="0.25">
      <c r="A253" s="4">
        <f ca="1">IF(LoanIsGood,IF(ROW()-ROW(PaymentSchedule[[#Headers],[PMT NO]])&gt;ScheduledNumberOfPayments,"",ROW()-ROW(PaymentSchedule[[#Headers],[PMT NO]])),"")</f>
        <v>242</v>
      </c>
      <c r="B253" s="2">
        <f ca="1">IF(PaymentSchedule[[#This Row],[PMT NO]]&lt;&gt;"",EOMONTH(LoanStartDate,ROW(PaymentSchedule[[#This Row],[PMT NO]])-ROW(PaymentSchedule[[#Headers],[PMT NO]])-2)+DAY(LoanStartDate),"")</f>
        <v>52944</v>
      </c>
      <c r="C253" s="3">
        <f ca="1">IF(PaymentSchedule[[#This Row],[PMT NO]]&lt;&gt;"",IF(ROW()-ROW(PaymentSchedule[[#Headers],[BEGINNING BALANCE]])=1,LoanAmount,INDEX(PaymentSchedule[ENDING BALANCE],ROW()-ROW(PaymentSchedule[[#Headers],[BEGINNING BALANCE]])-1)),"")</f>
        <v>922977.34479768947</v>
      </c>
      <c r="D253" s="3">
        <f ca="1">IF(PaymentSchedule[[#This Row],[PMT NO]]&lt;&gt;"",ScheduledPayment,"")</f>
        <v>10736.432460242781</v>
      </c>
      <c r="E253" s="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200</v>
      </c>
      <c r="F253" s="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10936.432460242781</v>
      </c>
      <c r="G253" s="3">
        <f ca="1">IF(PaymentSchedule[[#This Row],[PMT NO]]&lt;&gt;"",PaymentSchedule[[#This Row],[TOTAL PAYMENT]]-PaymentSchedule[[#This Row],[INTEREST]],"")</f>
        <v>7090.6935235857418</v>
      </c>
      <c r="H253" s="3">
        <f ca="1">IF(PaymentSchedule[[#This Row],[PMT NO]]&lt;&gt;"",PaymentSchedule[[#This Row],[BEGINNING BALANCE]]*(InterestRate/PaymentsPerYear),"")</f>
        <v>3845.7389366570392</v>
      </c>
      <c r="I253" s="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915886.65127410367</v>
      </c>
      <c r="J253" s="3">
        <f ca="1">IF(PaymentSchedule[[#This Row],[PMT NO]]&lt;&gt;"",SUM(INDEX(PaymentSchedule[INTEREST],1,1):PaymentSchedule[[#This Row],[INTEREST]]),"")</f>
        <v>1562503.3066528551</v>
      </c>
    </row>
    <row r="254" spans="1:10" x14ac:dyDescent="0.25">
      <c r="A254" s="4">
        <f ca="1">IF(LoanIsGood,IF(ROW()-ROW(PaymentSchedule[[#Headers],[PMT NO]])&gt;ScheduledNumberOfPayments,"",ROW()-ROW(PaymentSchedule[[#Headers],[PMT NO]])),"")</f>
        <v>243</v>
      </c>
      <c r="B254" s="2">
        <f ca="1">IF(PaymentSchedule[[#This Row],[PMT NO]]&lt;&gt;"",EOMONTH(LoanStartDate,ROW(PaymentSchedule[[#This Row],[PMT NO]])-ROW(PaymentSchedule[[#Headers],[PMT NO]])-2)+DAY(LoanStartDate),"")</f>
        <v>52975</v>
      </c>
      <c r="C254" s="3">
        <f ca="1">IF(PaymentSchedule[[#This Row],[PMT NO]]&lt;&gt;"",IF(ROW()-ROW(PaymentSchedule[[#Headers],[BEGINNING BALANCE]])=1,LoanAmount,INDEX(PaymentSchedule[ENDING BALANCE],ROW()-ROW(PaymentSchedule[[#Headers],[BEGINNING BALANCE]])-1)),"")</f>
        <v>915886.65127410367</v>
      </c>
      <c r="D254" s="3">
        <f ca="1">IF(PaymentSchedule[[#This Row],[PMT NO]]&lt;&gt;"",ScheduledPayment,"")</f>
        <v>10736.432460242781</v>
      </c>
      <c r="E254" s="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200</v>
      </c>
      <c r="F254" s="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10936.432460242781</v>
      </c>
      <c r="G254" s="3">
        <f ca="1">IF(PaymentSchedule[[#This Row],[PMT NO]]&lt;&gt;"",PaymentSchedule[[#This Row],[TOTAL PAYMENT]]-PaymentSchedule[[#This Row],[INTEREST]],"")</f>
        <v>7120.2380799340153</v>
      </c>
      <c r="H254" s="3">
        <f ca="1">IF(PaymentSchedule[[#This Row],[PMT NO]]&lt;&gt;"",PaymentSchedule[[#This Row],[BEGINNING BALANCE]]*(InterestRate/PaymentsPerYear),"")</f>
        <v>3816.1943803087652</v>
      </c>
      <c r="I254" s="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908766.41319416964</v>
      </c>
      <c r="J254" s="3">
        <f ca="1">IF(PaymentSchedule[[#This Row],[PMT NO]]&lt;&gt;"",SUM(INDEX(PaymentSchedule[INTEREST],1,1):PaymentSchedule[[#This Row],[INTEREST]]),"")</f>
        <v>1566319.5010331639</v>
      </c>
    </row>
    <row r="255" spans="1:10" x14ac:dyDescent="0.25">
      <c r="A255" s="4">
        <f ca="1">IF(LoanIsGood,IF(ROW()-ROW(PaymentSchedule[[#Headers],[PMT NO]])&gt;ScheduledNumberOfPayments,"",ROW()-ROW(PaymentSchedule[[#Headers],[PMT NO]])),"")</f>
        <v>244</v>
      </c>
      <c r="B255" s="2">
        <f ca="1">IF(PaymentSchedule[[#This Row],[PMT NO]]&lt;&gt;"",EOMONTH(LoanStartDate,ROW(PaymentSchedule[[#This Row],[PMT NO]])-ROW(PaymentSchedule[[#Headers],[PMT NO]])-2)+DAY(LoanStartDate),"")</f>
        <v>53006</v>
      </c>
      <c r="C255" s="3">
        <f ca="1">IF(PaymentSchedule[[#This Row],[PMT NO]]&lt;&gt;"",IF(ROW()-ROW(PaymentSchedule[[#Headers],[BEGINNING BALANCE]])=1,LoanAmount,INDEX(PaymentSchedule[ENDING BALANCE],ROW()-ROW(PaymentSchedule[[#Headers],[BEGINNING BALANCE]])-1)),"")</f>
        <v>908766.41319416964</v>
      </c>
      <c r="D255" s="3">
        <f ca="1">IF(PaymentSchedule[[#This Row],[PMT NO]]&lt;&gt;"",ScheduledPayment,"")</f>
        <v>10736.432460242781</v>
      </c>
      <c r="E255" s="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200</v>
      </c>
      <c r="F255" s="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10936.432460242781</v>
      </c>
      <c r="G255" s="3">
        <f ca="1">IF(PaymentSchedule[[#This Row],[PMT NO]]&lt;&gt;"",PaymentSchedule[[#This Row],[TOTAL PAYMENT]]-PaymentSchedule[[#This Row],[INTEREST]],"")</f>
        <v>7149.9057386004069</v>
      </c>
      <c r="H255" s="3">
        <f ca="1">IF(PaymentSchedule[[#This Row],[PMT NO]]&lt;&gt;"",PaymentSchedule[[#This Row],[BEGINNING BALANCE]]*(InterestRate/PaymentsPerYear),"")</f>
        <v>3786.5267216423736</v>
      </c>
      <c r="I255" s="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901616.50745556923</v>
      </c>
      <c r="J255" s="3">
        <f ca="1">IF(PaymentSchedule[[#This Row],[PMT NO]]&lt;&gt;"",SUM(INDEX(PaymentSchedule[INTEREST],1,1):PaymentSchedule[[#This Row],[INTEREST]]),"")</f>
        <v>1570106.0277548062</v>
      </c>
    </row>
    <row r="256" spans="1:10" x14ac:dyDescent="0.25">
      <c r="A256" s="4">
        <f ca="1">IF(LoanIsGood,IF(ROW()-ROW(PaymentSchedule[[#Headers],[PMT NO]])&gt;ScheduledNumberOfPayments,"",ROW()-ROW(PaymentSchedule[[#Headers],[PMT NO]])),"")</f>
        <v>245</v>
      </c>
      <c r="B256" s="2">
        <f ca="1">IF(PaymentSchedule[[#This Row],[PMT NO]]&lt;&gt;"",EOMONTH(LoanStartDate,ROW(PaymentSchedule[[#This Row],[PMT NO]])-ROW(PaymentSchedule[[#Headers],[PMT NO]])-2)+DAY(LoanStartDate),"")</f>
        <v>53034</v>
      </c>
      <c r="C256" s="3">
        <f ca="1">IF(PaymentSchedule[[#This Row],[PMT NO]]&lt;&gt;"",IF(ROW()-ROW(PaymentSchedule[[#Headers],[BEGINNING BALANCE]])=1,LoanAmount,INDEX(PaymentSchedule[ENDING BALANCE],ROW()-ROW(PaymentSchedule[[#Headers],[BEGINNING BALANCE]])-1)),"")</f>
        <v>901616.50745556923</v>
      </c>
      <c r="D256" s="3">
        <f ca="1">IF(PaymentSchedule[[#This Row],[PMT NO]]&lt;&gt;"",ScheduledPayment,"")</f>
        <v>10736.432460242781</v>
      </c>
      <c r="E256" s="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200</v>
      </c>
      <c r="F256" s="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10936.432460242781</v>
      </c>
      <c r="G256" s="3">
        <f ca="1">IF(PaymentSchedule[[#This Row],[PMT NO]]&lt;&gt;"",PaymentSchedule[[#This Row],[TOTAL PAYMENT]]-PaymentSchedule[[#This Row],[INTEREST]],"")</f>
        <v>7179.6970125112421</v>
      </c>
      <c r="H256" s="3">
        <f ca="1">IF(PaymentSchedule[[#This Row],[PMT NO]]&lt;&gt;"",PaymentSchedule[[#This Row],[BEGINNING BALANCE]]*(InterestRate/PaymentsPerYear),"")</f>
        <v>3756.7354477315384</v>
      </c>
      <c r="I256" s="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894436.81044305803</v>
      </c>
      <c r="J256" s="3">
        <f ca="1">IF(PaymentSchedule[[#This Row],[PMT NO]]&lt;&gt;"",SUM(INDEX(PaymentSchedule[INTEREST],1,1):PaymentSchedule[[#This Row],[INTEREST]]),"")</f>
        <v>1573862.7632025378</v>
      </c>
    </row>
    <row r="257" spans="1:10" x14ac:dyDescent="0.25">
      <c r="A257" s="4">
        <f ca="1">IF(LoanIsGood,IF(ROW()-ROW(PaymentSchedule[[#Headers],[PMT NO]])&gt;ScheduledNumberOfPayments,"",ROW()-ROW(PaymentSchedule[[#Headers],[PMT NO]])),"")</f>
        <v>246</v>
      </c>
      <c r="B257" s="2">
        <f ca="1">IF(PaymentSchedule[[#This Row],[PMT NO]]&lt;&gt;"",EOMONTH(LoanStartDate,ROW(PaymentSchedule[[#This Row],[PMT NO]])-ROW(PaymentSchedule[[#Headers],[PMT NO]])-2)+DAY(LoanStartDate),"")</f>
        <v>53065</v>
      </c>
      <c r="C257" s="3">
        <f ca="1">IF(PaymentSchedule[[#This Row],[PMT NO]]&lt;&gt;"",IF(ROW()-ROW(PaymentSchedule[[#Headers],[BEGINNING BALANCE]])=1,LoanAmount,INDEX(PaymentSchedule[ENDING BALANCE],ROW()-ROW(PaymentSchedule[[#Headers],[BEGINNING BALANCE]])-1)),"")</f>
        <v>894436.81044305803</v>
      </c>
      <c r="D257" s="3">
        <f ca="1">IF(PaymentSchedule[[#This Row],[PMT NO]]&lt;&gt;"",ScheduledPayment,"")</f>
        <v>10736.432460242781</v>
      </c>
      <c r="E257" s="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200</v>
      </c>
      <c r="F257" s="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10936.432460242781</v>
      </c>
      <c r="G257" s="3">
        <f ca="1">IF(PaymentSchedule[[#This Row],[PMT NO]]&lt;&gt;"",PaymentSchedule[[#This Row],[TOTAL PAYMENT]]-PaymentSchedule[[#This Row],[INTEREST]],"")</f>
        <v>7209.6124167300386</v>
      </c>
      <c r="H257" s="3">
        <f ca="1">IF(PaymentSchedule[[#This Row],[PMT NO]]&lt;&gt;"",PaymentSchedule[[#This Row],[BEGINNING BALANCE]]*(InterestRate/PaymentsPerYear),"")</f>
        <v>3726.8200435127419</v>
      </c>
      <c r="I257" s="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887227.198026328</v>
      </c>
      <c r="J257" s="3">
        <f ca="1">IF(PaymentSchedule[[#This Row],[PMT NO]]&lt;&gt;"",SUM(INDEX(PaymentSchedule[INTEREST],1,1):PaymentSchedule[[#This Row],[INTEREST]]),"")</f>
        <v>1577589.5832460506</v>
      </c>
    </row>
    <row r="258" spans="1:10" x14ac:dyDescent="0.25">
      <c r="A258" s="4">
        <f ca="1">IF(LoanIsGood,IF(ROW()-ROW(PaymentSchedule[[#Headers],[PMT NO]])&gt;ScheduledNumberOfPayments,"",ROW()-ROW(PaymentSchedule[[#Headers],[PMT NO]])),"")</f>
        <v>247</v>
      </c>
      <c r="B258" s="2">
        <f ca="1">IF(PaymentSchedule[[#This Row],[PMT NO]]&lt;&gt;"",EOMONTH(LoanStartDate,ROW(PaymentSchedule[[#This Row],[PMT NO]])-ROW(PaymentSchedule[[#Headers],[PMT NO]])-2)+DAY(LoanStartDate),"")</f>
        <v>53095</v>
      </c>
      <c r="C258" s="3">
        <f ca="1">IF(PaymentSchedule[[#This Row],[PMT NO]]&lt;&gt;"",IF(ROW()-ROW(PaymentSchedule[[#Headers],[BEGINNING BALANCE]])=1,LoanAmount,INDEX(PaymentSchedule[ENDING BALANCE],ROW()-ROW(PaymentSchedule[[#Headers],[BEGINNING BALANCE]])-1)),"")</f>
        <v>887227.198026328</v>
      </c>
      <c r="D258" s="3">
        <f ca="1">IF(PaymentSchedule[[#This Row],[PMT NO]]&lt;&gt;"",ScheduledPayment,"")</f>
        <v>10736.432460242781</v>
      </c>
      <c r="E258" s="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200</v>
      </c>
      <c r="F258" s="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10936.432460242781</v>
      </c>
      <c r="G258" s="3">
        <f ca="1">IF(PaymentSchedule[[#This Row],[PMT NO]]&lt;&gt;"",PaymentSchedule[[#This Row],[TOTAL PAYMENT]]-PaymentSchedule[[#This Row],[INTEREST]],"")</f>
        <v>7239.6524684664146</v>
      </c>
      <c r="H258" s="3">
        <f ca="1">IF(PaymentSchedule[[#This Row],[PMT NO]]&lt;&gt;"",PaymentSchedule[[#This Row],[BEGINNING BALANCE]]*(InterestRate/PaymentsPerYear),"")</f>
        <v>3696.7799917763664</v>
      </c>
      <c r="I258" s="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879987.54555786157</v>
      </c>
      <c r="J258" s="3">
        <f ca="1">IF(PaymentSchedule[[#This Row],[PMT NO]]&lt;&gt;"",SUM(INDEX(PaymentSchedule[INTEREST],1,1):PaymentSchedule[[#This Row],[INTEREST]]),"")</f>
        <v>1581286.3632378271</v>
      </c>
    </row>
    <row r="259" spans="1:10" x14ac:dyDescent="0.25">
      <c r="A259" s="4">
        <f ca="1">IF(LoanIsGood,IF(ROW()-ROW(PaymentSchedule[[#Headers],[PMT NO]])&gt;ScheduledNumberOfPayments,"",ROW()-ROW(PaymentSchedule[[#Headers],[PMT NO]])),"")</f>
        <v>248</v>
      </c>
      <c r="B259" s="2">
        <f ca="1">IF(PaymentSchedule[[#This Row],[PMT NO]]&lt;&gt;"",EOMONTH(LoanStartDate,ROW(PaymentSchedule[[#This Row],[PMT NO]])-ROW(PaymentSchedule[[#Headers],[PMT NO]])-2)+DAY(LoanStartDate),"")</f>
        <v>53126</v>
      </c>
      <c r="C259" s="3">
        <f ca="1">IF(PaymentSchedule[[#This Row],[PMT NO]]&lt;&gt;"",IF(ROW()-ROW(PaymentSchedule[[#Headers],[BEGINNING BALANCE]])=1,LoanAmount,INDEX(PaymentSchedule[ENDING BALANCE],ROW()-ROW(PaymentSchedule[[#Headers],[BEGINNING BALANCE]])-1)),"")</f>
        <v>879987.54555786157</v>
      </c>
      <c r="D259" s="3">
        <f ca="1">IF(PaymentSchedule[[#This Row],[PMT NO]]&lt;&gt;"",ScheduledPayment,"")</f>
        <v>10736.432460242781</v>
      </c>
      <c r="E259" s="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200</v>
      </c>
      <c r="F259" s="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10936.432460242781</v>
      </c>
      <c r="G259" s="3">
        <f ca="1">IF(PaymentSchedule[[#This Row],[PMT NO]]&lt;&gt;"",PaymentSchedule[[#This Row],[TOTAL PAYMENT]]-PaymentSchedule[[#This Row],[INTEREST]],"")</f>
        <v>7269.8176870850239</v>
      </c>
      <c r="H259" s="3">
        <f ca="1">IF(PaymentSchedule[[#This Row],[PMT NO]]&lt;&gt;"",PaymentSchedule[[#This Row],[BEGINNING BALANCE]]*(InterestRate/PaymentsPerYear),"")</f>
        <v>3666.6147731577566</v>
      </c>
      <c r="I259" s="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872717.72787077655</v>
      </c>
      <c r="J259" s="3">
        <f ca="1">IF(PaymentSchedule[[#This Row],[PMT NO]]&lt;&gt;"",SUM(INDEX(PaymentSchedule[INTEREST],1,1):PaymentSchedule[[#This Row],[INTEREST]]),"")</f>
        <v>1584952.9780109848</v>
      </c>
    </row>
    <row r="260" spans="1:10" x14ac:dyDescent="0.25">
      <c r="A260" s="4">
        <f ca="1">IF(LoanIsGood,IF(ROW()-ROW(PaymentSchedule[[#Headers],[PMT NO]])&gt;ScheduledNumberOfPayments,"",ROW()-ROW(PaymentSchedule[[#Headers],[PMT NO]])),"")</f>
        <v>249</v>
      </c>
      <c r="B260" s="2">
        <f ca="1">IF(PaymentSchedule[[#This Row],[PMT NO]]&lt;&gt;"",EOMONTH(LoanStartDate,ROW(PaymentSchedule[[#This Row],[PMT NO]])-ROW(PaymentSchedule[[#Headers],[PMT NO]])-2)+DAY(LoanStartDate),"")</f>
        <v>53156</v>
      </c>
      <c r="C260" s="3">
        <f ca="1">IF(PaymentSchedule[[#This Row],[PMT NO]]&lt;&gt;"",IF(ROW()-ROW(PaymentSchedule[[#Headers],[BEGINNING BALANCE]])=1,LoanAmount,INDEX(PaymentSchedule[ENDING BALANCE],ROW()-ROW(PaymentSchedule[[#Headers],[BEGINNING BALANCE]])-1)),"")</f>
        <v>872717.72787077655</v>
      </c>
      <c r="D260" s="3">
        <f ca="1">IF(PaymentSchedule[[#This Row],[PMT NO]]&lt;&gt;"",ScheduledPayment,"")</f>
        <v>10736.432460242781</v>
      </c>
      <c r="E260" s="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200</v>
      </c>
      <c r="F260" s="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10936.432460242781</v>
      </c>
      <c r="G260" s="3">
        <f ca="1">IF(PaymentSchedule[[#This Row],[PMT NO]]&lt;&gt;"",PaymentSchedule[[#This Row],[TOTAL PAYMENT]]-PaymentSchedule[[#This Row],[INTEREST]],"")</f>
        <v>7300.1085941145448</v>
      </c>
      <c r="H260" s="3">
        <f ca="1">IF(PaymentSchedule[[#This Row],[PMT NO]]&lt;&gt;"",PaymentSchedule[[#This Row],[BEGINNING BALANCE]]*(InterestRate/PaymentsPerYear),"")</f>
        <v>3636.3238661282357</v>
      </c>
      <c r="I260" s="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865417.61927666201</v>
      </c>
      <c r="J260" s="3">
        <f ca="1">IF(PaymentSchedule[[#This Row],[PMT NO]]&lt;&gt;"",SUM(INDEX(PaymentSchedule[INTEREST],1,1):PaymentSchedule[[#This Row],[INTEREST]]),"")</f>
        <v>1588589.3018771131</v>
      </c>
    </row>
    <row r="261" spans="1:10" x14ac:dyDescent="0.25">
      <c r="A261" s="4">
        <f ca="1">IF(LoanIsGood,IF(ROW()-ROW(PaymentSchedule[[#Headers],[PMT NO]])&gt;ScheduledNumberOfPayments,"",ROW()-ROW(PaymentSchedule[[#Headers],[PMT NO]])),"")</f>
        <v>250</v>
      </c>
      <c r="B261" s="2">
        <f ca="1">IF(PaymentSchedule[[#This Row],[PMT NO]]&lt;&gt;"",EOMONTH(LoanStartDate,ROW(PaymentSchedule[[#This Row],[PMT NO]])-ROW(PaymentSchedule[[#Headers],[PMT NO]])-2)+DAY(LoanStartDate),"")</f>
        <v>53187</v>
      </c>
      <c r="C261" s="3">
        <f ca="1">IF(PaymentSchedule[[#This Row],[PMT NO]]&lt;&gt;"",IF(ROW()-ROW(PaymentSchedule[[#Headers],[BEGINNING BALANCE]])=1,LoanAmount,INDEX(PaymentSchedule[ENDING BALANCE],ROW()-ROW(PaymentSchedule[[#Headers],[BEGINNING BALANCE]])-1)),"")</f>
        <v>865417.61927666201</v>
      </c>
      <c r="D261" s="3">
        <f ca="1">IF(PaymentSchedule[[#This Row],[PMT NO]]&lt;&gt;"",ScheduledPayment,"")</f>
        <v>10736.432460242781</v>
      </c>
      <c r="E261" s="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200</v>
      </c>
      <c r="F261" s="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10936.432460242781</v>
      </c>
      <c r="G261" s="3">
        <f ca="1">IF(PaymentSchedule[[#This Row],[PMT NO]]&lt;&gt;"",PaymentSchedule[[#This Row],[TOTAL PAYMENT]]-PaymentSchedule[[#This Row],[INTEREST]],"")</f>
        <v>7330.5257132566894</v>
      </c>
      <c r="H261" s="3">
        <f ca="1">IF(PaymentSchedule[[#This Row],[PMT NO]]&lt;&gt;"",PaymentSchedule[[#This Row],[BEGINNING BALANCE]]*(InterestRate/PaymentsPerYear),"")</f>
        <v>3605.9067469860915</v>
      </c>
      <c r="I261" s="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858087.09356340533</v>
      </c>
      <c r="J261" s="3">
        <f ca="1">IF(PaymentSchedule[[#This Row],[PMT NO]]&lt;&gt;"",SUM(INDEX(PaymentSchedule[INTEREST],1,1):PaymentSchedule[[#This Row],[INTEREST]]),"")</f>
        <v>1592195.2086240991</v>
      </c>
    </row>
    <row r="262" spans="1:10" x14ac:dyDescent="0.25">
      <c r="A262" s="4">
        <f ca="1">IF(LoanIsGood,IF(ROW()-ROW(PaymentSchedule[[#Headers],[PMT NO]])&gt;ScheduledNumberOfPayments,"",ROW()-ROW(PaymentSchedule[[#Headers],[PMT NO]])),"")</f>
        <v>251</v>
      </c>
      <c r="B262" s="2">
        <f ca="1">IF(PaymentSchedule[[#This Row],[PMT NO]]&lt;&gt;"",EOMONTH(LoanStartDate,ROW(PaymentSchedule[[#This Row],[PMT NO]])-ROW(PaymentSchedule[[#Headers],[PMT NO]])-2)+DAY(LoanStartDate),"")</f>
        <v>53218</v>
      </c>
      <c r="C262" s="3">
        <f ca="1">IF(PaymentSchedule[[#This Row],[PMT NO]]&lt;&gt;"",IF(ROW()-ROW(PaymentSchedule[[#Headers],[BEGINNING BALANCE]])=1,LoanAmount,INDEX(PaymentSchedule[ENDING BALANCE],ROW()-ROW(PaymentSchedule[[#Headers],[BEGINNING BALANCE]])-1)),"")</f>
        <v>858087.09356340533</v>
      </c>
      <c r="D262" s="3">
        <f ca="1">IF(PaymentSchedule[[#This Row],[PMT NO]]&lt;&gt;"",ScheduledPayment,"")</f>
        <v>10736.432460242781</v>
      </c>
      <c r="E262" s="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200</v>
      </c>
      <c r="F262" s="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10936.432460242781</v>
      </c>
      <c r="G262" s="3">
        <f ca="1">IF(PaymentSchedule[[#This Row],[PMT NO]]&lt;&gt;"",PaymentSchedule[[#This Row],[TOTAL PAYMENT]]-PaymentSchedule[[#This Row],[INTEREST]],"")</f>
        <v>7361.0695703952588</v>
      </c>
      <c r="H262" s="3">
        <f ca="1">IF(PaymentSchedule[[#This Row],[PMT NO]]&lt;&gt;"",PaymentSchedule[[#This Row],[BEGINNING BALANCE]]*(InterestRate/PaymentsPerYear),"")</f>
        <v>3575.3628898475222</v>
      </c>
      <c r="I262" s="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850726.02399301005</v>
      </c>
      <c r="J262" s="3">
        <f ca="1">IF(PaymentSchedule[[#This Row],[PMT NO]]&lt;&gt;"",SUM(INDEX(PaymentSchedule[INTEREST],1,1):PaymentSchedule[[#This Row],[INTEREST]]),"")</f>
        <v>1595770.5715139466</v>
      </c>
    </row>
    <row r="263" spans="1:10" x14ac:dyDescent="0.25">
      <c r="A263" s="4">
        <f ca="1">IF(LoanIsGood,IF(ROW()-ROW(PaymentSchedule[[#Headers],[PMT NO]])&gt;ScheduledNumberOfPayments,"",ROW()-ROW(PaymentSchedule[[#Headers],[PMT NO]])),"")</f>
        <v>252</v>
      </c>
      <c r="B263" s="2">
        <f ca="1">IF(PaymentSchedule[[#This Row],[PMT NO]]&lt;&gt;"",EOMONTH(LoanStartDate,ROW(PaymentSchedule[[#This Row],[PMT NO]])-ROW(PaymentSchedule[[#Headers],[PMT NO]])-2)+DAY(LoanStartDate),"")</f>
        <v>53248</v>
      </c>
      <c r="C263" s="3">
        <f ca="1">IF(PaymentSchedule[[#This Row],[PMT NO]]&lt;&gt;"",IF(ROW()-ROW(PaymentSchedule[[#Headers],[BEGINNING BALANCE]])=1,LoanAmount,INDEX(PaymentSchedule[ENDING BALANCE],ROW()-ROW(PaymentSchedule[[#Headers],[BEGINNING BALANCE]])-1)),"")</f>
        <v>850726.02399301005</v>
      </c>
      <c r="D263" s="3">
        <f ca="1">IF(PaymentSchedule[[#This Row],[PMT NO]]&lt;&gt;"",ScheduledPayment,"")</f>
        <v>10736.432460242781</v>
      </c>
      <c r="E263" s="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200</v>
      </c>
      <c r="F263" s="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10936.432460242781</v>
      </c>
      <c r="G263" s="3">
        <f ca="1">IF(PaymentSchedule[[#This Row],[PMT NO]]&lt;&gt;"",PaymentSchedule[[#This Row],[TOTAL PAYMENT]]-PaymentSchedule[[#This Row],[INTEREST]],"")</f>
        <v>7391.7406936052394</v>
      </c>
      <c r="H263" s="3">
        <f ca="1">IF(PaymentSchedule[[#This Row],[PMT NO]]&lt;&gt;"",PaymentSchedule[[#This Row],[BEGINNING BALANCE]]*(InterestRate/PaymentsPerYear),"")</f>
        <v>3544.6917666375416</v>
      </c>
      <c r="I263" s="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843334.28329940478</v>
      </c>
      <c r="J263" s="3">
        <f ca="1">IF(PaymentSchedule[[#This Row],[PMT NO]]&lt;&gt;"",SUM(INDEX(PaymentSchedule[INTEREST],1,1):PaymentSchedule[[#This Row],[INTEREST]]),"")</f>
        <v>1599315.2632805842</v>
      </c>
    </row>
    <row r="264" spans="1:10" x14ac:dyDescent="0.25">
      <c r="A264" s="4">
        <f ca="1">IF(LoanIsGood,IF(ROW()-ROW(PaymentSchedule[[#Headers],[PMT NO]])&gt;ScheduledNumberOfPayments,"",ROW()-ROW(PaymentSchedule[[#Headers],[PMT NO]])),"")</f>
        <v>253</v>
      </c>
      <c r="B264" s="2">
        <f ca="1">IF(PaymentSchedule[[#This Row],[PMT NO]]&lt;&gt;"",EOMONTH(LoanStartDate,ROW(PaymentSchedule[[#This Row],[PMT NO]])-ROW(PaymentSchedule[[#Headers],[PMT NO]])-2)+DAY(LoanStartDate),"")</f>
        <v>53279</v>
      </c>
      <c r="C264" s="3">
        <f ca="1">IF(PaymentSchedule[[#This Row],[PMT NO]]&lt;&gt;"",IF(ROW()-ROW(PaymentSchedule[[#Headers],[BEGINNING BALANCE]])=1,LoanAmount,INDEX(PaymentSchedule[ENDING BALANCE],ROW()-ROW(PaymentSchedule[[#Headers],[BEGINNING BALANCE]])-1)),"")</f>
        <v>843334.28329940478</v>
      </c>
      <c r="D264" s="3">
        <f ca="1">IF(PaymentSchedule[[#This Row],[PMT NO]]&lt;&gt;"",ScheduledPayment,"")</f>
        <v>10736.432460242781</v>
      </c>
      <c r="E264" s="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200</v>
      </c>
      <c r="F264" s="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10936.432460242781</v>
      </c>
      <c r="G264" s="3">
        <f ca="1">IF(PaymentSchedule[[#This Row],[PMT NO]]&lt;&gt;"",PaymentSchedule[[#This Row],[TOTAL PAYMENT]]-PaymentSchedule[[#This Row],[INTEREST]],"")</f>
        <v>7422.5396131619273</v>
      </c>
      <c r="H264" s="3">
        <f ca="1">IF(PaymentSchedule[[#This Row],[PMT NO]]&lt;&gt;"",PaymentSchedule[[#This Row],[BEGINNING BALANCE]]*(InterestRate/PaymentsPerYear),"")</f>
        <v>3513.8928470808532</v>
      </c>
      <c r="I264" s="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835911.74368624284</v>
      </c>
      <c r="J264" s="3">
        <f ca="1">IF(PaymentSchedule[[#This Row],[PMT NO]]&lt;&gt;"",SUM(INDEX(PaymentSchedule[INTEREST],1,1):PaymentSchedule[[#This Row],[INTEREST]]),"")</f>
        <v>1602829.1561276652</v>
      </c>
    </row>
    <row r="265" spans="1:10" x14ac:dyDescent="0.25">
      <c r="A265" s="4">
        <f ca="1">IF(LoanIsGood,IF(ROW()-ROW(PaymentSchedule[[#Headers],[PMT NO]])&gt;ScheduledNumberOfPayments,"",ROW()-ROW(PaymentSchedule[[#Headers],[PMT NO]])),"")</f>
        <v>254</v>
      </c>
      <c r="B265" s="2">
        <f ca="1">IF(PaymentSchedule[[#This Row],[PMT NO]]&lt;&gt;"",EOMONTH(LoanStartDate,ROW(PaymentSchedule[[#This Row],[PMT NO]])-ROW(PaymentSchedule[[#Headers],[PMT NO]])-2)+DAY(LoanStartDate),"")</f>
        <v>53309</v>
      </c>
      <c r="C265" s="3">
        <f ca="1">IF(PaymentSchedule[[#This Row],[PMT NO]]&lt;&gt;"",IF(ROW()-ROW(PaymentSchedule[[#Headers],[BEGINNING BALANCE]])=1,LoanAmount,INDEX(PaymentSchedule[ENDING BALANCE],ROW()-ROW(PaymentSchedule[[#Headers],[BEGINNING BALANCE]])-1)),"")</f>
        <v>835911.74368624284</v>
      </c>
      <c r="D265" s="3">
        <f ca="1">IF(PaymentSchedule[[#This Row],[PMT NO]]&lt;&gt;"",ScheduledPayment,"")</f>
        <v>10736.432460242781</v>
      </c>
      <c r="E265" s="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200</v>
      </c>
      <c r="F265" s="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10936.432460242781</v>
      </c>
      <c r="G265" s="3">
        <f ca="1">IF(PaymentSchedule[[#This Row],[PMT NO]]&lt;&gt;"",PaymentSchedule[[#This Row],[TOTAL PAYMENT]]-PaymentSchedule[[#This Row],[INTEREST]],"")</f>
        <v>7453.4668615501014</v>
      </c>
      <c r="H265" s="3">
        <f ca="1">IF(PaymentSchedule[[#This Row],[PMT NO]]&lt;&gt;"",PaymentSchedule[[#This Row],[BEGINNING BALANCE]]*(InterestRate/PaymentsPerYear),"")</f>
        <v>3482.9655986926787</v>
      </c>
      <c r="I265" s="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828458.27682469273</v>
      </c>
      <c r="J265" s="3">
        <f ca="1">IF(PaymentSchedule[[#This Row],[PMT NO]]&lt;&gt;"",SUM(INDEX(PaymentSchedule[INTEREST],1,1):PaymentSchedule[[#This Row],[INTEREST]]),"")</f>
        <v>1606312.1217263578</v>
      </c>
    </row>
    <row r="266" spans="1:10" x14ac:dyDescent="0.25">
      <c r="A266" s="4">
        <f ca="1">IF(LoanIsGood,IF(ROW()-ROW(PaymentSchedule[[#Headers],[PMT NO]])&gt;ScheduledNumberOfPayments,"",ROW()-ROW(PaymentSchedule[[#Headers],[PMT NO]])),"")</f>
        <v>255</v>
      </c>
      <c r="B266" s="2">
        <f ca="1">IF(PaymentSchedule[[#This Row],[PMT NO]]&lt;&gt;"",EOMONTH(LoanStartDate,ROW(PaymentSchedule[[#This Row],[PMT NO]])-ROW(PaymentSchedule[[#Headers],[PMT NO]])-2)+DAY(LoanStartDate),"")</f>
        <v>53340</v>
      </c>
      <c r="C266" s="3">
        <f ca="1">IF(PaymentSchedule[[#This Row],[PMT NO]]&lt;&gt;"",IF(ROW()-ROW(PaymentSchedule[[#Headers],[BEGINNING BALANCE]])=1,LoanAmount,INDEX(PaymentSchedule[ENDING BALANCE],ROW()-ROW(PaymentSchedule[[#Headers],[BEGINNING BALANCE]])-1)),"")</f>
        <v>828458.27682469273</v>
      </c>
      <c r="D266" s="3">
        <f ca="1">IF(PaymentSchedule[[#This Row],[PMT NO]]&lt;&gt;"",ScheduledPayment,"")</f>
        <v>10736.432460242781</v>
      </c>
      <c r="E266" s="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200</v>
      </c>
      <c r="F266" s="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10936.432460242781</v>
      </c>
      <c r="G266" s="3">
        <f ca="1">IF(PaymentSchedule[[#This Row],[PMT NO]]&lt;&gt;"",PaymentSchedule[[#This Row],[TOTAL PAYMENT]]-PaymentSchedule[[#This Row],[INTEREST]],"")</f>
        <v>7484.5229734732275</v>
      </c>
      <c r="H266" s="3">
        <f ca="1">IF(PaymentSchedule[[#This Row],[PMT NO]]&lt;&gt;"",PaymentSchedule[[#This Row],[BEGINNING BALANCE]]*(InterestRate/PaymentsPerYear),"")</f>
        <v>3451.909486769553</v>
      </c>
      <c r="I266" s="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820973.75385121955</v>
      </c>
      <c r="J266" s="3">
        <f ca="1">IF(PaymentSchedule[[#This Row],[PMT NO]]&lt;&gt;"",SUM(INDEX(PaymentSchedule[INTEREST],1,1):PaymentSchedule[[#This Row],[INTEREST]]),"")</f>
        <v>1609764.0312131273</v>
      </c>
    </row>
    <row r="267" spans="1:10" x14ac:dyDescent="0.25">
      <c r="A267" s="4">
        <f ca="1">IF(LoanIsGood,IF(ROW()-ROW(PaymentSchedule[[#Headers],[PMT NO]])&gt;ScheduledNumberOfPayments,"",ROW()-ROW(PaymentSchedule[[#Headers],[PMT NO]])),"")</f>
        <v>256</v>
      </c>
      <c r="B267" s="2">
        <f ca="1">IF(PaymentSchedule[[#This Row],[PMT NO]]&lt;&gt;"",EOMONTH(LoanStartDate,ROW(PaymentSchedule[[#This Row],[PMT NO]])-ROW(PaymentSchedule[[#Headers],[PMT NO]])-2)+DAY(LoanStartDate),"")</f>
        <v>53371</v>
      </c>
      <c r="C267" s="3">
        <f ca="1">IF(PaymentSchedule[[#This Row],[PMT NO]]&lt;&gt;"",IF(ROW()-ROW(PaymentSchedule[[#Headers],[BEGINNING BALANCE]])=1,LoanAmount,INDEX(PaymentSchedule[ENDING BALANCE],ROW()-ROW(PaymentSchedule[[#Headers],[BEGINNING BALANCE]])-1)),"")</f>
        <v>820973.75385121955</v>
      </c>
      <c r="D267" s="3">
        <f ca="1">IF(PaymentSchedule[[#This Row],[PMT NO]]&lt;&gt;"",ScheduledPayment,"")</f>
        <v>10736.432460242781</v>
      </c>
      <c r="E267" s="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200</v>
      </c>
      <c r="F267" s="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10936.432460242781</v>
      </c>
      <c r="G267" s="3">
        <f ca="1">IF(PaymentSchedule[[#This Row],[PMT NO]]&lt;&gt;"",PaymentSchedule[[#This Row],[TOTAL PAYMENT]]-PaymentSchedule[[#This Row],[INTEREST]],"")</f>
        <v>7515.7084858626986</v>
      </c>
      <c r="H267" s="3">
        <f ca="1">IF(PaymentSchedule[[#This Row],[PMT NO]]&lt;&gt;"",PaymentSchedule[[#This Row],[BEGINNING BALANCE]]*(InterestRate/PaymentsPerYear),"")</f>
        <v>3420.7239743800815</v>
      </c>
      <c r="I267" s="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813458.04536535684</v>
      </c>
      <c r="J267" s="3">
        <f ca="1">IF(PaymentSchedule[[#This Row],[PMT NO]]&lt;&gt;"",SUM(INDEX(PaymentSchedule[INTEREST],1,1):PaymentSchedule[[#This Row],[INTEREST]]),"")</f>
        <v>1613184.7551875075</v>
      </c>
    </row>
    <row r="268" spans="1:10" x14ac:dyDescent="0.25">
      <c r="A268" s="4">
        <f ca="1">IF(LoanIsGood,IF(ROW()-ROW(PaymentSchedule[[#Headers],[PMT NO]])&gt;ScheduledNumberOfPayments,"",ROW()-ROW(PaymentSchedule[[#Headers],[PMT NO]])),"")</f>
        <v>257</v>
      </c>
      <c r="B268" s="2">
        <f ca="1">IF(PaymentSchedule[[#This Row],[PMT NO]]&lt;&gt;"",EOMONTH(LoanStartDate,ROW(PaymentSchedule[[#This Row],[PMT NO]])-ROW(PaymentSchedule[[#Headers],[PMT NO]])-2)+DAY(LoanStartDate),"")</f>
        <v>53399</v>
      </c>
      <c r="C268" s="3">
        <f ca="1">IF(PaymentSchedule[[#This Row],[PMT NO]]&lt;&gt;"",IF(ROW()-ROW(PaymentSchedule[[#Headers],[BEGINNING BALANCE]])=1,LoanAmount,INDEX(PaymentSchedule[ENDING BALANCE],ROW()-ROW(PaymentSchedule[[#Headers],[BEGINNING BALANCE]])-1)),"")</f>
        <v>813458.04536535684</v>
      </c>
      <c r="D268" s="3">
        <f ca="1">IF(PaymentSchedule[[#This Row],[PMT NO]]&lt;&gt;"",ScheduledPayment,"")</f>
        <v>10736.432460242781</v>
      </c>
      <c r="E268" s="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200</v>
      </c>
      <c r="F268" s="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10936.432460242781</v>
      </c>
      <c r="G268" s="3">
        <f ca="1">IF(PaymentSchedule[[#This Row],[PMT NO]]&lt;&gt;"",PaymentSchedule[[#This Row],[TOTAL PAYMENT]]-PaymentSchedule[[#This Row],[INTEREST]],"")</f>
        <v>7547.0239378871265</v>
      </c>
      <c r="H268" s="3">
        <f ca="1">IF(PaymentSchedule[[#This Row],[PMT NO]]&lt;&gt;"",PaymentSchedule[[#This Row],[BEGINNING BALANCE]]*(InterestRate/PaymentsPerYear),"")</f>
        <v>3389.4085223556535</v>
      </c>
      <c r="I268" s="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805911.02142746968</v>
      </c>
      <c r="J268" s="3">
        <f ca="1">IF(PaymentSchedule[[#This Row],[PMT NO]]&lt;&gt;"",SUM(INDEX(PaymentSchedule[INTEREST],1,1):PaymentSchedule[[#This Row],[INTEREST]]),"")</f>
        <v>1616574.1637098631</v>
      </c>
    </row>
    <row r="269" spans="1:10" x14ac:dyDescent="0.25">
      <c r="A269" s="4">
        <f ca="1">IF(LoanIsGood,IF(ROW()-ROW(PaymentSchedule[[#Headers],[PMT NO]])&gt;ScheduledNumberOfPayments,"",ROW()-ROW(PaymentSchedule[[#Headers],[PMT NO]])),"")</f>
        <v>258</v>
      </c>
      <c r="B269" s="2">
        <f ca="1">IF(PaymentSchedule[[#This Row],[PMT NO]]&lt;&gt;"",EOMONTH(LoanStartDate,ROW(PaymentSchedule[[#This Row],[PMT NO]])-ROW(PaymentSchedule[[#Headers],[PMT NO]])-2)+DAY(LoanStartDate),"")</f>
        <v>53430</v>
      </c>
      <c r="C269" s="3">
        <f ca="1">IF(PaymentSchedule[[#This Row],[PMT NO]]&lt;&gt;"",IF(ROW()-ROW(PaymentSchedule[[#Headers],[BEGINNING BALANCE]])=1,LoanAmount,INDEX(PaymentSchedule[ENDING BALANCE],ROW()-ROW(PaymentSchedule[[#Headers],[BEGINNING BALANCE]])-1)),"")</f>
        <v>805911.02142746968</v>
      </c>
      <c r="D269" s="3">
        <f ca="1">IF(PaymentSchedule[[#This Row],[PMT NO]]&lt;&gt;"",ScheduledPayment,"")</f>
        <v>10736.432460242781</v>
      </c>
      <c r="E269" s="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200</v>
      </c>
      <c r="F269" s="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10936.432460242781</v>
      </c>
      <c r="G269" s="3">
        <f ca="1">IF(PaymentSchedule[[#This Row],[PMT NO]]&lt;&gt;"",PaymentSchedule[[#This Row],[TOTAL PAYMENT]]-PaymentSchedule[[#This Row],[INTEREST]],"")</f>
        <v>7578.4698709616569</v>
      </c>
      <c r="H269" s="3">
        <f ca="1">IF(PaymentSchedule[[#This Row],[PMT NO]]&lt;&gt;"",PaymentSchedule[[#This Row],[BEGINNING BALANCE]]*(InterestRate/PaymentsPerYear),"")</f>
        <v>3357.9625892811237</v>
      </c>
      <c r="I269" s="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798332.55155650806</v>
      </c>
      <c r="J269" s="3">
        <f ca="1">IF(PaymentSchedule[[#This Row],[PMT NO]]&lt;&gt;"",SUM(INDEX(PaymentSchedule[INTEREST],1,1):PaymentSchedule[[#This Row],[INTEREST]]),"")</f>
        <v>1619932.1262991442</v>
      </c>
    </row>
    <row r="270" spans="1:10" x14ac:dyDescent="0.25">
      <c r="A270" s="4">
        <f ca="1">IF(LoanIsGood,IF(ROW()-ROW(PaymentSchedule[[#Headers],[PMT NO]])&gt;ScheduledNumberOfPayments,"",ROW()-ROW(PaymentSchedule[[#Headers],[PMT NO]])),"")</f>
        <v>259</v>
      </c>
      <c r="B270" s="2">
        <f ca="1">IF(PaymentSchedule[[#This Row],[PMT NO]]&lt;&gt;"",EOMONTH(LoanStartDate,ROW(PaymentSchedule[[#This Row],[PMT NO]])-ROW(PaymentSchedule[[#Headers],[PMT NO]])-2)+DAY(LoanStartDate),"")</f>
        <v>53460</v>
      </c>
      <c r="C270" s="3">
        <f ca="1">IF(PaymentSchedule[[#This Row],[PMT NO]]&lt;&gt;"",IF(ROW()-ROW(PaymentSchedule[[#Headers],[BEGINNING BALANCE]])=1,LoanAmount,INDEX(PaymentSchedule[ENDING BALANCE],ROW()-ROW(PaymentSchedule[[#Headers],[BEGINNING BALANCE]])-1)),"")</f>
        <v>798332.55155650806</v>
      </c>
      <c r="D270" s="3">
        <f ca="1">IF(PaymentSchedule[[#This Row],[PMT NO]]&lt;&gt;"",ScheduledPayment,"")</f>
        <v>10736.432460242781</v>
      </c>
      <c r="E270" s="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200</v>
      </c>
      <c r="F270" s="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10936.432460242781</v>
      </c>
      <c r="G270" s="3">
        <f ca="1">IF(PaymentSchedule[[#This Row],[PMT NO]]&lt;&gt;"",PaymentSchedule[[#This Row],[TOTAL PAYMENT]]-PaymentSchedule[[#This Row],[INTEREST]],"")</f>
        <v>7610.0468287573303</v>
      </c>
      <c r="H270" s="3">
        <f ca="1">IF(PaymentSchedule[[#This Row],[PMT NO]]&lt;&gt;"",PaymentSchedule[[#This Row],[BEGINNING BALANCE]]*(InterestRate/PaymentsPerYear),"")</f>
        <v>3326.3856314854502</v>
      </c>
      <c r="I270" s="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790722.50472775078</v>
      </c>
      <c r="J270" s="3">
        <f ca="1">IF(PaymentSchedule[[#This Row],[PMT NO]]&lt;&gt;"",SUM(INDEX(PaymentSchedule[INTEREST],1,1):PaymentSchedule[[#This Row],[INTEREST]]),"")</f>
        <v>1623258.5119306296</v>
      </c>
    </row>
    <row r="271" spans="1:10" x14ac:dyDescent="0.25">
      <c r="A271" s="4">
        <f ca="1">IF(LoanIsGood,IF(ROW()-ROW(PaymentSchedule[[#Headers],[PMT NO]])&gt;ScheduledNumberOfPayments,"",ROW()-ROW(PaymentSchedule[[#Headers],[PMT NO]])),"")</f>
        <v>260</v>
      </c>
      <c r="B271" s="2">
        <f ca="1">IF(PaymentSchedule[[#This Row],[PMT NO]]&lt;&gt;"",EOMONTH(LoanStartDate,ROW(PaymentSchedule[[#This Row],[PMT NO]])-ROW(PaymentSchedule[[#Headers],[PMT NO]])-2)+DAY(LoanStartDate),"")</f>
        <v>53491</v>
      </c>
      <c r="C271" s="3">
        <f ca="1">IF(PaymentSchedule[[#This Row],[PMT NO]]&lt;&gt;"",IF(ROW()-ROW(PaymentSchedule[[#Headers],[BEGINNING BALANCE]])=1,LoanAmount,INDEX(PaymentSchedule[ENDING BALANCE],ROW()-ROW(PaymentSchedule[[#Headers],[BEGINNING BALANCE]])-1)),"")</f>
        <v>790722.50472775078</v>
      </c>
      <c r="D271" s="3">
        <f ca="1">IF(PaymentSchedule[[#This Row],[PMT NO]]&lt;&gt;"",ScheduledPayment,"")</f>
        <v>10736.432460242781</v>
      </c>
      <c r="E271" s="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200</v>
      </c>
      <c r="F271" s="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10936.432460242781</v>
      </c>
      <c r="G271" s="3">
        <f ca="1">IF(PaymentSchedule[[#This Row],[PMT NO]]&lt;&gt;"",PaymentSchedule[[#This Row],[TOTAL PAYMENT]]-PaymentSchedule[[#This Row],[INTEREST]],"")</f>
        <v>7641.7553572104862</v>
      </c>
      <c r="H271" s="3">
        <f ca="1">IF(PaymentSchedule[[#This Row],[PMT NO]]&lt;&gt;"",PaymentSchedule[[#This Row],[BEGINNING BALANCE]]*(InterestRate/PaymentsPerYear),"")</f>
        <v>3294.6771030322948</v>
      </c>
      <c r="I271" s="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783080.74937054026</v>
      </c>
      <c r="J271" s="3">
        <f ca="1">IF(PaymentSchedule[[#This Row],[PMT NO]]&lt;&gt;"",SUM(INDEX(PaymentSchedule[INTEREST],1,1):PaymentSchedule[[#This Row],[INTEREST]]),"")</f>
        <v>1626553.189033662</v>
      </c>
    </row>
    <row r="272" spans="1:10" x14ac:dyDescent="0.25">
      <c r="A272" s="4">
        <f ca="1">IF(LoanIsGood,IF(ROW()-ROW(PaymentSchedule[[#Headers],[PMT NO]])&gt;ScheduledNumberOfPayments,"",ROW()-ROW(PaymentSchedule[[#Headers],[PMT NO]])),"")</f>
        <v>261</v>
      </c>
      <c r="B272" s="2">
        <f ca="1">IF(PaymentSchedule[[#This Row],[PMT NO]]&lt;&gt;"",EOMONTH(LoanStartDate,ROW(PaymentSchedule[[#This Row],[PMT NO]])-ROW(PaymentSchedule[[#Headers],[PMT NO]])-2)+DAY(LoanStartDate),"")</f>
        <v>53521</v>
      </c>
      <c r="C272" s="3">
        <f ca="1">IF(PaymentSchedule[[#This Row],[PMT NO]]&lt;&gt;"",IF(ROW()-ROW(PaymentSchedule[[#Headers],[BEGINNING BALANCE]])=1,LoanAmount,INDEX(PaymentSchedule[ENDING BALANCE],ROW()-ROW(PaymentSchedule[[#Headers],[BEGINNING BALANCE]])-1)),"")</f>
        <v>783080.74937054026</v>
      </c>
      <c r="D272" s="3">
        <f ca="1">IF(PaymentSchedule[[#This Row],[PMT NO]]&lt;&gt;"",ScheduledPayment,"")</f>
        <v>10736.432460242781</v>
      </c>
      <c r="E272" s="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200</v>
      </c>
      <c r="F272" s="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10936.432460242781</v>
      </c>
      <c r="G272" s="3">
        <f ca="1">IF(PaymentSchedule[[#This Row],[PMT NO]]&lt;&gt;"",PaymentSchedule[[#This Row],[TOTAL PAYMENT]]-PaymentSchedule[[#This Row],[INTEREST]],"")</f>
        <v>7673.5960045321963</v>
      </c>
      <c r="H272" s="3">
        <f ca="1">IF(PaymentSchedule[[#This Row],[PMT NO]]&lt;&gt;"",PaymentSchedule[[#This Row],[BEGINNING BALANCE]]*(InterestRate/PaymentsPerYear),"")</f>
        <v>3262.8364557105842</v>
      </c>
      <c r="I272" s="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775407.15336600807</v>
      </c>
      <c r="J272" s="3">
        <f ca="1">IF(PaymentSchedule[[#This Row],[PMT NO]]&lt;&gt;"",SUM(INDEX(PaymentSchedule[INTEREST],1,1):PaymentSchedule[[#This Row],[INTEREST]]),"")</f>
        <v>1629816.0254893727</v>
      </c>
    </row>
    <row r="273" spans="1:10" x14ac:dyDescent="0.25">
      <c r="A273" s="4">
        <f ca="1">IF(LoanIsGood,IF(ROW()-ROW(PaymentSchedule[[#Headers],[PMT NO]])&gt;ScheduledNumberOfPayments,"",ROW()-ROW(PaymentSchedule[[#Headers],[PMT NO]])),"")</f>
        <v>262</v>
      </c>
      <c r="B273" s="2">
        <f ca="1">IF(PaymentSchedule[[#This Row],[PMT NO]]&lt;&gt;"",EOMONTH(LoanStartDate,ROW(PaymentSchedule[[#This Row],[PMT NO]])-ROW(PaymentSchedule[[#Headers],[PMT NO]])-2)+DAY(LoanStartDate),"")</f>
        <v>53552</v>
      </c>
      <c r="C273" s="3">
        <f ca="1">IF(PaymentSchedule[[#This Row],[PMT NO]]&lt;&gt;"",IF(ROW()-ROW(PaymentSchedule[[#Headers],[BEGINNING BALANCE]])=1,LoanAmount,INDEX(PaymentSchedule[ENDING BALANCE],ROW()-ROW(PaymentSchedule[[#Headers],[BEGINNING BALANCE]])-1)),"")</f>
        <v>775407.15336600807</v>
      </c>
      <c r="D273" s="3">
        <f ca="1">IF(PaymentSchedule[[#This Row],[PMT NO]]&lt;&gt;"",ScheduledPayment,"")</f>
        <v>10736.432460242781</v>
      </c>
      <c r="E273" s="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200</v>
      </c>
      <c r="F273" s="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10936.432460242781</v>
      </c>
      <c r="G273" s="3">
        <f ca="1">IF(PaymentSchedule[[#This Row],[PMT NO]]&lt;&gt;"",PaymentSchedule[[#This Row],[TOTAL PAYMENT]]-PaymentSchedule[[#This Row],[INTEREST]],"")</f>
        <v>7705.5693212177466</v>
      </c>
      <c r="H273" s="3">
        <f ca="1">IF(PaymentSchedule[[#This Row],[PMT NO]]&lt;&gt;"",PaymentSchedule[[#This Row],[BEGINNING BALANCE]]*(InterestRate/PaymentsPerYear),"")</f>
        <v>3230.8631390250334</v>
      </c>
      <c r="I273" s="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767701.58404479036</v>
      </c>
      <c r="J273" s="3">
        <f ca="1">IF(PaymentSchedule[[#This Row],[PMT NO]]&lt;&gt;"",SUM(INDEX(PaymentSchedule[INTEREST],1,1):PaymentSchedule[[#This Row],[INTEREST]]),"")</f>
        <v>1633046.8886283976</v>
      </c>
    </row>
    <row r="274" spans="1:10" x14ac:dyDescent="0.25">
      <c r="A274" s="4">
        <f ca="1">IF(LoanIsGood,IF(ROW()-ROW(PaymentSchedule[[#Headers],[PMT NO]])&gt;ScheduledNumberOfPayments,"",ROW()-ROW(PaymentSchedule[[#Headers],[PMT NO]])),"")</f>
        <v>263</v>
      </c>
      <c r="B274" s="2">
        <f ca="1">IF(PaymentSchedule[[#This Row],[PMT NO]]&lt;&gt;"",EOMONTH(LoanStartDate,ROW(PaymentSchedule[[#This Row],[PMT NO]])-ROW(PaymentSchedule[[#Headers],[PMT NO]])-2)+DAY(LoanStartDate),"")</f>
        <v>53583</v>
      </c>
      <c r="C274" s="3">
        <f ca="1">IF(PaymentSchedule[[#This Row],[PMT NO]]&lt;&gt;"",IF(ROW()-ROW(PaymentSchedule[[#Headers],[BEGINNING BALANCE]])=1,LoanAmount,INDEX(PaymentSchedule[ENDING BALANCE],ROW()-ROW(PaymentSchedule[[#Headers],[BEGINNING BALANCE]])-1)),"")</f>
        <v>767701.58404479036</v>
      </c>
      <c r="D274" s="3">
        <f ca="1">IF(PaymentSchedule[[#This Row],[PMT NO]]&lt;&gt;"",ScheduledPayment,"")</f>
        <v>10736.432460242781</v>
      </c>
      <c r="E274" s="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200</v>
      </c>
      <c r="F274" s="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10936.432460242781</v>
      </c>
      <c r="G274" s="3">
        <f ca="1">IF(PaymentSchedule[[#This Row],[PMT NO]]&lt;&gt;"",PaymentSchedule[[#This Row],[TOTAL PAYMENT]]-PaymentSchedule[[#This Row],[INTEREST]],"")</f>
        <v>7737.6758600561534</v>
      </c>
      <c r="H274" s="3">
        <f ca="1">IF(PaymentSchedule[[#This Row],[PMT NO]]&lt;&gt;"",PaymentSchedule[[#This Row],[BEGINNING BALANCE]]*(InterestRate/PaymentsPerYear),"")</f>
        <v>3198.7566001866267</v>
      </c>
      <c r="I274" s="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759963.90818473417</v>
      </c>
      <c r="J274" s="3">
        <f ca="1">IF(PaymentSchedule[[#This Row],[PMT NO]]&lt;&gt;"",SUM(INDEX(PaymentSchedule[INTEREST],1,1):PaymentSchedule[[#This Row],[INTEREST]]),"")</f>
        <v>1636245.6452285843</v>
      </c>
    </row>
    <row r="275" spans="1:10" x14ac:dyDescent="0.25">
      <c r="A275" s="4">
        <f ca="1">IF(LoanIsGood,IF(ROW()-ROW(PaymentSchedule[[#Headers],[PMT NO]])&gt;ScheduledNumberOfPayments,"",ROW()-ROW(PaymentSchedule[[#Headers],[PMT NO]])),"")</f>
        <v>264</v>
      </c>
      <c r="B275" s="2">
        <f ca="1">IF(PaymentSchedule[[#This Row],[PMT NO]]&lt;&gt;"",EOMONTH(LoanStartDate,ROW(PaymentSchedule[[#This Row],[PMT NO]])-ROW(PaymentSchedule[[#Headers],[PMT NO]])-2)+DAY(LoanStartDate),"")</f>
        <v>53613</v>
      </c>
      <c r="C275" s="3">
        <f ca="1">IF(PaymentSchedule[[#This Row],[PMT NO]]&lt;&gt;"",IF(ROW()-ROW(PaymentSchedule[[#Headers],[BEGINNING BALANCE]])=1,LoanAmount,INDEX(PaymentSchedule[ENDING BALANCE],ROW()-ROW(PaymentSchedule[[#Headers],[BEGINNING BALANCE]])-1)),"")</f>
        <v>759963.90818473417</v>
      </c>
      <c r="D275" s="3">
        <f ca="1">IF(PaymentSchedule[[#This Row],[PMT NO]]&lt;&gt;"",ScheduledPayment,"")</f>
        <v>10736.432460242781</v>
      </c>
      <c r="E275" s="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200</v>
      </c>
      <c r="F275" s="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10936.432460242781</v>
      </c>
      <c r="G275" s="3">
        <f ca="1">IF(PaymentSchedule[[#This Row],[PMT NO]]&lt;&gt;"",PaymentSchedule[[#This Row],[TOTAL PAYMENT]]-PaymentSchedule[[#This Row],[INTEREST]],"")</f>
        <v>7769.9161761397208</v>
      </c>
      <c r="H275" s="3">
        <f ca="1">IF(PaymentSchedule[[#This Row],[PMT NO]]&lt;&gt;"",PaymentSchedule[[#This Row],[BEGINNING BALANCE]]*(InterestRate/PaymentsPerYear),"")</f>
        <v>3166.5162841030592</v>
      </c>
      <c r="I275" s="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752193.99200859445</v>
      </c>
      <c r="J275" s="3">
        <f ca="1">IF(PaymentSchedule[[#This Row],[PMT NO]]&lt;&gt;"",SUM(INDEX(PaymentSchedule[INTEREST],1,1):PaymentSchedule[[#This Row],[INTEREST]]),"")</f>
        <v>1639412.1615126873</v>
      </c>
    </row>
    <row r="276" spans="1:10" x14ac:dyDescent="0.25">
      <c r="A276" s="4">
        <f ca="1">IF(LoanIsGood,IF(ROW()-ROW(PaymentSchedule[[#Headers],[PMT NO]])&gt;ScheduledNumberOfPayments,"",ROW()-ROW(PaymentSchedule[[#Headers],[PMT NO]])),"")</f>
        <v>265</v>
      </c>
      <c r="B276" s="2">
        <f ca="1">IF(PaymentSchedule[[#This Row],[PMT NO]]&lt;&gt;"",EOMONTH(LoanStartDate,ROW(PaymentSchedule[[#This Row],[PMT NO]])-ROW(PaymentSchedule[[#Headers],[PMT NO]])-2)+DAY(LoanStartDate),"")</f>
        <v>53644</v>
      </c>
      <c r="C276" s="3">
        <f ca="1">IF(PaymentSchedule[[#This Row],[PMT NO]]&lt;&gt;"",IF(ROW()-ROW(PaymentSchedule[[#Headers],[BEGINNING BALANCE]])=1,LoanAmount,INDEX(PaymentSchedule[ENDING BALANCE],ROW()-ROW(PaymentSchedule[[#Headers],[BEGINNING BALANCE]])-1)),"")</f>
        <v>752193.99200859445</v>
      </c>
      <c r="D276" s="3">
        <f ca="1">IF(PaymentSchedule[[#This Row],[PMT NO]]&lt;&gt;"",ScheduledPayment,"")</f>
        <v>10736.432460242781</v>
      </c>
      <c r="E276" s="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200</v>
      </c>
      <c r="F276" s="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10936.432460242781</v>
      </c>
      <c r="G276" s="3">
        <f ca="1">IF(PaymentSchedule[[#This Row],[PMT NO]]&lt;&gt;"",PaymentSchedule[[#This Row],[TOTAL PAYMENT]]-PaymentSchedule[[#This Row],[INTEREST]],"")</f>
        <v>7802.2908268736373</v>
      </c>
      <c r="H276" s="3">
        <f ca="1">IF(PaymentSchedule[[#This Row],[PMT NO]]&lt;&gt;"",PaymentSchedule[[#This Row],[BEGINNING BALANCE]]*(InterestRate/PaymentsPerYear),"")</f>
        <v>3134.1416333691436</v>
      </c>
      <c r="I276" s="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744391.70118172083</v>
      </c>
      <c r="J276" s="3">
        <f ca="1">IF(PaymentSchedule[[#This Row],[PMT NO]]&lt;&gt;"",SUM(INDEX(PaymentSchedule[INTEREST],1,1):PaymentSchedule[[#This Row],[INTEREST]]),"")</f>
        <v>1642546.3031460564</v>
      </c>
    </row>
    <row r="277" spans="1:10" x14ac:dyDescent="0.25">
      <c r="A277" s="4">
        <f ca="1">IF(LoanIsGood,IF(ROW()-ROW(PaymentSchedule[[#Headers],[PMT NO]])&gt;ScheduledNumberOfPayments,"",ROW()-ROW(PaymentSchedule[[#Headers],[PMT NO]])),"")</f>
        <v>266</v>
      </c>
      <c r="B277" s="2">
        <f ca="1">IF(PaymentSchedule[[#This Row],[PMT NO]]&lt;&gt;"",EOMONTH(LoanStartDate,ROW(PaymentSchedule[[#This Row],[PMT NO]])-ROW(PaymentSchedule[[#Headers],[PMT NO]])-2)+DAY(LoanStartDate),"")</f>
        <v>53674</v>
      </c>
      <c r="C277" s="3">
        <f ca="1">IF(PaymentSchedule[[#This Row],[PMT NO]]&lt;&gt;"",IF(ROW()-ROW(PaymentSchedule[[#Headers],[BEGINNING BALANCE]])=1,LoanAmount,INDEX(PaymentSchedule[ENDING BALANCE],ROW()-ROW(PaymentSchedule[[#Headers],[BEGINNING BALANCE]])-1)),"")</f>
        <v>744391.70118172083</v>
      </c>
      <c r="D277" s="3">
        <f ca="1">IF(PaymentSchedule[[#This Row],[PMT NO]]&lt;&gt;"",ScheduledPayment,"")</f>
        <v>10736.432460242781</v>
      </c>
      <c r="E277" s="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200</v>
      </c>
      <c r="F277" s="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10936.432460242781</v>
      </c>
      <c r="G277" s="3">
        <f ca="1">IF(PaymentSchedule[[#This Row],[PMT NO]]&lt;&gt;"",PaymentSchedule[[#This Row],[TOTAL PAYMENT]]-PaymentSchedule[[#This Row],[INTEREST]],"")</f>
        <v>7834.8003719856106</v>
      </c>
      <c r="H277" s="3">
        <f ca="1">IF(PaymentSchedule[[#This Row],[PMT NO]]&lt;&gt;"",PaymentSchedule[[#This Row],[BEGINNING BALANCE]]*(InterestRate/PaymentsPerYear),"")</f>
        <v>3101.6320882571699</v>
      </c>
      <c r="I277" s="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736556.90080973518</v>
      </c>
      <c r="J277" s="3">
        <f ca="1">IF(PaymentSchedule[[#This Row],[PMT NO]]&lt;&gt;"",SUM(INDEX(PaymentSchedule[INTEREST],1,1):PaymentSchedule[[#This Row],[INTEREST]]),"")</f>
        <v>1645647.9352343136</v>
      </c>
    </row>
    <row r="278" spans="1:10" x14ac:dyDescent="0.25">
      <c r="A278" s="4">
        <f ca="1">IF(LoanIsGood,IF(ROW()-ROW(PaymentSchedule[[#Headers],[PMT NO]])&gt;ScheduledNumberOfPayments,"",ROW()-ROW(PaymentSchedule[[#Headers],[PMT NO]])),"")</f>
        <v>267</v>
      </c>
      <c r="B278" s="2">
        <f ca="1">IF(PaymentSchedule[[#This Row],[PMT NO]]&lt;&gt;"",EOMONTH(LoanStartDate,ROW(PaymentSchedule[[#This Row],[PMT NO]])-ROW(PaymentSchedule[[#Headers],[PMT NO]])-2)+DAY(LoanStartDate),"")</f>
        <v>53705</v>
      </c>
      <c r="C278" s="3">
        <f ca="1">IF(PaymentSchedule[[#This Row],[PMT NO]]&lt;&gt;"",IF(ROW()-ROW(PaymentSchedule[[#Headers],[BEGINNING BALANCE]])=1,LoanAmount,INDEX(PaymentSchedule[ENDING BALANCE],ROW()-ROW(PaymentSchedule[[#Headers],[BEGINNING BALANCE]])-1)),"")</f>
        <v>736556.90080973518</v>
      </c>
      <c r="D278" s="3">
        <f ca="1">IF(PaymentSchedule[[#This Row],[PMT NO]]&lt;&gt;"",ScheduledPayment,"")</f>
        <v>10736.432460242781</v>
      </c>
      <c r="E278" s="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200</v>
      </c>
      <c r="F278" s="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10936.432460242781</v>
      </c>
      <c r="G278" s="3">
        <f ca="1">IF(PaymentSchedule[[#This Row],[PMT NO]]&lt;&gt;"",PaymentSchedule[[#This Row],[TOTAL PAYMENT]]-PaymentSchedule[[#This Row],[INTEREST]],"")</f>
        <v>7867.445373535551</v>
      </c>
      <c r="H278" s="3">
        <f ca="1">IF(PaymentSchedule[[#This Row],[PMT NO]]&lt;&gt;"",PaymentSchedule[[#This Row],[BEGINNING BALANCE]]*(InterestRate/PaymentsPerYear),"")</f>
        <v>3068.98708670723</v>
      </c>
      <c r="I278" s="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728689.45543619967</v>
      </c>
      <c r="J278" s="3">
        <f ca="1">IF(PaymentSchedule[[#This Row],[PMT NO]]&lt;&gt;"",SUM(INDEX(PaymentSchedule[INTEREST],1,1):PaymentSchedule[[#This Row],[INTEREST]]),"")</f>
        <v>1648716.9223210209</v>
      </c>
    </row>
    <row r="279" spans="1:10" x14ac:dyDescent="0.25">
      <c r="A279" s="4">
        <f ca="1">IF(LoanIsGood,IF(ROW()-ROW(PaymentSchedule[[#Headers],[PMT NO]])&gt;ScheduledNumberOfPayments,"",ROW()-ROW(PaymentSchedule[[#Headers],[PMT NO]])),"")</f>
        <v>268</v>
      </c>
      <c r="B279" s="2">
        <f ca="1">IF(PaymentSchedule[[#This Row],[PMT NO]]&lt;&gt;"",EOMONTH(LoanStartDate,ROW(PaymentSchedule[[#This Row],[PMT NO]])-ROW(PaymentSchedule[[#Headers],[PMT NO]])-2)+DAY(LoanStartDate),"")</f>
        <v>53736</v>
      </c>
      <c r="C279" s="3">
        <f ca="1">IF(PaymentSchedule[[#This Row],[PMT NO]]&lt;&gt;"",IF(ROW()-ROW(PaymentSchedule[[#Headers],[BEGINNING BALANCE]])=1,LoanAmount,INDEX(PaymentSchedule[ENDING BALANCE],ROW()-ROW(PaymentSchedule[[#Headers],[BEGINNING BALANCE]])-1)),"")</f>
        <v>728689.45543619967</v>
      </c>
      <c r="D279" s="3">
        <f ca="1">IF(PaymentSchedule[[#This Row],[PMT NO]]&lt;&gt;"",ScheduledPayment,"")</f>
        <v>10736.432460242781</v>
      </c>
      <c r="E279" s="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200</v>
      </c>
      <c r="F279" s="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10936.432460242781</v>
      </c>
      <c r="G279" s="3">
        <f ca="1">IF(PaymentSchedule[[#This Row],[PMT NO]]&lt;&gt;"",PaymentSchedule[[#This Row],[TOTAL PAYMENT]]-PaymentSchedule[[#This Row],[INTEREST]],"")</f>
        <v>7900.2263959252814</v>
      </c>
      <c r="H279" s="3">
        <f ca="1">IF(PaymentSchedule[[#This Row],[PMT NO]]&lt;&gt;"",PaymentSchedule[[#This Row],[BEGINNING BALANCE]]*(InterestRate/PaymentsPerYear),"")</f>
        <v>3036.2060643174987</v>
      </c>
      <c r="I279" s="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720789.2290402744</v>
      </c>
      <c r="J279" s="3">
        <f ca="1">IF(PaymentSchedule[[#This Row],[PMT NO]]&lt;&gt;"",SUM(INDEX(PaymentSchedule[INTEREST],1,1):PaymentSchedule[[#This Row],[INTEREST]]),"")</f>
        <v>1651753.1283853385</v>
      </c>
    </row>
    <row r="280" spans="1:10" x14ac:dyDescent="0.25">
      <c r="A280" s="4">
        <f ca="1">IF(LoanIsGood,IF(ROW()-ROW(PaymentSchedule[[#Headers],[PMT NO]])&gt;ScheduledNumberOfPayments,"",ROW()-ROW(PaymentSchedule[[#Headers],[PMT NO]])),"")</f>
        <v>269</v>
      </c>
      <c r="B280" s="2">
        <f ca="1">IF(PaymentSchedule[[#This Row],[PMT NO]]&lt;&gt;"",EOMONTH(LoanStartDate,ROW(PaymentSchedule[[#This Row],[PMT NO]])-ROW(PaymentSchedule[[#Headers],[PMT NO]])-2)+DAY(LoanStartDate),"")</f>
        <v>53764</v>
      </c>
      <c r="C280" s="3">
        <f ca="1">IF(PaymentSchedule[[#This Row],[PMT NO]]&lt;&gt;"",IF(ROW()-ROW(PaymentSchedule[[#Headers],[BEGINNING BALANCE]])=1,LoanAmount,INDEX(PaymentSchedule[ENDING BALANCE],ROW()-ROW(PaymentSchedule[[#Headers],[BEGINNING BALANCE]])-1)),"")</f>
        <v>720789.2290402744</v>
      </c>
      <c r="D280" s="3">
        <f ca="1">IF(PaymentSchedule[[#This Row],[PMT NO]]&lt;&gt;"",ScheduledPayment,"")</f>
        <v>10736.432460242781</v>
      </c>
      <c r="E280" s="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200</v>
      </c>
      <c r="F280" s="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10936.432460242781</v>
      </c>
      <c r="G280" s="3">
        <f ca="1">IF(PaymentSchedule[[#This Row],[PMT NO]]&lt;&gt;"",PaymentSchedule[[#This Row],[TOTAL PAYMENT]]-PaymentSchedule[[#This Row],[INTEREST]],"")</f>
        <v>7933.1440059083034</v>
      </c>
      <c r="H280" s="3">
        <f ca="1">IF(PaymentSchedule[[#This Row],[PMT NO]]&lt;&gt;"",PaymentSchedule[[#This Row],[BEGINNING BALANCE]]*(InterestRate/PaymentsPerYear),"")</f>
        <v>3003.2884543344767</v>
      </c>
      <c r="I280" s="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712856.08503436611</v>
      </c>
      <c r="J280" s="3">
        <f ca="1">IF(PaymentSchedule[[#This Row],[PMT NO]]&lt;&gt;"",SUM(INDEX(PaymentSchedule[INTEREST],1,1):PaymentSchedule[[#This Row],[INTEREST]]),"")</f>
        <v>1654756.416839673</v>
      </c>
    </row>
    <row r="281" spans="1:10" x14ac:dyDescent="0.25">
      <c r="A281" s="4">
        <f ca="1">IF(LoanIsGood,IF(ROW()-ROW(PaymentSchedule[[#Headers],[PMT NO]])&gt;ScheduledNumberOfPayments,"",ROW()-ROW(PaymentSchedule[[#Headers],[PMT NO]])),"")</f>
        <v>270</v>
      </c>
      <c r="B281" s="2">
        <f ca="1">IF(PaymentSchedule[[#This Row],[PMT NO]]&lt;&gt;"",EOMONTH(LoanStartDate,ROW(PaymentSchedule[[#This Row],[PMT NO]])-ROW(PaymentSchedule[[#Headers],[PMT NO]])-2)+DAY(LoanStartDate),"")</f>
        <v>53795</v>
      </c>
      <c r="C281" s="3">
        <f ca="1">IF(PaymentSchedule[[#This Row],[PMT NO]]&lt;&gt;"",IF(ROW()-ROW(PaymentSchedule[[#Headers],[BEGINNING BALANCE]])=1,LoanAmount,INDEX(PaymentSchedule[ENDING BALANCE],ROW()-ROW(PaymentSchedule[[#Headers],[BEGINNING BALANCE]])-1)),"")</f>
        <v>712856.08503436611</v>
      </c>
      <c r="D281" s="3">
        <f ca="1">IF(PaymentSchedule[[#This Row],[PMT NO]]&lt;&gt;"",ScheduledPayment,"")</f>
        <v>10736.432460242781</v>
      </c>
      <c r="E281" s="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200</v>
      </c>
      <c r="F281" s="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10936.432460242781</v>
      </c>
      <c r="G281" s="3">
        <f ca="1">IF(PaymentSchedule[[#This Row],[PMT NO]]&lt;&gt;"",PaymentSchedule[[#This Row],[TOTAL PAYMENT]]-PaymentSchedule[[#This Row],[INTEREST]],"")</f>
        <v>7966.1987725995878</v>
      </c>
      <c r="H281" s="3">
        <f ca="1">IF(PaymentSchedule[[#This Row],[PMT NO]]&lt;&gt;"",PaymentSchedule[[#This Row],[BEGINNING BALANCE]]*(InterestRate/PaymentsPerYear),"")</f>
        <v>2970.2336876431923</v>
      </c>
      <c r="I281" s="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704889.88626176654</v>
      </c>
      <c r="J281" s="3">
        <f ca="1">IF(PaymentSchedule[[#This Row],[PMT NO]]&lt;&gt;"",SUM(INDEX(PaymentSchedule[INTEREST],1,1):PaymentSchedule[[#This Row],[INTEREST]]),"")</f>
        <v>1657726.6505273161</v>
      </c>
    </row>
    <row r="282" spans="1:10" x14ac:dyDescent="0.25">
      <c r="A282" s="4">
        <f ca="1">IF(LoanIsGood,IF(ROW()-ROW(PaymentSchedule[[#Headers],[PMT NO]])&gt;ScheduledNumberOfPayments,"",ROW()-ROW(PaymentSchedule[[#Headers],[PMT NO]])),"")</f>
        <v>271</v>
      </c>
      <c r="B282" s="2">
        <f ca="1">IF(PaymentSchedule[[#This Row],[PMT NO]]&lt;&gt;"",EOMONTH(LoanStartDate,ROW(PaymentSchedule[[#This Row],[PMT NO]])-ROW(PaymentSchedule[[#Headers],[PMT NO]])-2)+DAY(LoanStartDate),"")</f>
        <v>53825</v>
      </c>
      <c r="C282" s="3">
        <f ca="1">IF(PaymentSchedule[[#This Row],[PMT NO]]&lt;&gt;"",IF(ROW()-ROW(PaymentSchedule[[#Headers],[BEGINNING BALANCE]])=1,LoanAmount,INDEX(PaymentSchedule[ENDING BALANCE],ROW()-ROW(PaymentSchedule[[#Headers],[BEGINNING BALANCE]])-1)),"")</f>
        <v>704889.88626176654</v>
      </c>
      <c r="D282" s="3">
        <f ca="1">IF(PaymentSchedule[[#This Row],[PMT NO]]&lt;&gt;"",ScheduledPayment,"")</f>
        <v>10736.432460242781</v>
      </c>
      <c r="E282" s="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200</v>
      </c>
      <c r="F282" s="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10936.432460242781</v>
      </c>
      <c r="G282" s="3">
        <f ca="1">IF(PaymentSchedule[[#This Row],[PMT NO]]&lt;&gt;"",PaymentSchedule[[#This Row],[TOTAL PAYMENT]]-PaymentSchedule[[#This Row],[INTEREST]],"")</f>
        <v>7999.39126748542</v>
      </c>
      <c r="H282" s="3">
        <f ca="1">IF(PaymentSchedule[[#This Row],[PMT NO]]&lt;&gt;"",PaymentSchedule[[#This Row],[BEGINNING BALANCE]]*(InterestRate/PaymentsPerYear),"")</f>
        <v>2937.0411927573605</v>
      </c>
      <c r="I282" s="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696890.49499428109</v>
      </c>
      <c r="J282" s="3">
        <f ca="1">IF(PaymentSchedule[[#This Row],[PMT NO]]&lt;&gt;"",SUM(INDEX(PaymentSchedule[INTEREST],1,1):PaymentSchedule[[#This Row],[INTEREST]]),"")</f>
        <v>1660663.6917200736</v>
      </c>
    </row>
    <row r="283" spans="1:10" x14ac:dyDescent="0.25">
      <c r="A283" s="4">
        <f ca="1">IF(LoanIsGood,IF(ROW()-ROW(PaymentSchedule[[#Headers],[PMT NO]])&gt;ScheduledNumberOfPayments,"",ROW()-ROW(PaymentSchedule[[#Headers],[PMT NO]])),"")</f>
        <v>272</v>
      </c>
      <c r="B283" s="2">
        <f ca="1">IF(PaymentSchedule[[#This Row],[PMT NO]]&lt;&gt;"",EOMONTH(LoanStartDate,ROW(PaymentSchedule[[#This Row],[PMT NO]])-ROW(PaymentSchedule[[#Headers],[PMT NO]])-2)+DAY(LoanStartDate),"")</f>
        <v>53856</v>
      </c>
      <c r="C283" s="3">
        <f ca="1">IF(PaymentSchedule[[#This Row],[PMT NO]]&lt;&gt;"",IF(ROW()-ROW(PaymentSchedule[[#Headers],[BEGINNING BALANCE]])=1,LoanAmount,INDEX(PaymentSchedule[ENDING BALANCE],ROW()-ROW(PaymentSchedule[[#Headers],[BEGINNING BALANCE]])-1)),"")</f>
        <v>696890.49499428109</v>
      </c>
      <c r="D283" s="3">
        <f ca="1">IF(PaymentSchedule[[#This Row],[PMT NO]]&lt;&gt;"",ScheduledPayment,"")</f>
        <v>10736.432460242781</v>
      </c>
      <c r="E283" s="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200</v>
      </c>
      <c r="F283" s="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10936.432460242781</v>
      </c>
      <c r="G283" s="3">
        <f ca="1">IF(PaymentSchedule[[#This Row],[PMT NO]]&lt;&gt;"",PaymentSchedule[[#This Row],[TOTAL PAYMENT]]-PaymentSchedule[[#This Row],[INTEREST]],"")</f>
        <v>8032.7220644332756</v>
      </c>
      <c r="H283" s="3">
        <f ca="1">IF(PaymentSchedule[[#This Row],[PMT NO]]&lt;&gt;"",PaymentSchedule[[#This Row],[BEGINNING BALANCE]]*(InterestRate/PaymentsPerYear),"")</f>
        <v>2903.7103958095045</v>
      </c>
      <c r="I283" s="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688857.77292984782</v>
      </c>
      <c r="J283" s="3">
        <f ca="1">IF(PaymentSchedule[[#This Row],[PMT NO]]&lt;&gt;"",SUM(INDEX(PaymentSchedule[INTEREST],1,1):PaymentSchedule[[#This Row],[INTEREST]]),"")</f>
        <v>1663567.4021158831</v>
      </c>
    </row>
    <row r="284" spans="1:10" x14ac:dyDescent="0.25">
      <c r="A284" s="4">
        <f ca="1">IF(LoanIsGood,IF(ROW()-ROW(PaymentSchedule[[#Headers],[PMT NO]])&gt;ScheduledNumberOfPayments,"",ROW()-ROW(PaymentSchedule[[#Headers],[PMT NO]])),"")</f>
        <v>273</v>
      </c>
      <c r="B284" s="2">
        <f ca="1">IF(PaymentSchedule[[#This Row],[PMT NO]]&lt;&gt;"",EOMONTH(LoanStartDate,ROW(PaymentSchedule[[#This Row],[PMT NO]])-ROW(PaymentSchedule[[#Headers],[PMT NO]])-2)+DAY(LoanStartDate),"")</f>
        <v>53886</v>
      </c>
      <c r="C284" s="3">
        <f ca="1">IF(PaymentSchedule[[#This Row],[PMT NO]]&lt;&gt;"",IF(ROW()-ROW(PaymentSchedule[[#Headers],[BEGINNING BALANCE]])=1,LoanAmount,INDEX(PaymentSchedule[ENDING BALANCE],ROW()-ROW(PaymentSchedule[[#Headers],[BEGINNING BALANCE]])-1)),"")</f>
        <v>688857.77292984782</v>
      </c>
      <c r="D284" s="3">
        <f ca="1">IF(PaymentSchedule[[#This Row],[PMT NO]]&lt;&gt;"",ScheduledPayment,"")</f>
        <v>10736.432460242781</v>
      </c>
      <c r="E284" s="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200</v>
      </c>
      <c r="F284" s="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10936.432460242781</v>
      </c>
      <c r="G284" s="3">
        <f ca="1">IF(PaymentSchedule[[#This Row],[PMT NO]]&lt;&gt;"",PaymentSchedule[[#This Row],[TOTAL PAYMENT]]-PaymentSchedule[[#This Row],[INTEREST]],"")</f>
        <v>8066.1917397017478</v>
      </c>
      <c r="H284" s="3">
        <f ca="1">IF(PaymentSchedule[[#This Row],[PMT NO]]&lt;&gt;"",PaymentSchedule[[#This Row],[BEGINNING BALANCE]]*(InterestRate/PaymentsPerYear),"")</f>
        <v>2870.2407205410327</v>
      </c>
      <c r="I284" s="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680791.58119014604</v>
      </c>
      <c r="J284" s="3">
        <f ca="1">IF(PaymentSchedule[[#This Row],[PMT NO]]&lt;&gt;"",SUM(INDEX(PaymentSchedule[INTEREST],1,1):PaymentSchedule[[#This Row],[INTEREST]]),"")</f>
        <v>1666437.6428364241</v>
      </c>
    </row>
    <row r="285" spans="1:10" x14ac:dyDescent="0.25">
      <c r="A285" s="4">
        <f ca="1">IF(LoanIsGood,IF(ROW()-ROW(PaymentSchedule[[#Headers],[PMT NO]])&gt;ScheduledNumberOfPayments,"",ROW()-ROW(PaymentSchedule[[#Headers],[PMT NO]])),"")</f>
        <v>274</v>
      </c>
      <c r="B285" s="2">
        <f ca="1">IF(PaymentSchedule[[#This Row],[PMT NO]]&lt;&gt;"",EOMONTH(LoanStartDate,ROW(PaymentSchedule[[#This Row],[PMT NO]])-ROW(PaymentSchedule[[#Headers],[PMT NO]])-2)+DAY(LoanStartDate),"")</f>
        <v>53917</v>
      </c>
      <c r="C285" s="3">
        <f ca="1">IF(PaymentSchedule[[#This Row],[PMT NO]]&lt;&gt;"",IF(ROW()-ROW(PaymentSchedule[[#Headers],[BEGINNING BALANCE]])=1,LoanAmount,INDEX(PaymentSchedule[ENDING BALANCE],ROW()-ROW(PaymentSchedule[[#Headers],[BEGINNING BALANCE]])-1)),"")</f>
        <v>680791.58119014604</v>
      </c>
      <c r="D285" s="3">
        <f ca="1">IF(PaymentSchedule[[#This Row],[PMT NO]]&lt;&gt;"",ScheduledPayment,"")</f>
        <v>10736.432460242781</v>
      </c>
      <c r="E285" s="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200</v>
      </c>
      <c r="F285" s="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10936.432460242781</v>
      </c>
      <c r="G285" s="3">
        <f ca="1">IF(PaymentSchedule[[#This Row],[PMT NO]]&lt;&gt;"",PaymentSchedule[[#This Row],[TOTAL PAYMENT]]-PaymentSchedule[[#This Row],[INTEREST]],"")</f>
        <v>8099.8008719505051</v>
      </c>
      <c r="H285" s="3">
        <f ca="1">IF(PaymentSchedule[[#This Row],[PMT NO]]&lt;&gt;"",PaymentSchedule[[#This Row],[BEGINNING BALANCE]]*(InterestRate/PaymentsPerYear),"")</f>
        <v>2836.631588292275</v>
      </c>
      <c r="I285" s="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672691.78031819558</v>
      </c>
      <c r="J285" s="3">
        <f ca="1">IF(PaymentSchedule[[#This Row],[PMT NO]]&lt;&gt;"",SUM(INDEX(PaymentSchedule[INTEREST],1,1):PaymentSchedule[[#This Row],[INTEREST]]),"")</f>
        <v>1669274.2744247164</v>
      </c>
    </row>
    <row r="286" spans="1:10" x14ac:dyDescent="0.25">
      <c r="A286" s="4">
        <f ca="1">IF(LoanIsGood,IF(ROW()-ROW(PaymentSchedule[[#Headers],[PMT NO]])&gt;ScheduledNumberOfPayments,"",ROW()-ROW(PaymentSchedule[[#Headers],[PMT NO]])),"")</f>
        <v>275</v>
      </c>
      <c r="B286" s="2">
        <f ca="1">IF(PaymentSchedule[[#This Row],[PMT NO]]&lt;&gt;"",EOMONTH(LoanStartDate,ROW(PaymentSchedule[[#This Row],[PMT NO]])-ROW(PaymentSchedule[[#Headers],[PMT NO]])-2)+DAY(LoanStartDate),"")</f>
        <v>53948</v>
      </c>
      <c r="C286" s="3">
        <f ca="1">IF(PaymentSchedule[[#This Row],[PMT NO]]&lt;&gt;"",IF(ROW()-ROW(PaymentSchedule[[#Headers],[BEGINNING BALANCE]])=1,LoanAmount,INDEX(PaymentSchedule[ENDING BALANCE],ROW()-ROW(PaymentSchedule[[#Headers],[BEGINNING BALANCE]])-1)),"")</f>
        <v>672691.78031819558</v>
      </c>
      <c r="D286" s="3">
        <f ca="1">IF(PaymentSchedule[[#This Row],[PMT NO]]&lt;&gt;"",ScheduledPayment,"")</f>
        <v>10736.432460242781</v>
      </c>
      <c r="E286" s="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200</v>
      </c>
      <c r="F286" s="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10936.432460242781</v>
      </c>
      <c r="G286" s="3">
        <f ca="1">IF(PaymentSchedule[[#This Row],[PMT NO]]&lt;&gt;"",PaymentSchedule[[#This Row],[TOTAL PAYMENT]]-PaymentSchedule[[#This Row],[INTEREST]],"")</f>
        <v>8133.5500422502992</v>
      </c>
      <c r="H286" s="3">
        <f ca="1">IF(PaymentSchedule[[#This Row],[PMT NO]]&lt;&gt;"",PaymentSchedule[[#This Row],[BEGINNING BALANCE]]*(InterestRate/PaymentsPerYear),"")</f>
        <v>2802.8824179924814</v>
      </c>
      <c r="I286" s="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664558.23027594527</v>
      </c>
      <c r="J286" s="3">
        <f ca="1">IF(PaymentSchedule[[#This Row],[PMT NO]]&lt;&gt;"",SUM(INDEX(PaymentSchedule[INTEREST],1,1):PaymentSchedule[[#This Row],[INTEREST]]),"")</f>
        <v>1672077.1568427088</v>
      </c>
    </row>
    <row r="287" spans="1:10" x14ac:dyDescent="0.25">
      <c r="A287" s="4">
        <f ca="1">IF(LoanIsGood,IF(ROW()-ROW(PaymentSchedule[[#Headers],[PMT NO]])&gt;ScheduledNumberOfPayments,"",ROW()-ROW(PaymentSchedule[[#Headers],[PMT NO]])),"")</f>
        <v>276</v>
      </c>
      <c r="B287" s="2">
        <f ca="1">IF(PaymentSchedule[[#This Row],[PMT NO]]&lt;&gt;"",EOMONTH(LoanStartDate,ROW(PaymentSchedule[[#This Row],[PMT NO]])-ROW(PaymentSchedule[[#Headers],[PMT NO]])-2)+DAY(LoanStartDate),"")</f>
        <v>53978</v>
      </c>
      <c r="C287" s="3">
        <f ca="1">IF(PaymentSchedule[[#This Row],[PMT NO]]&lt;&gt;"",IF(ROW()-ROW(PaymentSchedule[[#Headers],[BEGINNING BALANCE]])=1,LoanAmount,INDEX(PaymentSchedule[ENDING BALANCE],ROW()-ROW(PaymentSchedule[[#Headers],[BEGINNING BALANCE]])-1)),"")</f>
        <v>664558.23027594527</v>
      </c>
      <c r="D287" s="3">
        <f ca="1">IF(PaymentSchedule[[#This Row],[PMT NO]]&lt;&gt;"",ScheduledPayment,"")</f>
        <v>10736.432460242781</v>
      </c>
      <c r="E287" s="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200</v>
      </c>
      <c r="F287" s="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10936.432460242781</v>
      </c>
      <c r="G287" s="3">
        <f ca="1">IF(PaymentSchedule[[#This Row],[PMT NO]]&lt;&gt;"",PaymentSchedule[[#This Row],[TOTAL PAYMENT]]-PaymentSchedule[[#This Row],[INTEREST]],"")</f>
        <v>8167.4398340930084</v>
      </c>
      <c r="H287" s="3">
        <f ca="1">IF(PaymentSchedule[[#This Row],[PMT NO]]&lt;&gt;"",PaymentSchedule[[#This Row],[BEGINNING BALANCE]]*(InterestRate/PaymentsPerYear),"")</f>
        <v>2768.9926261497721</v>
      </c>
      <c r="I287" s="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656390.7904418523</v>
      </c>
      <c r="J287" s="3">
        <f ca="1">IF(PaymentSchedule[[#This Row],[PMT NO]]&lt;&gt;"",SUM(INDEX(PaymentSchedule[INTEREST],1,1):PaymentSchedule[[#This Row],[INTEREST]]),"")</f>
        <v>1674846.1494688585</v>
      </c>
    </row>
    <row r="288" spans="1:10" x14ac:dyDescent="0.25">
      <c r="A288" s="4">
        <f ca="1">IF(LoanIsGood,IF(ROW()-ROW(PaymentSchedule[[#Headers],[PMT NO]])&gt;ScheduledNumberOfPayments,"",ROW()-ROW(PaymentSchedule[[#Headers],[PMT NO]])),"")</f>
        <v>277</v>
      </c>
      <c r="B288" s="2">
        <f ca="1">IF(PaymentSchedule[[#This Row],[PMT NO]]&lt;&gt;"",EOMONTH(LoanStartDate,ROW(PaymentSchedule[[#This Row],[PMT NO]])-ROW(PaymentSchedule[[#Headers],[PMT NO]])-2)+DAY(LoanStartDate),"")</f>
        <v>54009</v>
      </c>
      <c r="C288" s="3">
        <f ca="1">IF(PaymentSchedule[[#This Row],[PMT NO]]&lt;&gt;"",IF(ROW()-ROW(PaymentSchedule[[#Headers],[BEGINNING BALANCE]])=1,LoanAmount,INDEX(PaymentSchedule[ENDING BALANCE],ROW()-ROW(PaymentSchedule[[#Headers],[BEGINNING BALANCE]])-1)),"")</f>
        <v>656390.7904418523</v>
      </c>
      <c r="D288" s="3">
        <f ca="1">IF(PaymentSchedule[[#This Row],[PMT NO]]&lt;&gt;"",ScheduledPayment,"")</f>
        <v>10736.432460242781</v>
      </c>
      <c r="E288" s="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200</v>
      </c>
      <c r="F288" s="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10936.432460242781</v>
      </c>
      <c r="G288" s="3">
        <f ca="1">IF(PaymentSchedule[[#This Row],[PMT NO]]&lt;&gt;"",PaymentSchedule[[#This Row],[TOTAL PAYMENT]]-PaymentSchedule[[#This Row],[INTEREST]],"")</f>
        <v>8201.4708334017287</v>
      </c>
      <c r="H288" s="3">
        <f ca="1">IF(PaymentSchedule[[#This Row],[PMT NO]]&lt;&gt;"",PaymentSchedule[[#This Row],[BEGINNING BALANCE]]*(InterestRate/PaymentsPerYear),"")</f>
        <v>2734.9616268410514</v>
      </c>
      <c r="I288" s="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648189.31960845052</v>
      </c>
      <c r="J288" s="3">
        <f ca="1">IF(PaymentSchedule[[#This Row],[PMT NO]]&lt;&gt;"",SUM(INDEX(PaymentSchedule[INTEREST],1,1):PaymentSchedule[[#This Row],[INTEREST]]),"")</f>
        <v>1677581.1110956995</v>
      </c>
    </row>
    <row r="289" spans="1:10" x14ac:dyDescent="0.25">
      <c r="A289" s="4">
        <f ca="1">IF(LoanIsGood,IF(ROW()-ROW(PaymentSchedule[[#Headers],[PMT NO]])&gt;ScheduledNumberOfPayments,"",ROW()-ROW(PaymentSchedule[[#Headers],[PMT NO]])),"")</f>
        <v>278</v>
      </c>
      <c r="B289" s="2">
        <f ca="1">IF(PaymentSchedule[[#This Row],[PMT NO]]&lt;&gt;"",EOMONTH(LoanStartDate,ROW(PaymentSchedule[[#This Row],[PMT NO]])-ROW(PaymentSchedule[[#Headers],[PMT NO]])-2)+DAY(LoanStartDate),"")</f>
        <v>54039</v>
      </c>
      <c r="C289" s="3">
        <f ca="1">IF(PaymentSchedule[[#This Row],[PMT NO]]&lt;&gt;"",IF(ROW()-ROW(PaymentSchedule[[#Headers],[BEGINNING BALANCE]])=1,LoanAmount,INDEX(PaymentSchedule[ENDING BALANCE],ROW()-ROW(PaymentSchedule[[#Headers],[BEGINNING BALANCE]])-1)),"")</f>
        <v>648189.31960845052</v>
      </c>
      <c r="D289" s="3">
        <f ca="1">IF(PaymentSchedule[[#This Row],[PMT NO]]&lt;&gt;"",ScheduledPayment,"")</f>
        <v>10736.432460242781</v>
      </c>
      <c r="E289" s="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200</v>
      </c>
      <c r="F289" s="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10936.432460242781</v>
      </c>
      <c r="G289" s="3">
        <f ca="1">IF(PaymentSchedule[[#This Row],[PMT NO]]&lt;&gt;"",PaymentSchedule[[#This Row],[TOTAL PAYMENT]]-PaymentSchedule[[#This Row],[INTEREST]],"")</f>
        <v>8235.6436285409036</v>
      </c>
      <c r="H289" s="3">
        <f ca="1">IF(PaymentSchedule[[#This Row],[PMT NO]]&lt;&gt;"",PaymentSchedule[[#This Row],[BEGINNING BALANCE]]*(InterestRate/PaymentsPerYear),"")</f>
        <v>2700.7888317018769</v>
      </c>
      <c r="I289" s="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639953.6759799096</v>
      </c>
      <c r="J289" s="3">
        <f ca="1">IF(PaymentSchedule[[#This Row],[PMT NO]]&lt;&gt;"",SUM(INDEX(PaymentSchedule[INTEREST],1,1):PaymentSchedule[[#This Row],[INTEREST]]),"")</f>
        <v>1680281.8999274014</v>
      </c>
    </row>
    <row r="290" spans="1:10" x14ac:dyDescent="0.25">
      <c r="A290" s="4">
        <f ca="1">IF(LoanIsGood,IF(ROW()-ROW(PaymentSchedule[[#Headers],[PMT NO]])&gt;ScheduledNumberOfPayments,"",ROW()-ROW(PaymentSchedule[[#Headers],[PMT NO]])),"")</f>
        <v>279</v>
      </c>
      <c r="B290" s="2">
        <f ca="1">IF(PaymentSchedule[[#This Row],[PMT NO]]&lt;&gt;"",EOMONTH(LoanStartDate,ROW(PaymentSchedule[[#This Row],[PMT NO]])-ROW(PaymentSchedule[[#Headers],[PMT NO]])-2)+DAY(LoanStartDate),"")</f>
        <v>54070</v>
      </c>
      <c r="C290" s="3">
        <f ca="1">IF(PaymentSchedule[[#This Row],[PMT NO]]&lt;&gt;"",IF(ROW()-ROW(PaymentSchedule[[#Headers],[BEGINNING BALANCE]])=1,LoanAmount,INDEX(PaymentSchedule[ENDING BALANCE],ROW()-ROW(PaymentSchedule[[#Headers],[BEGINNING BALANCE]])-1)),"")</f>
        <v>639953.6759799096</v>
      </c>
      <c r="D290" s="3">
        <f ca="1">IF(PaymentSchedule[[#This Row],[PMT NO]]&lt;&gt;"",ScheduledPayment,"")</f>
        <v>10736.432460242781</v>
      </c>
      <c r="E290" s="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200</v>
      </c>
      <c r="F290" s="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10936.432460242781</v>
      </c>
      <c r="G290" s="3">
        <f ca="1">IF(PaymentSchedule[[#This Row],[PMT NO]]&lt;&gt;"",PaymentSchedule[[#This Row],[TOTAL PAYMENT]]-PaymentSchedule[[#This Row],[INTEREST]],"")</f>
        <v>8269.9588103264905</v>
      </c>
      <c r="H290" s="3">
        <f ca="1">IF(PaymentSchedule[[#This Row],[PMT NO]]&lt;&gt;"",PaymentSchedule[[#This Row],[BEGINNING BALANCE]]*(InterestRate/PaymentsPerYear),"")</f>
        <v>2666.47364991629</v>
      </c>
      <c r="I290" s="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631683.71716958308</v>
      </c>
      <c r="J290" s="3">
        <f ca="1">IF(PaymentSchedule[[#This Row],[PMT NO]]&lt;&gt;"",SUM(INDEX(PaymentSchedule[INTEREST],1,1):PaymentSchedule[[#This Row],[INTEREST]]),"")</f>
        <v>1682948.3735773177</v>
      </c>
    </row>
    <row r="291" spans="1:10" x14ac:dyDescent="0.25">
      <c r="A291" s="4">
        <f ca="1">IF(LoanIsGood,IF(ROW()-ROW(PaymentSchedule[[#Headers],[PMT NO]])&gt;ScheduledNumberOfPayments,"",ROW()-ROW(PaymentSchedule[[#Headers],[PMT NO]])),"")</f>
        <v>280</v>
      </c>
      <c r="B291" s="2">
        <f ca="1">IF(PaymentSchedule[[#This Row],[PMT NO]]&lt;&gt;"",EOMONTH(LoanStartDate,ROW(PaymentSchedule[[#This Row],[PMT NO]])-ROW(PaymentSchedule[[#Headers],[PMT NO]])-2)+DAY(LoanStartDate),"")</f>
        <v>54101</v>
      </c>
      <c r="C291" s="3">
        <f ca="1">IF(PaymentSchedule[[#This Row],[PMT NO]]&lt;&gt;"",IF(ROW()-ROW(PaymentSchedule[[#Headers],[BEGINNING BALANCE]])=1,LoanAmount,INDEX(PaymentSchedule[ENDING BALANCE],ROW()-ROW(PaymentSchedule[[#Headers],[BEGINNING BALANCE]])-1)),"")</f>
        <v>631683.71716958308</v>
      </c>
      <c r="D291" s="3">
        <f ca="1">IF(PaymentSchedule[[#This Row],[PMT NO]]&lt;&gt;"",ScheduledPayment,"")</f>
        <v>10736.432460242781</v>
      </c>
      <c r="E291" s="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200</v>
      </c>
      <c r="F291" s="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10936.432460242781</v>
      </c>
      <c r="G291" s="3">
        <f ca="1">IF(PaymentSchedule[[#This Row],[PMT NO]]&lt;&gt;"",PaymentSchedule[[#This Row],[TOTAL PAYMENT]]-PaymentSchedule[[#This Row],[INTEREST]],"")</f>
        <v>8304.4169720361842</v>
      </c>
      <c r="H291" s="3">
        <f ca="1">IF(PaymentSchedule[[#This Row],[PMT NO]]&lt;&gt;"",PaymentSchedule[[#This Row],[BEGINNING BALANCE]]*(InterestRate/PaymentsPerYear),"")</f>
        <v>2632.0154882065963</v>
      </c>
      <c r="I291" s="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623379.30019754684</v>
      </c>
      <c r="J291" s="3">
        <f ca="1">IF(PaymentSchedule[[#This Row],[PMT NO]]&lt;&gt;"",SUM(INDEX(PaymentSchedule[INTEREST],1,1):PaymentSchedule[[#This Row],[INTEREST]]),"")</f>
        <v>1685580.3890655243</v>
      </c>
    </row>
    <row r="292" spans="1:10" x14ac:dyDescent="0.25">
      <c r="A292" s="4">
        <f ca="1">IF(LoanIsGood,IF(ROW()-ROW(PaymentSchedule[[#Headers],[PMT NO]])&gt;ScheduledNumberOfPayments,"",ROW()-ROW(PaymentSchedule[[#Headers],[PMT NO]])),"")</f>
        <v>281</v>
      </c>
      <c r="B292" s="2">
        <f ca="1">IF(PaymentSchedule[[#This Row],[PMT NO]]&lt;&gt;"",EOMONTH(LoanStartDate,ROW(PaymentSchedule[[#This Row],[PMT NO]])-ROW(PaymentSchedule[[#Headers],[PMT NO]])-2)+DAY(LoanStartDate),"")</f>
        <v>54130</v>
      </c>
      <c r="C292" s="3">
        <f ca="1">IF(PaymentSchedule[[#This Row],[PMT NO]]&lt;&gt;"",IF(ROW()-ROW(PaymentSchedule[[#Headers],[BEGINNING BALANCE]])=1,LoanAmount,INDEX(PaymentSchedule[ENDING BALANCE],ROW()-ROW(PaymentSchedule[[#Headers],[BEGINNING BALANCE]])-1)),"")</f>
        <v>623379.30019754684</v>
      </c>
      <c r="D292" s="3">
        <f ca="1">IF(PaymentSchedule[[#This Row],[PMT NO]]&lt;&gt;"",ScheduledPayment,"")</f>
        <v>10736.432460242781</v>
      </c>
      <c r="E292" s="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200</v>
      </c>
      <c r="F292" s="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10936.432460242781</v>
      </c>
      <c r="G292" s="3">
        <f ca="1">IF(PaymentSchedule[[#This Row],[PMT NO]]&lt;&gt;"",PaymentSchedule[[#This Row],[TOTAL PAYMENT]]-PaymentSchedule[[#This Row],[INTEREST]],"")</f>
        <v>8339.0187094196681</v>
      </c>
      <c r="H292" s="3">
        <f ca="1">IF(PaymentSchedule[[#This Row],[PMT NO]]&lt;&gt;"",PaymentSchedule[[#This Row],[BEGINNING BALANCE]]*(InterestRate/PaymentsPerYear),"")</f>
        <v>2597.413750823112</v>
      </c>
      <c r="I292" s="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615040.28148812719</v>
      </c>
      <c r="J292" s="3">
        <f ca="1">IF(PaymentSchedule[[#This Row],[PMT NO]]&lt;&gt;"",SUM(INDEX(PaymentSchedule[INTEREST],1,1):PaymentSchedule[[#This Row],[INTEREST]]),"")</f>
        <v>1688177.8028163475</v>
      </c>
    </row>
    <row r="293" spans="1:10" x14ac:dyDescent="0.25">
      <c r="A293" s="4">
        <f ca="1">IF(LoanIsGood,IF(ROW()-ROW(PaymentSchedule[[#Headers],[PMT NO]])&gt;ScheduledNumberOfPayments,"",ROW()-ROW(PaymentSchedule[[#Headers],[PMT NO]])),"")</f>
        <v>282</v>
      </c>
      <c r="B293" s="2">
        <f ca="1">IF(PaymentSchedule[[#This Row],[PMT NO]]&lt;&gt;"",EOMONTH(LoanStartDate,ROW(PaymentSchedule[[#This Row],[PMT NO]])-ROW(PaymentSchedule[[#Headers],[PMT NO]])-2)+DAY(LoanStartDate),"")</f>
        <v>54161</v>
      </c>
      <c r="C293" s="3">
        <f ca="1">IF(PaymentSchedule[[#This Row],[PMT NO]]&lt;&gt;"",IF(ROW()-ROW(PaymentSchedule[[#Headers],[BEGINNING BALANCE]])=1,LoanAmount,INDEX(PaymentSchedule[ENDING BALANCE],ROW()-ROW(PaymentSchedule[[#Headers],[BEGINNING BALANCE]])-1)),"")</f>
        <v>615040.28148812719</v>
      </c>
      <c r="D293" s="3">
        <f ca="1">IF(PaymentSchedule[[#This Row],[PMT NO]]&lt;&gt;"",ScheduledPayment,"")</f>
        <v>10736.432460242781</v>
      </c>
      <c r="E293" s="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200</v>
      </c>
      <c r="F293" s="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10936.432460242781</v>
      </c>
      <c r="G293" s="3">
        <f ca="1">IF(PaymentSchedule[[#This Row],[PMT NO]]&lt;&gt;"",PaymentSchedule[[#This Row],[TOTAL PAYMENT]]-PaymentSchedule[[#This Row],[INTEREST]],"")</f>
        <v>8373.7646207089165</v>
      </c>
      <c r="H293" s="3">
        <f ca="1">IF(PaymentSchedule[[#This Row],[PMT NO]]&lt;&gt;"",PaymentSchedule[[#This Row],[BEGINNING BALANCE]]*(InterestRate/PaymentsPerYear),"")</f>
        <v>2562.6678395338631</v>
      </c>
      <c r="I293" s="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606666.51686741831</v>
      </c>
      <c r="J293" s="3">
        <f ca="1">IF(PaymentSchedule[[#This Row],[PMT NO]]&lt;&gt;"",SUM(INDEX(PaymentSchedule[INTEREST],1,1):PaymentSchedule[[#This Row],[INTEREST]]),"")</f>
        <v>1690740.4706558813</v>
      </c>
    </row>
    <row r="294" spans="1:10" x14ac:dyDescent="0.25">
      <c r="A294" s="4">
        <f ca="1">IF(LoanIsGood,IF(ROW()-ROW(PaymentSchedule[[#Headers],[PMT NO]])&gt;ScheduledNumberOfPayments,"",ROW()-ROW(PaymentSchedule[[#Headers],[PMT NO]])),"")</f>
        <v>283</v>
      </c>
      <c r="B294" s="2">
        <f ca="1">IF(PaymentSchedule[[#This Row],[PMT NO]]&lt;&gt;"",EOMONTH(LoanStartDate,ROW(PaymentSchedule[[#This Row],[PMT NO]])-ROW(PaymentSchedule[[#Headers],[PMT NO]])-2)+DAY(LoanStartDate),"")</f>
        <v>54191</v>
      </c>
      <c r="C294" s="3">
        <f ca="1">IF(PaymentSchedule[[#This Row],[PMT NO]]&lt;&gt;"",IF(ROW()-ROW(PaymentSchedule[[#Headers],[BEGINNING BALANCE]])=1,LoanAmount,INDEX(PaymentSchedule[ENDING BALANCE],ROW()-ROW(PaymentSchedule[[#Headers],[BEGINNING BALANCE]])-1)),"")</f>
        <v>606666.51686741831</v>
      </c>
      <c r="D294" s="3">
        <f ca="1">IF(PaymentSchedule[[#This Row],[PMT NO]]&lt;&gt;"",ScheduledPayment,"")</f>
        <v>10736.432460242781</v>
      </c>
      <c r="E294" s="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200</v>
      </c>
      <c r="F294" s="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10936.432460242781</v>
      </c>
      <c r="G294" s="3">
        <f ca="1">IF(PaymentSchedule[[#This Row],[PMT NO]]&lt;&gt;"",PaymentSchedule[[#This Row],[TOTAL PAYMENT]]-PaymentSchedule[[#This Row],[INTEREST]],"")</f>
        <v>8408.6553066285378</v>
      </c>
      <c r="H294" s="3">
        <f ca="1">IF(PaymentSchedule[[#This Row],[PMT NO]]&lt;&gt;"",PaymentSchedule[[#This Row],[BEGINNING BALANCE]]*(InterestRate/PaymentsPerYear),"")</f>
        <v>2527.7771536142427</v>
      </c>
      <c r="I294" s="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598257.86156078975</v>
      </c>
      <c r="J294" s="3">
        <f ca="1">IF(PaymentSchedule[[#This Row],[PMT NO]]&lt;&gt;"",SUM(INDEX(PaymentSchedule[INTEREST],1,1):PaymentSchedule[[#This Row],[INTEREST]]),"")</f>
        <v>1693268.2478094955</v>
      </c>
    </row>
    <row r="295" spans="1:10" x14ac:dyDescent="0.25">
      <c r="A295" s="4">
        <f ca="1">IF(LoanIsGood,IF(ROW()-ROW(PaymentSchedule[[#Headers],[PMT NO]])&gt;ScheduledNumberOfPayments,"",ROW()-ROW(PaymentSchedule[[#Headers],[PMT NO]])),"")</f>
        <v>284</v>
      </c>
      <c r="B295" s="2">
        <f ca="1">IF(PaymentSchedule[[#This Row],[PMT NO]]&lt;&gt;"",EOMONTH(LoanStartDate,ROW(PaymentSchedule[[#This Row],[PMT NO]])-ROW(PaymentSchedule[[#Headers],[PMT NO]])-2)+DAY(LoanStartDate),"")</f>
        <v>54222</v>
      </c>
      <c r="C295" s="3">
        <f ca="1">IF(PaymentSchedule[[#This Row],[PMT NO]]&lt;&gt;"",IF(ROW()-ROW(PaymentSchedule[[#Headers],[BEGINNING BALANCE]])=1,LoanAmount,INDEX(PaymentSchedule[ENDING BALANCE],ROW()-ROW(PaymentSchedule[[#Headers],[BEGINNING BALANCE]])-1)),"")</f>
        <v>598257.86156078975</v>
      </c>
      <c r="D295" s="3">
        <f ca="1">IF(PaymentSchedule[[#This Row],[PMT NO]]&lt;&gt;"",ScheduledPayment,"")</f>
        <v>10736.432460242781</v>
      </c>
      <c r="E295" s="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200</v>
      </c>
      <c r="F295" s="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10936.432460242781</v>
      </c>
      <c r="G295" s="3">
        <f ca="1">IF(PaymentSchedule[[#This Row],[PMT NO]]&lt;&gt;"",PaymentSchedule[[#This Row],[TOTAL PAYMENT]]-PaymentSchedule[[#This Row],[INTEREST]],"")</f>
        <v>8443.6913704061571</v>
      </c>
      <c r="H295" s="3">
        <f ca="1">IF(PaymentSchedule[[#This Row],[PMT NO]]&lt;&gt;"",PaymentSchedule[[#This Row],[BEGINNING BALANCE]]*(InterestRate/PaymentsPerYear),"")</f>
        <v>2492.7410898366238</v>
      </c>
      <c r="I295" s="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589814.17019038356</v>
      </c>
      <c r="J295" s="3">
        <f ca="1">IF(PaymentSchedule[[#This Row],[PMT NO]]&lt;&gt;"",SUM(INDEX(PaymentSchedule[INTEREST],1,1):PaymentSchedule[[#This Row],[INTEREST]]),"")</f>
        <v>1695760.9888993322</v>
      </c>
    </row>
    <row r="296" spans="1:10" x14ac:dyDescent="0.25">
      <c r="A296" s="4">
        <f ca="1">IF(LoanIsGood,IF(ROW()-ROW(PaymentSchedule[[#Headers],[PMT NO]])&gt;ScheduledNumberOfPayments,"",ROW()-ROW(PaymentSchedule[[#Headers],[PMT NO]])),"")</f>
        <v>285</v>
      </c>
      <c r="B296" s="2">
        <f ca="1">IF(PaymentSchedule[[#This Row],[PMT NO]]&lt;&gt;"",EOMONTH(LoanStartDate,ROW(PaymentSchedule[[#This Row],[PMT NO]])-ROW(PaymentSchedule[[#Headers],[PMT NO]])-2)+DAY(LoanStartDate),"")</f>
        <v>54252</v>
      </c>
      <c r="C296" s="3">
        <f ca="1">IF(PaymentSchedule[[#This Row],[PMT NO]]&lt;&gt;"",IF(ROW()-ROW(PaymentSchedule[[#Headers],[BEGINNING BALANCE]])=1,LoanAmount,INDEX(PaymentSchedule[ENDING BALANCE],ROW()-ROW(PaymentSchedule[[#Headers],[BEGINNING BALANCE]])-1)),"")</f>
        <v>589814.17019038356</v>
      </c>
      <c r="D296" s="3">
        <f ca="1">IF(PaymentSchedule[[#This Row],[PMT NO]]&lt;&gt;"",ScheduledPayment,"")</f>
        <v>10736.432460242781</v>
      </c>
      <c r="E296" s="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200</v>
      </c>
      <c r="F296" s="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10936.432460242781</v>
      </c>
      <c r="G296" s="3">
        <f ca="1">IF(PaymentSchedule[[#This Row],[PMT NO]]&lt;&gt;"",PaymentSchedule[[#This Row],[TOTAL PAYMENT]]-PaymentSchedule[[#This Row],[INTEREST]],"")</f>
        <v>8478.8734177828483</v>
      </c>
      <c r="H296" s="3">
        <f ca="1">IF(PaymentSchedule[[#This Row],[PMT NO]]&lt;&gt;"",PaymentSchedule[[#This Row],[BEGINNING BALANCE]]*(InterestRate/PaymentsPerYear),"")</f>
        <v>2457.5590424599313</v>
      </c>
      <c r="I296" s="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581335.29677260073</v>
      </c>
      <c r="J296" s="3">
        <f ca="1">IF(PaymentSchedule[[#This Row],[PMT NO]]&lt;&gt;"",SUM(INDEX(PaymentSchedule[INTEREST],1,1):PaymentSchedule[[#This Row],[INTEREST]]),"")</f>
        <v>1698218.5479417921</v>
      </c>
    </row>
    <row r="297" spans="1:10" x14ac:dyDescent="0.25">
      <c r="A297" s="4">
        <f ca="1">IF(LoanIsGood,IF(ROW()-ROW(PaymentSchedule[[#Headers],[PMT NO]])&gt;ScheduledNumberOfPayments,"",ROW()-ROW(PaymentSchedule[[#Headers],[PMT NO]])),"")</f>
        <v>286</v>
      </c>
      <c r="B297" s="2">
        <f ca="1">IF(PaymentSchedule[[#This Row],[PMT NO]]&lt;&gt;"",EOMONTH(LoanStartDate,ROW(PaymentSchedule[[#This Row],[PMT NO]])-ROW(PaymentSchedule[[#Headers],[PMT NO]])-2)+DAY(LoanStartDate),"")</f>
        <v>54283</v>
      </c>
      <c r="C297" s="3">
        <f ca="1">IF(PaymentSchedule[[#This Row],[PMT NO]]&lt;&gt;"",IF(ROW()-ROW(PaymentSchedule[[#Headers],[BEGINNING BALANCE]])=1,LoanAmount,INDEX(PaymentSchedule[ENDING BALANCE],ROW()-ROW(PaymentSchedule[[#Headers],[BEGINNING BALANCE]])-1)),"")</f>
        <v>581335.29677260073</v>
      </c>
      <c r="D297" s="3">
        <f ca="1">IF(PaymentSchedule[[#This Row],[PMT NO]]&lt;&gt;"",ScheduledPayment,"")</f>
        <v>10736.432460242781</v>
      </c>
      <c r="E297" s="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200</v>
      </c>
      <c r="F297" s="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10936.432460242781</v>
      </c>
      <c r="G297" s="3">
        <f ca="1">IF(PaymentSchedule[[#This Row],[PMT NO]]&lt;&gt;"",PaymentSchedule[[#This Row],[TOTAL PAYMENT]]-PaymentSchedule[[#This Row],[INTEREST]],"")</f>
        <v>8514.2020570236109</v>
      </c>
      <c r="H297" s="3">
        <f ca="1">IF(PaymentSchedule[[#This Row],[PMT NO]]&lt;&gt;"",PaymentSchedule[[#This Row],[BEGINNING BALANCE]]*(InterestRate/PaymentsPerYear),"")</f>
        <v>2422.2304032191696</v>
      </c>
      <c r="I297" s="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572821.09471557708</v>
      </c>
      <c r="J297" s="3">
        <f ca="1">IF(PaymentSchedule[[#This Row],[PMT NO]]&lt;&gt;"",SUM(INDEX(PaymentSchedule[INTEREST],1,1):PaymentSchedule[[#This Row],[INTEREST]]),"")</f>
        <v>1700640.7783450112</v>
      </c>
    </row>
    <row r="298" spans="1:10" x14ac:dyDescent="0.25">
      <c r="A298" s="4">
        <f ca="1">IF(LoanIsGood,IF(ROW()-ROW(PaymentSchedule[[#Headers],[PMT NO]])&gt;ScheduledNumberOfPayments,"",ROW()-ROW(PaymentSchedule[[#Headers],[PMT NO]])),"")</f>
        <v>287</v>
      </c>
      <c r="B298" s="2">
        <f ca="1">IF(PaymentSchedule[[#This Row],[PMT NO]]&lt;&gt;"",EOMONTH(LoanStartDate,ROW(PaymentSchedule[[#This Row],[PMT NO]])-ROW(PaymentSchedule[[#Headers],[PMT NO]])-2)+DAY(LoanStartDate),"")</f>
        <v>54314</v>
      </c>
      <c r="C298" s="3">
        <f ca="1">IF(PaymentSchedule[[#This Row],[PMT NO]]&lt;&gt;"",IF(ROW()-ROW(PaymentSchedule[[#Headers],[BEGINNING BALANCE]])=1,LoanAmount,INDEX(PaymentSchedule[ENDING BALANCE],ROW()-ROW(PaymentSchedule[[#Headers],[BEGINNING BALANCE]])-1)),"")</f>
        <v>572821.09471557708</v>
      </c>
      <c r="D298" s="3">
        <f ca="1">IF(PaymentSchedule[[#This Row],[PMT NO]]&lt;&gt;"",ScheduledPayment,"")</f>
        <v>10736.432460242781</v>
      </c>
      <c r="E298" s="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200</v>
      </c>
      <c r="F298" s="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10936.432460242781</v>
      </c>
      <c r="G298" s="3">
        <f ca="1">IF(PaymentSchedule[[#This Row],[PMT NO]]&lt;&gt;"",PaymentSchedule[[#This Row],[TOTAL PAYMENT]]-PaymentSchedule[[#This Row],[INTEREST]],"")</f>
        <v>8549.6778989278755</v>
      </c>
      <c r="H298" s="3">
        <f ca="1">IF(PaymentSchedule[[#This Row],[PMT NO]]&lt;&gt;"",PaymentSchedule[[#This Row],[BEGINNING BALANCE]]*(InterestRate/PaymentsPerYear),"")</f>
        <v>2386.7545613149045</v>
      </c>
      <c r="I298" s="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564271.41681664926</v>
      </c>
      <c r="J298" s="3">
        <f ca="1">IF(PaymentSchedule[[#This Row],[PMT NO]]&lt;&gt;"",SUM(INDEX(PaymentSchedule[INTEREST],1,1):PaymentSchedule[[#This Row],[INTEREST]]),"")</f>
        <v>1703027.532906326</v>
      </c>
    </row>
    <row r="299" spans="1:10" x14ac:dyDescent="0.25">
      <c r="A299" s="4">
        <f ca="1">IF(LoanIsGood,IF(ROW()-ROW(PaymentSchedule[[#Headers],[PMT NO]])&gt;ScheduledNumberOfPayments,"",ROW()-ROW(PaymentSchedule[[#Headers],[PMT NO]])),"")</f>
        <v>288</v>
      </c>
      <c r="B299" s="2">
        <f ca="1">IF(PaymentSchedule[[#This Row],[PMT NO]]&lt;&gt;"",EOMONTH(LoanStartDate,ROW(PaymentSchedule[[#This Row],[PMT NO]])-ROW(PaymentSchedule[[#Headers],[PMT NO]])-2)+DAY(LoanStartDate),"")</f>
        <v>54344</v>
      </c>
      <c r="C299" s="3">
        <f ca="1">IF(PaymentSchedule[[#This Row],[PMT NO]]&lt;&gt;"",IF(ROW()-ROW(PaymentSchedule[[#Headers],[BEGINNING BALANCE]])=1,LoanAmount,INDEX(PaymentSchedule[ENDING BALANCE],ROW()-ROW(PaymentSchedule[[#Headers],[BEGINNING BALANCE]])-1)),"")</f>
        <v>564271.41681664926</v>
      </c>
      <c r="D299" s="3">
        <f ca="1">IF(PaymentSchedule[[#This Row],[PMT NO]]&lt;&gt;"",ScheduledPayment,"")</f>
        <v>10736.432460242781</v>
      </c>
      <c r="E299" s="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200</v>
      </c>
      <c r="F299" s="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10936.432460242781</v>
      </c>
      <c r="G299" s="3">
        <f ca="1">IF(PaymentSchedule[[#This Row],[PMT NO]]&lt;&gt;"",PaymentSchedule[[#This Row],[TOTAL PAYMENT]]-PaymentSchedule[[#This Row],[INTEREST]],"")</f>
        <v>8585.3015568400751</v>
      </c>
      <c r="H299" s="3">
        <f ca="1">IF(PaymentSchedule[[#This Row],[PMT NO]]&lt;&gt;"",PaymentSchedule[[#This Row],[BEGINNING BALANCE]]*(InterestRate/PaymentsPerYear),"")</f>
        <v>2351.1309034027054</v>
      </c>
      <c r="I299" s="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555686.11525980919</v>
      </c>
      <c r="J299" s="3">
        <f ca="1">IF(PaymentSchedule[[#This Row],[PMT NO]]&lt;&gt;"",SUM(INDEX(PaymentSchedule[INTEREST],1,1):PaymentSchedule[[#This Row],[INTEREST]]),"")</f>
        <v>1705378.6638097288</v>
      </c>
    </row>
    <row r="300" spans="1:10" x14ac:dyDescent="0.25">
      <c r="A300" s="4">
        <f ca="1">IF(LoanIsGood,IF(ROW()-ROW(PaymentSchedule[[#Headers],[PMT NO]])&gt;ScheduledNumberOfPayments,"",ROW()-ROW(PaymentSchedule[[#Headers],[PMT NO]])),"")</f>
        <v>289</v>
      </c>
      <c r="B300" s="2">
        <f ca="1">IF(PaymentSchedule[[#This Row],[PMT NO]]&lt;&gt;"",EOMONTH(LoanStartDate,ROW(PaymentSchedule[[#This Row],[PMT NO]])-ROW(PaymentSchedule[[#Headers],[PMT NO]])-2)+DAY(LoanStartDate),"")</f>
        <v>54375</v>
      </c>
      <c r="C300" s="3">
        <f ca="1">IF(PaymentSchedule[[#This Row],[PMT NO]]&lt;&gt;"",IF(ROW()-ROW(PaymentSchedule[[#Headers],[BEGINNING BALANCE]])=1,LoanAmount,INDEX(PaymentSchedule[ENDING BALANCE],ROW()-ROW(PaymentSchedule[[#Headers],[BEGINNING BALANCE]])-1)),"")</f>
        <v>555686.11525980919</v>
      </c>
      <c r="D300" s="3">
        <f ca="1">IF(PaymentSchedule[[#This Row],[PMT NO]]&lt;&gt;"",ScheduledPayment,"")</f>
        <v>10736.432460242781</v>
      </c>
      <c r="E300" s="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200</v>
      </c>
      <c r="F300" s="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10936.432460242781</v>
      </c>
      <c r="G300" s="3">
        <f ca="1">IF(PaymentSchedule[[#This Row],[PMT NO]]&lt;&gt;"",PaymentSchedule[[#This Row],[TOTAL PAYMENT]]-PaymentSchedule[[#This Row],[INTEREST]],"")</f>
        <v>8621.073646660243</v>
      </c>
      <c r="H300" s="3">
        <f ca="1">IF(PaymentSchedule[[#This Row],[PMT NO]]&lt;&gt;"",PaymentSchedule[[#This Row],[BEGINNING BALANCE]]*(InterestRate/PaymentsPerYear),"")</f>
        <v>2315.3588135825385</v>
      </c>
      <c r="I300" s="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547065.04161314899</v>
      </c>
      <c r="J300" s="3">
        <f ca="1">IF(PaymentSchedule[[#This Row],[PMT NO]]&lt;&gt;"",SUM(INDEX(PaymentSchedule[INTEREST],1,1):PaymentSchedule[[#This Row],[INTEREST]]),"")</f>
        <v>1707694.0226233113</v>
      </c>
    </row>
    <row r="301" spans="1:10" x14ac:dyDescent="0.25">
      <c r="A301" s="4">
        <f ca="1">IF(LoanIsGood,IF(ROW()-ROW(PaymentSchedule[[#Headers],[PMT NO]])&gt;ScheduledNumberOfPayments,"",ROW()-ROW(PaymentSchedule[[#Headers],[PMT NO]])),"")</f>
        <v>290</v>
      </c>
      <c r="B301" s="2">
        <f ca="1">IF(PaymentSchedule[[#This Row],[PMT NO]]&lt;&gt;"",EOMONTH(LoanStartDate,ROW(PaymentSchedule[[#This Row],[PMT NO]])-ROW(PaymentSchedule[[#Headers],[PMT NO]])-2)+DAY(LoanStartDate),"")</f>
        <v>54405</v>
      </c>
      <c r="C301" s="3">
        <f ca="1">IF(PaymentSchedule[[#This Row],[PMT NO]]&lt;&gt;"",IF(ROW()-ROW(PaymentSchedule[[#Headers],[BEGINNING BALANCE]])=1,LoanAmount,INDEX(PaymentSchedule[ENDING BALANCE],ROW()-ROW(PaymentSchedule[[#Headers],[BEGINNING BALANCE]])-1)),"")</f>
        <v>547065.04161314899</v>
      </c>
      <c r="D301" s="3">
        <f ca="1">IF(PaymentSchedule[[#This Row],[PMT NO]]&lt;&gt;"",ScheduledPayment,"")</f>
        <v>10736.432460242781</v>
      </c>
      <c r="E301" s="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200</v>
      </c>
      <c r="F301" s="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10936.432460242781</v>
      </c>
      <c r="G301" s="3">
        <f ca="1">IF(PaymentSchedule[[#This Row],[PMT NO]]&lt;&gt;"",PaymentSchedule[[#This Row],[TOTAL PAYMENT]]-PaymentSchedule[[#This Row],[INTEREST]],"")</f>
        <v>8656.9947868546587</v>
      </c>
      <c r="H301" s="3">
        <f ca="1">IF(PaymentSchedule[[#This Row],[PMT NO]]&lt;&gt;"",PaymentSchedule[[#This Row],[BEGINNING BALANCE]]*(InterestRate/PaymentsPerYear),"")</f>
        <v>2279.4376733881209</v>
      </c>
      <c r="I301" s="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538408.04682629439</v>
      </c>
      <c r="J301" s="3">
        <f ca="1">IF(PaymentSchedule[[#This Row],[PMT NO]]&lt;&gt;"",SUM(INDEX(PaymentSchedule[INTEREST],1,1):PaymentSchedule[[#This Row],[INTEREST]]),"")</f>
        <v>1709973.4602966993</v>
      </c>
    </row>
    <row r="302" spans="1:10" x14ac:dyDescent="0.25">
      <c r="A302" s="4">
        <f ca="1">IF(LoanIsGood,IF(ROW()-ROW(PaymentSchedule[[#Headers],[PMT NO]])&gt;ScheduledNumberOfPayments,"",ROW()-ROW(PaymentSchedule[[#Headers],[PMT NO]])),"")</f>
        <v>291</v>
      </c>
      <c r="B302" s="2">
        <f ca="1">IF(PaymentSchedule[[#This Row],[PMT NO]]&lt;&gt;"",EOMONTH(LoanStartDate,ROW(PaymentSchedule[[#This Row],[PMT NO]])-ROW(PaymentSchedule[[#Headers],[PMT NO]])-2)+DAY(LoanStartDate),"")</f>
        <v>54436</v>
      </c>
      <c r="C302" s="3">
        <f ca="1">IF(PaymentSchedule[[#This Row],[PMT NO]]&lt;&gt;"",IF(ROW()-ROW(PaymentSchedule[[#Headers],[BEGINNING BALANCE]])=1,LoanAmount,INDEX(PaymentSchedule[ENDING BALANCE],ROW()-ROW(PaymentSchedule[[#Headers],[BEGINNING BALANCE]])-1)),"")</f>
        <v>538408.04682629439</v>
      </c>
      <c r="D302" s="3">
        <f ca="1">IF(PaymentSchedule[[#This Row],[PMT NO]]&lt;&gt;"",ScheduledPayment,"")</f>
        <v>10736.432460242781</v>
      </c>
      <c r="E302" s="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200</v>
      </c>
      <c r="F302" s="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10936.432460242781</v>
      </c>
      <c r="G302" s="3">
        <f ca="1">IF(PaymentSchedule[[#This Row],[PMT NO]]&lt;&gt;"",PaymentSchedule[[#This Row],[TOTAL PAYMENT]]-PaymentSchedule[[#This Row],[INTEREST]],"")</f>
        <v>8693.0655984665536</v>
      </c>
      <c r="H302" s="3">
        <f ca="1">IF(PaymentSchedule[[#This Row],[PMT NO]]&lt;&gt;"",PaymentSchedule[[#This Row],[BEGINNING BALANCE]]*(InterestRate/PaymentsPerYear),"")</f>
        <v>2243.3668617762264</v>
      </c>
      <c r="I302" s="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529714.98122782784</v>
      </c>
      <c r="J302" s="3">
        <f ca="1">IF(PaymentSchedule[[#This Row],[PMT NO]]&lt;&gt;"",SUM(INDEX(PaymentSchedule[INTEREST],1,1):PaymentSchedule[[#This Row],[INTEREST]]),"")</f>
        <v>1712216.8271584755</v>
      </c>
    </row>
    <row r="303" spans="1:10" x14ac:dyDescent="0.25">
      <c r="A303" s="4">
        <f ca="1">IF(LoanIsGood,IF(ROW()-ROW(PaymentSchedule[[#Headers],[PMT NO]])&gt;ScheduledNumberOfPayments,"",ROW()-ROW(PaymentSchedule[[#Headers],[PMT NO]])),"")</f>
        <v>292</v>
      </c>
      <c r="B303" s="2">
        <f ca="1">IF(PaymentSchedule[[#This Row],[PMT NO]]&lt;&gt;"",EOMONTH(LoanStartDate,ROW(PaymentSchedule[[#This Row],[PMT NO]])-ROW(PaymentSchedule[[#Headers],[PMT NO]])-2)+DAY(LoanStartDate),"")</f>
        <v>54467</v>
      </c>
      <c r="C303" s="3">
        <f ca="1">IF(PaymentSchedule[[#This Row],[PMT NO]]&lt;&gt;"",IF(ROW()-ROW(PaymentSchedule[[#Headers],[BEGINNING BALANCE]])=1,LoanAmount,INDEX(PaymentSchedule[ENDING BALANCE],ROW()-ROW(PaymentSchedule[[#Headers],[BEGINNING BALANCE]])-1)),"")</f>
        <v>529714.98122782784</v>
      </c>
      <c r="D303" s="3">
        <f ca="1">IF(PaymentSchedule[[#This Row],[PMT NO]]&lt;&gt;"",ScheduledPayment,"")</f>
        <v>10736.432460242781</v>
      </c>
      <c r="E303" s="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200</v>
      </c>
      <c r="F303" s="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10936.432460242781</v>
      </c>
      <c r="G303" s="3">
        <f ca="1">IF(PaymentSchedule[[#This Row],[PMT NO]]&lt;&gt;"",PaymentSchedule[[#This Row],[TOTAL PAYMENT]]-PaymentSchedule[[#This Row],[INTEREST]],"")</f>
        <v>8729.2867051268313</v>
      </c>
      <c r="H303" s="3">
        <f ca="1">IF(PaymentSchedule[[#This Row],[PMT NO]]&lt;&gt;"",PaymentSchedule[[#This Row],[BEGINNING BALANCE]]*(InterestRate/PaymentsPerYear),"")</f>
        <v>2207.1457551159492</v>
      </c>
      <c r="I303" s="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520985.69452270103</v>
      </c>
      <c r="J303" s="3">
        <f ca="1">IF(PaymentSchedule[[#This Row],[PMT NO]]&lt;&gt;"",SUM(INDEX(PaymentSchedule[INTEREST],1,1):PaymentSchedule[[#This Row],[INTEREST]]),"")</f>
        <v>1714423.9729135914</v>
      </c>
    </row>
    <row r="304" spans="1:10" x14ac:dyDescent="0.25">
      <c r="A304" s="4">
        <f ca="1">IF(LoanIsGood,IF(ROW()-ROW(PaymentSchedule[[#Headers],[PMT NO]])&gt;ScheduledNumberOfPayments,"",ROW()-ROW(PaymentSchedule[[#Headers],[PMT NO]])),"")</f>
        <v>293</v>
      </c>
      <c r="B304" s="2">
        <f ca="1">IF(PaymentSchedule[[#This Row],[PMT NO]]&lt;&gt;"",EOMONTH(LoanStartDate,ROW(PaymentSchedule[[#This Row],[PMT NO]])-ROW(PaymentSchedule[[#Headers],[PMT NO]])-2)+DAY(LoanStartDate),"")</f>
        <v>54495</v>
      </c>
      <c r="C304" s="3">
        <f ca="1">IF(PaymentSchedule[[#This Row],[PMT NO]]&lt;&gt;"",IF(ROW()-ROW(PaymentSchedule[[#Headers],[BEGINNING BALANCE]])=1,LoanAmount,INDEX(PaymentSchedule[ENDING BALANCE],ROW()-ROW(PaymentSchedule[[#Headers],[BEGINNING BALANCE]])-1)),"")</f>
        <v>520985.69452270103</v>
      </c>
      <c r="D304" s="3">
        <f ca="1">IF(PaymentSchedule[[#This Row],[PMT NO]]&lt;&gt;"",ScheduledPayment,"")</f>
        <v>10736.432460242781</v>
      </c>
      <c r="E304" s="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200</v>
      </c>
      <c r="F304" s="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10936.432460242781</v>
      </c>
      <c r="G304" s="3">
        <f ca="1">IF(PaymentSchedule[[#This Row],[PMT NO]]&lt;&gt;"",PaymentSchedule[[#This Row],[TOTAL PAYMENT]]-PaymentSchedule[[#This Row],[INTEREST]],"")</f>
        <v>8765.6587330648599</v>
      </c>
      <c r="H304" s="3">
        <f ca="1">IF(PaymentSchedule[[#This Row],[PMT NO]]&lt;&gt;"",PaymentSchedule[[#This Row],[BEGINNING BALANCE]]*(InterestRate/PaymentsPerYear),"")</f>
        <v>2170.773727177921</v>
      </c>
      <c r="I304" s="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512220.0357896362</v>
      </c>
      <c r="J304" s="3">
        <f ca="1">IF(PaymentSchedule[[#This Row],[PMT NO]]&lt;&gt;"",SUM(INDEX(PaymentSchedule[INTEREST],1,1):PaymentSchedule[[#This Row],[INTEREST]]),"")</f>
        <v>1716594.7466407693</v>
      </c>
    </row>
    <row r="305" spans="1:10" x14ac:dyDescent="0.25">
      <c r="A305" s="4">
        <f ca="1">IF(LoanIsGood,IF(ROW()-ROW(PaymentSchedule[[#Headers],[PMT NO]])&gt;ScheduledNumberOfPayments,"",ROW()-ROW(PaymentSchedule[[#Headers],[PMT NO]])),"")</f>
        <v>294</v>
      </c>
      <c r="B305" s="2">
        <f ca="1">IF(PaymentSchedule[[#This Row],[PMT NO]]&lt;&gt;"",EOMONTH(LoanStartDate,ROW(PaymentSchedule[[#This Row],[PMT NO]])-ROW(PaymentSchedule[[#Headers],[PMT NO]])-2)+DAY(LoanStartDate),"")</f>
        <v>54526</v>
      </c>
      <c r="C305" s="3">
        <f ca="1">IF(PaymentSchedule[[#This Row],[PMT NO]]&lt;&gt;"",IF(ROW()-ROW(PaymentSchedule[[#Headers],[BEGINNING BALANCE]])=1,LoanAmount,INDEX(PaymentSchedule[ENDING BALANCE],ROW()-ROW(PaymentSchedule[[#Headers],[BEGINNING BALANCE]])-1)),"")</f>
        <v>512220.0357896362</v>
      </c>
      <c r="D305" s="3">
        <f ca="1">IF(PaymentSchedule[[#This Row],[PMT NO]]&lt;&gt;"",ScheduledPayment,"")</f>
        <v>10736.432460242781</v>
      </c>
      <c r="E305" s="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200</v>
      </c>
      <c r="F305" s="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10936.432460242781</v>
      </c>
      <c r="G305" s="3">
        <f ca="1">IF(PaymentSchedule[[#This Row],[PMT NO]]&lt;&gt;"",PaymentSchedule[[#This Row],[TOTAL PAYMENT]]-PaymentSchedule[[#This Row],[INTEREST]],"")</f>
        <v>8802.1823111192971</v>
      </c>
      <c r="H305" s="3">
        <f ca="1">IF(PaymentSchedule[[#This Row],[PMT NO]]&lt;&gt;"",PaymentSchedule[[#This Row],[BEGINNING BALANCE]]*(InterestRate/PaymentsPerYear),"")</f>
        <v>2134.2501491234843</v>
      </c>
      <c r="I305" s="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503417.85347851692</v>
      </c>
      <c r="J305" s="3">
        <f ca="1">IF(PaymentSchedule[[#This Row],[PMT NO]]&lt;&gt;"",SUM(INDEX(PaymentSchedule[INTEREST],1,1):PaymentSchedule[[#This Row],[INTEREST]]),"")</f>
        <v>1718728.9967898927</v>
      </c>
    </row>
    <row r="306" spans="1:10" x14ac:dyDescent="0.25">
      <c r="A306" s="4">
        <f ca="1">IF(LoanIsGood,IF(ROW()-ROW(PaymentSchedule[[#Headers],[PMT NO]])&gt;ScheduledNumberOfPayments,"",ROW()-ROW(PaymentSchedule[[#Headers],[PMT NO]])),"")</f>
        <v>295</v>
      </c>
      <c r="B306" s="2">
        <f ca="1">IF(PaymentSchedule[[#This Row],[PMT NO]]&lt;&gt;"",EOMONTH(LoanStartDate,ROW(PaymentSchedule[[#This Row],[PMT NO]])-ROW(PaymentSchedule[[#Headers],[PMT NO]])-2)+DAY(LoanStartDate),"")</f>
        <v>54556</v>
      </c>
      <c r="C306" s="3">
        <f ca="1">IF(PaymentSchedule[[#This Row],[PMT NO]]&lt;&gt;"",IF(ROW()-ROW(PaymentSchedule[[#Headers],[BEGINNING BALANCE]])=1,LoanAmount,INDEX(PaymentSchedule[ENDING BALANCE],ROW()-ROW(PaymentSchedule[[#Headers],[BEGINNING BALANCE]])-1)),"")</f>
        <v>503417.85347851692</v>
      </c>
      <c r="D306" s="3">
        <f ca="1">IF(PaymentSchedule[[#This Row],[PMT NO]]&lt;&gt;"",ScheduledPayment,"")</f>
        <v>10736.432460242781</v>
      </c>
      <c r="E306" s="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200</v>
      </c>
      <c r="F306" s="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10936.432460242781</v>
      </c>
      <c r="G306" s="3">
        <f ca="1">IF(PaymentSchedule[[#This Row],[PMT NO]]&lt;&gt;"",PaymentSchedule[[#This Row],[TOTAL PAYMENT]]-PaymentSchedule[[#This Row],[INTEREST]],"")</f>
        <v>8838.85807074896</v>
      </c>
      <c r="H306" s="3">
        <f ca="1">IF(PaymentSchedule[[#This Row],[PMT NO]]&lt;&gt;"",PaymentSchedule[[#This Row],[BEGINNING BALANCE]]*(InterestRate/PaymentsPerYear),"")</f>
        <v>2097.5743894938205</v>
      </c>
      <c r="I306" s="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494578.99540776794</v>
      </c>
      <c r="J306" s="3">
        <f ca="1">IF(PaymentSchedule[[#This Row],[PMT NO]]&lt;&gt;"",SUM(INDEX(PaymentSchedule[INTEREST],1,1):PaymentSchedule[[#This Row],[INTEREST]]),"")</f>
        <v>1720826.5711793865</v>
      </c>
    </row>
    <row r="307" spans="1:10" x14ac:dyDescent="0.25">
      <c r="A307" s="4">
        <f ca="1">IF(LoanIsGood,IF(ROW()-ROW(PaymentSchedule[[#Headers],[PMT NO]])&gt;ScheduledNumberOfPayments,"",ROW()-ROW(PaymentSchedule[[#Headers],[PMT NO]])),"")</f>
        <v>296</v>
      </c>
      <c r="B307" s="2">
        <f ca="1">IF(PaymentSchedule[[#This Row],[PMT NO]]&lt;&gt;"",EOMONTH(LoanStartDate,ROW(PaymentSchedule[[#This Row],[PMT NO]])-ROW(PaymentSchedule[[#Headers],[PMT NO]])-2)+DAY(LoanStartDate),"")</f>
        <v>54587</v>
      </c>
      <c r="C307" s="3">
        <f ca="1">IF(PaymentSchedule[[#This Row],[PMT NO]]&lt;&gt;"",IF(ROW()-ROW(PaymentSchedule[[#Headers],[BEGINNING BALANCE]])=1,LoanAmount,INDEX(PaymentSchedule[ENDING BALANCE],ROW()-ROW(PaymentSchedule[[#Headers],[BEGINNING BALANCE]])-1)),"")</f>
        <v>494578.99540776794</v>
      </c>
      <c r="D307" s="3">
        <f ca="1">IF(PaymentSchedule[[#This Row],[PMT NO]]&lt;&gt;"",ScheduledPayment,"")</f>
        <v>10736.432460242781</v>
      </c>
      <c r="E307" s="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200</v>
      </c>
      <c r="F307" s="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10936.432460242781</v>
      </c>
      <c r="G307" s="3">
        <f ca="1">IF(PaymentSchedule[[#This Row],[PMT NO]]&lt;&gt;"",PaymentSchedule[[#This Row],[TOTAL PAYMENT]]-PaymentSchedule[[#This Row],[INTEREST]],"")</f>
        <v>8875.6866460437468</v>
      </c>
      <c r="H307" s="3">
        <f ca="1">IF(PaymentSchedule[[#This Row],[PMT NO]]&lt;&gt;"",PaymentSchedule[[#This Row],[BEGINNING BALANCE]]*(InterestRate/PaymentsPerYear),"")</f>
        <v>2060.7458141990332</v>
      </c>
      <c r="I307" s="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485703.30876172421</v>
      </c>
      <c r="J307" s="3">
        <f ca="1">IF(PaymentSchedule[[#This Row],[PMT NO]]&lt;&gt;"",SUM(INDEX(PaymentSchedule[INTEREST],1,1):PaymentSchedule[[#This Row],[INTEREST]]),"")</f>
        <v>1722887.3169935856</v>
      </c>
    </row>
    <row r="308" spans="1:10" x14ac:dyDescent="0.25">
      <c r="A308" s="4">
        <f ca="1">IF(LoanIsGood,IF(ROW()-ROW(PaymentSchedule[[#Headers],[PMT NO]])&gt;ScheduledNumberOfPayments,"",ROW()-ROW(PaymentSchedule[[#Headers],[PMT NO]])),"")</f>
        <v>297</v>
      </c>
      <c r="B308" s="2">
        <f ca="1">IF(PaymentSchedule[[#This Row],[PMT NO]]&lt;&gt;"",EOMONTH(LoanStartDate,ROW(PaymentSchedule[[#This Row],[PMT NO]])-ROW(PaymentSchedule[[#Headers],[PMT NO]])-2)+DAY(LoanStartDate),"")</f>
        <v>54617</v>
      </c>
      <c r="C308" s="3">
        <f ca="1">IF(PaymentSchedule[[#This Row],[PMT NO]]&lt;&gt;"",IF(ROW()-ROW(PaymentSchedule[[#Headers],[BEGINNING BALANCE]])=1,LoanAmount,INDEX(PaymentSchedule[ENDING BALANCE],ROW()-ROW(PaymentSchedule[[#Headers],[BEGINNING BALANCE]])-1)),"")</f>
        <v>485703.30876172421</v>
      </c>
      <c r="D308" s="3">
        <f ca="1">IF(PaymentSchedule[[#This Row],[PMT NO]]&lt;&gt;"",ScheduledPayment,"")</f>
        <v>10736.432460242781</v>
      </c>
      <c r="E308" s="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200</v>
      </c>
      <c r="F308" s="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10936.432460242781</v>
      </c>
      <c r="G308" s="3">
        <f ca="1">IF(PaymentSchedule[[#This Row],[PMT NO]]&lt;&gt;"",PaymentSchedule[[#This Row],[TOTAL PAYMENT]]-PaymentSchedule[[#This Row],[INTEREST]],"")</f>
        <v>8912.6686737355958</v>
      </c>
      <c r="H308" s="3">
        <f ca="1">IF(PaymentSchedule[[#This Row],[PMT NO]]&lt;&gt;"",PaymentSchedule[[#This Row],[BEGINNING BALANCE]]*(InterestRate/PaymentsPerYear),"")</f>
        <v>2023.7637865071842</v>
      </c>
      <c r="I308" s="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476790.64008798864</v>
      </c>
      <c r="J308" s="3">
        <f ca="1">IF(PaymentSchedule[[#This Row],[PMT NO]]&lt;&gt;"",SUM(INDEX(PaymentSchedule[INTEREST],1,1):PaymentSchedule[[#This Row],[INTEREST]]),"")</f>
        <v>1724911.0807800926</v>
      </c>
    </row>
    <row r="309" spans="1:10" x14ac:dyDescent="0.25">
      <c r="A309" s="4">
        <f ca="1">IF(LoanIsGood,IF(ROW()-ROW(PaymentSchedule[[#Headers],[PMT NO]])&gt;ScheduledNumberOfPayments,"",ROW()-ROW(PaymentSchedule[[#Headers],[PMT NO]])),"")</f>
        <v>298</v>
      </c>
      <c r="B309" s="2">
        <f ca="1">IF(PaymentSchedule[[#This Row],[PMT NO]]&lt;&gt;"",EOMONTH(LoanStartDate,ROW(PaymentSchedule[[#This Row],[PMT NO]])-ROW(PaymentSchedule[[#Headers],[PMT NO]])-2)+DAY(LoanStartDate),"")</f>
        <v>54648</v>
      </c>
      <c r="C309" s="3">
        <f ca="1">IF(PaymentSchedule[[#This Row],[PMT NO]]&lt;&gt;"",IF(ROW()-ROW(PaymentSchedule[[#Headers],[BEGINNING BALANCE]])=1,LoanAmount,INDEX(PaymentSchedule[ENDING BALANCE],ROW()-ROW(PaymentSchedule[[#Headers],[BEGINNING BALANCE]])-1)),"")</f>
        <v>476790.64008798864</v>
      </c>
      <c r="D309" s="3">
        <f ca="1">IF(PaymentSchedule[[#This Row],[PMT NO]]&lt;&gt;"",ScheduledPayment,"")</f>
        <v>10736.432460242781</v>
      </c>
      <c r="E309" s="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200</v>
      </c>
      <c r="F309" s="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10936.432460242781</v>
      </c>
      <c r="G309" s="3">
        <f ca="1">IF(PaymentSchedule[[#This Row],[PMT NO]]&lt;&gt;"",PaymentSchedule[[#This Row],[TOTAL PAYMENT]]-PaymentSchedule[[#This Row],[INTEREST]],"")</f>
        <v>8949.8047932094942</v>
      </c>
      <c r="H309" s="3">
        <f ca="1">IF(PaymentSchedule[[#This Row],[PMT NO]]&lt;&gt;"",PaymentSchedule[[#This Row],[BEGINNING BALANCE]]*(InterestRate/PaymentsPerYear),"")</f>
        <v>1986.6276670332859</v>
      </c>
      <c r="I309" s="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467840.83529477916</v>
      </c>
      <c r="J309" s="3">
        <f ca="1">IF(PaymentSchedule[[#This Row],[PMT NO]]&lt;&gt;"",SUM(INDEX(PaymentSchedule[INTEREST],1,1):PaymentSchedule[[#This Row],[INTEREST]]),"")</f>
        <v>1726897.708447126</v>
      </c>
    </row>
    <row r="310" spans="1:10" x14ac:dyDescent="0.25">
      <c r="A310" s="4">
        <f ca="1">IF(LoanIsGood,IF(ROW()-ROW(PaymentSchedule[[#Headers],[PMT NO]])&gt;ScheduledNumberOfPayments,"",ROW()-ROW(PaymentSchedule[[#Headers],[PMT NO]])),"")</f>
        <v>299</v>
      </c>
      <c r="B310" s="2">
        <f ca="1">IF(PaymentSchedule[[#This Row],[PMT NO]]&lt;&gt;"",EOMONTH(LoanStartDate,ROW(PaymentSchedule[[#This Row],[PMT NO]])-ROW(PaymentSchedule[[#Headers],[PMT NO]])-2)+DAY(LoanStartDate),"")</f>
        <v>54679</v>
      </c>
      <c r="C310" s="3">
        <f ca="1">IF(PaymentSchedule[[#This Row],[PMT NO]]&lt;&gt;"",IF(ROW()-ROW(PaymentSchedule[[#Headers],[BEGINNING BALANCE]])=1,LoanAmount,INDEX(PaymentSchedule[ENDING BALANCE],ROW()-ROW(PaymentSchedule[[#Headers],[BEGINNING BALANCE]])-1)),"")</f>
        <v>467840.83529477916</v>
      </c>
      <c r="D310" s="3">
        <f ca="1">IF(PaymentSchedule[[#This Row],[PMT NO]]&lt;&gt;"",ScheduledPayment,"")</f>
        <v>10736.432460242781</v>
      </c>
      <c r="E310" s="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200</v>
      </c>
      <c r="F310" s="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10936.432460242781</v>
      </c>
      <c r="G310" s="3">
        <f ca="1">IF(PaymentSchedule[[#This Row],[PMT NO]]&lt;&gt;"",PaymentSchedule[[#This Row],[TOTAL PAYMENT]]-PaymentSchedule[[#This Row],[INTEREST]],"")</f>
        <v>8987.0956465145337</v>
      </c>
      <c r="H310" s="3">
        <f ca="1">IF(PaymentSchedule[[#This Row],[PMT NO]]&lt;&gt;"",PaymentSchedule[[#This Row],[BEGINNING BALANCE]]*(InterestRate/PaymentsPerYear),"")</f>
        <v>1949.3368137282464</v>
      </c>
      <c r="I310" s="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458853.7396482646</v>
      </c>
      <c r="J310" s="3">
        <f ca="1">IF(PaymentSchedule[[#This Row],[PMT NO]]&lt;&gt;"",SUM(INDEX(PaymentSchedule[INTEREST],1,1):PaymentSchedule[[#This Row],[INTEREST]]),"")</f>
        <v>1728847.0452608543</v>
      </c>
    </row>
    <row r="311" spans="1:10" x14ac:dyDescent="0.25">
      <c r="A311" s="4">
        <f ca="1">IF(LoanIsGood,IF(ROW()-ROW(PaymentSchedule[[#Headers],[PMT NO]])&gt;ScheduledNumberOfPayments,"",ROW()-ROW(PaymentSchedule[[#Headers],[PMT NO]])),"")</f>
        <v>300</v>
      </c>
      <c r="B311" s="2">
        <f ca="1">IF(PaymentSchedule[[#This Row],[PMT NO]]&lt;&gt;"",EOMONTH(LoanStartDate,ROW(PaymentSchedule[[#This Row],[PMT NO]])-ROW(PaymentSchedule[[#Headers],[PMT NO]])-2)+DAY(LoanStartDate),"")</f>
        <v>54709</v>
      </c>
      <c r="C311" s="3">
        <f ca="1">IF(PaymentSchedule[[#This Row],[PMT NO]]&lt;&gt;"",IF(ROW()-ROW(PaymentSchedule[[#Headers],[BEGINNING BALANCE]])=1,LoanAmount,INDEX(PaymentSchedule[ENDING BALANCE],ROW()-ROW(PaymentSchedule[[#Headers],[BEGINNING BALANCE]])-1)),"")</f>
        <v>458853.7396482646</v>
      </c>
      <c r="D311" s="3">
        <f ca="1">IF(PaymentSchedule[[#This Row],[PMT NO]]&lt;&gt;"",ScheduledPayment,"")</f>
        <v>10736.432460242781</v>
      </c>
      <c r="E311" s="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200</v>
      </c>
      <c r="F311" s="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10936.432460242781</v>
      </c>
      <c r="G311" s="3">
        <f ca="1">IF(PaymentSchedule[[#This Row],[PMT NO]]&lt;&gt;"",PaymentSchedule[[#This Row],[TOTAL PAYMENT]]-PaymentSchedule[[#This Row],[INTEREST]],"")</f>
        <v>9024.5418783750119</v>
      </c>
      <c r="H311" s="3">
        <f ca="1">IF(PaymentSchedule[[#This Row],[PMT NO]]&lt;&gt;"",PaymentSchedule[[#This Row],[BEGINNING BALANCE]]*(InterestRate/PaymentsPerYear),"")</f>
        <v>1911.8905818677692</v>
      </c>
      <c r="I311" s="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449829.19776988961</v>
      </c>
      <c r="J311" s="3">
        <f ca="1">IF(PaymentSchedule[[#This Row],[PMT NO]]&lt;&gt;"",SUM(INDEX(PaymentSchedule[INTEREST],1,1):PaymentSchedule[[#This Row],[INTEREST]]),"")</f>
        <v>1730758.935842722</v>
      </c>
    </row>
    <row r="312" spans="1:10" x14ac:dyDescent="0.25">
      <c r="A312" s="4">
        <f ca="1">IF(LoanIsGood,IF(ROW()-ROW(PaymentSchedule[[#Headers],[PMT NO]])&gt;ScheduledNumberOfPayments,"",ROW()-ROW(PaymentSchedule[[#Headers],[PMT NO]])),"")</f>
        <v>301</v>
      </c>
      <c r="B312" s="2">
        <f ca="1">IF(PaymentSchedule[[#This Row],[PMT NO]]&lt;&gt;"",EOMONTH(LoanStartDate,ROW(PaymentSchedule[[#This Row],[PMT NO]])-ROW(PaymentSchedule[[#Headers],[PMT NO]])-2)+DAY(LoanStartDate),"")</f>
        <v>54740</v>
      </c>
      <c r="C312" s="3">
        <f ca="1">IF(PaymentSchedule[[#This Row],[PMT NO]]&lt;&gt;"",IF(ROW()-ROW(PaymentSchedule[[#Headers],[BEGINNING BALANCE]])=1,LoanAmount,INDEX(PaymentSchedule[ENDING BALANCE],ROW()-ROW(PaymentSchedule[[#Headers],[BEGINNING BALANCE]])-1)),"")</f>
        <v>449829.19776988961</v>
      </c>
      <c r="D312" s="3">
        <f ca="1">IF(PaymentSchedule[[#This Row],[PMT NO]]&lt;&gt;"",ScheduledPayment,"")</f>
        <v>10736.432460242781</v>
      </c>
      <c r="E312" s="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200</v>
      </c>
      <c r="F312" s="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10936.432460242781</v>
      </c>
      <c r="G312" s="3">
        <f ca="1">IF(PaymentSchedule[[#This Row],[PMT NO]]&lt;&gt;"",PaymentSchedule[[#This Row],[TOTAL PAYMENT]]-PaymentSchedule[[#This Row],[INTEREST]],"")</f>
        <v>9062.1441362015739</v>
      </c>
      <c r="H312" s="3">
        <f ca="1">IF(PaymentSchedule[[#This Row],[PMT NO]]&lt;&gt;"",PaymentSchedule[[#This Row],[BEGINNING BALANCE]]*(InterestRate/PaymentsPerYear),"")</f>
        <v>1874.2883240412066</v>
      </c>
      <c r="I312" s="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440767.05363368802</v>
      </c>
      <c r="J312" s="3">
        <f ca="1">IF(PaymentSchedule[[#This Row],[PMT NO]]&lt;&gt;"",SUM(INDEX(PaymentSchedule[INTEREST],1,1):PaymentSchedule[[#This Row],[INTEREST]]),"")</f>
        <v>1732633.2241667632</v>
      </c>
    </row>
    <row r="313" spans="1:10" x14ac:dyDescent="0.25">
      <c r="A313" s="4">
        <f ca="1">IF(LoanIsGood,IF(ROW()-ROW(PaymentSchedule[[#Headers],[PMT NO]])&gt;ScheduledNumberOfPayments,"",ROW()-ROW(PaymentSchedule[[#Headers],[PMT NO]])),"")</f>
        <v>302</v>
      </c>
      <c r="B313" s="2">
        <f ca="1">IF(PaymentSchedule[[#This Row],[PMT NO]]&lt;&gt;"",EOMONTH(LoanStartDate,ROW(PaymentSchedule[[#This Row],[PMT NO]])-ROW(PaymentSchedule[[#Headers],[PMT NO]])-2)+DAY(LoanStartDate),"")</f>
        <v>54770</v>
      </c>
      <c r="C313" s="3">
        <f ca="1">IF(PaymentSchedule[[#This Row],[PMT NO]]&lt;&gt;"",IF(ROW()-ROW(PaymentSchedule[[#Headers],[BEGINNING BALANCE]])=1,LoanAmount,INDEX(PaymentSchedule[ENDING BALANCE],ROW()-ROW(PaymentSchedule[[#Headers],[BEGINNING BALANCE]])-1)),"")</f>
        <v>440767.05363368802</v>
      </c>
      <c r="D313" s="3">
        <f ca="1">IF(PaymentSchedule[[#This Row],[PMT NO]]&lt;&gt;"",ScheduledPayment,"")</f>
        <v>10736.432460242781</v>
      </c>
      <c r="E313" s="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200</v>
      </c>
      <c r="F313" s="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10936.432460242781</v>
      </c>
      <c r="G313" s="3">
        <f ca="1">IF(PaymentSchedule[[#This Row],[PMT NO]]&lt;&gt;"",PaymentSchedule[[#This Row],[TOTAL PAYMENT]]-PaymentSchedule[[#This Row],[INTEREST]],"")</f>
        <v>9099.903070102413</v>
      </c>
      <c r="H313" s="3">
        <f ca="1">IF(PaymentSchedule[[#This Row],[PMT NO]]&lt;&gt;"",PaymentSchedule[[#This Row],[BEGINNING BALANCE]]*(InterestRate/PaymentsPerYear),"")</f>
        <v>1836.5293901403668</v>
      </c>
      <c r="I313" s="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431667.15056358563</v>
      </c>
      <c r="J313" s="3">
        <f ca="1">IF(PaymentSchedule[[#This Row],[PMT NO]]&lt;&gt;"",SUM(INDEX(PaymentSchedule[INTEREST],1,1):PaymentSchedule[[#This Row],[INTEREST]]),"")</f>
        <v>1734469.7535569037</v>
      </c>
    </row>
    <row r="314" spans="1:10" x14ac:dyDescent="0.25">
      <c r="A314" s="4">
        <f ca="1">IF(LoanIsGood,IF(ROW()-ROW(PaymentSchedule[[#Headers],[PMT NO]])&gt;ScheduledNumberOfPayments,"",ROW()-ROW(PaymentSchedule[[#Headers],[PMT NO]])),"")</f>
        <v>303</v>
      </c>
      <c r="B314" s="2">
        <f ca="1">IF(PaymentSchedule[[#This Row],[PMT NO]]&lt;&gt;"",EOMONTH(LoanStartDate,ROW(PaymentSchedule[[#This Row],[PMT NO]])-ROW(PaymentSchedule[[#Headers],[PMT NO]])-2)+DAY(LoanStartDate),"")</f>
        <v>54801</v>
      </c>
      <c r="C314" s="3">
        <f ca="1">IF(PaymentSchedule[[#This Row],[PMT NO]]&lt;&gt;"",IF(ROW()-ROW(PaymentSchedule[[#Headers],[BEGINNING BALANCE]])=1,LoanAmount,INDEX(PaymentSchedule[ENDING BALANCE],ROW()-ROW(PaymentSchedule[[#Headers],[BEGINNING BALANCE]])-1)),"")</f>
        <v>431667.15056358563</v>
      </c>
      <c r="D314" s="3">
        <f ca="1">IF(PaymentSchedule[[#This Row],[PMT NO]]&lt;&gt;"",ScheduledPayment,"")</f>
        <v>10736.432460242781</v>
      </c>
      <c r="E314" s="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200</v>
      </c>
      <c r="F314" s="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10936.432460242781</v>
      </c>
      <c r="G314" s="3">
        <f ca="1">IF(PaymentSchedule[[#This Row],[PMT NO]]&lt;&gt;"",PaymentSchedule[[#This Row],[TOTAL PAYMENT]]-PaymentSchedule[[#This Row],[INTEREST]],"")</f>
        <v>9137.8193328945072</v>
      </c>
      <c r="H314" s="3">
        <f ca="1">IF(PaymentSchedule[[#This Row],[PMT NO]]&lt;&gt;"",PaymentSchedule[[#This Row],[BEGINNING BALANCE]]*(InterestRate/PaymentsPerYear),"")</f>
        <v>1798.6131273482733</v>
      </c>
      <c r="I314" s="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422529.33123069111</v>
      </c>
      <c r="J314" s="3">
        <f ca="1">IF(PaymentSchedule[[#This Row],[PMT NO]]&lt;&gt;"",SUM(INDEX(PaymentSchedule[INTEREST],1,1):PaymentSchedule[[#This Row],[INTEREST]]),"")</f>
        <v>1736268.3666842519</v>
      </c>
    </row>
    <row r="315" spans="1:10" x14ac:dyDescent="0.25">
      <c r="A315" s="4">
        <f ca="1">IF(LoanIsGood,IF(ROW()-ROW(PaymentSchedule[[#Headers],[PMT NO]])&gt;ScheduledNumberOfPayments,"",ROW()-ROW(PaymentSchedule[[#Headers],[PMT NO]])),"")</f>
        <v>304</v>
      </c>
      <c r="B315" s="2">
        <f ca="1">IF(PaymentSchedule[[#This Row],[PMT NO]]&lt;&gt;"",EOMONTH(LoanStartDate,ROW(PaymentSchedule[[#This Row],[PMT NO]])-ROW(PaymentSchedule[[#Headers],[PMT NO]])-2)+DAY(LoanStartDate),"")</f>
        <v>54832</v>
      </c>
      <c r="C315" s="3">
        <f ca="1">IF(PaymentSchedule[[#This Row],[PMT NO]]&lt;&gt;"",IF(ROW()-ROW(PaymentSchedule[[#Headers],[BEGINNING BALANCE]])=1,LoanAmount,INDEX(PaymentSchedule[ENDING BALANCE],ROW()-ROW(PaymentSchedule[[#Headers],[BEGINNING BALANCE]])-1)),"")</f>
        <v>422529.33123069111</v>
      </c>
      <c r="D315" s="3">
        <f ca="1">IF(PaymentSchedule[[#This Row],[PMT NO]]&lt;&gt;"",ScheduledPayment,"")</f>
        <v>10736.432460242781</v>
      </c>
      <c r="E315" s="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200</v>
      </c>
      <c r="F315" s="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10936.432460242781</v>
      </c>
      <c r="G315" s="3">
        <f ca="1">IF(PaymentSchedule[[#This Row],[PMT NO]]&lt;&gt;"",PaymentSchedule[[#This Row],[TOTAL PAYMENT]]-PaymentSchedule[[#This Row],[INTEREST]],"")</f>
        <v>9175.8935801149019</v>
      </c>
      <c r="H315" s="3">
        <f ca="1">IF(PaymentSchedule[[#This Row],[PMT NO]]&lt;&gt;"",PaymentSchedule[[#This Row],[BEGINNING BALANCE]]*(InterestRate/PaymentsPerYear),"")</f>
        <v>1760.5388801278796</v>
      </c>
      <c r="I315" s="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413353.43765057623</v>
      </c>
      <c r="J315" s="3">
        <f ca="1">IF(PaymentSchedule[[#This Row],[PMT NO]]&lt;&gt;"",SUM(INDEX(PaymentSchedule[INTEREST],1,1):PaymentSchedule[[#This Row],[INTEREST]]),"")</f>
        <v>1738028.9055643799</v>
      </c>
    </row>
    <row r="316" spans="1:10" x14ac:dyDescent="0.25">
      <c r="A316" s="4">
        <f ca="1">IF(LoanIsGood,IF(ROW()-ROW(PaymentSchedule[[#Headers],[PMT NO]])&gt;ScheduledNumberOfPayments,"",ROW()-ROW(PaymentSchedule[[#Headers],[PMT NO]])),"")</f>
        <v>305</v>
      </c>
      <c r="B316" s="2">
        <f ca="1">IF(PaymentSchedule[[#This Row],[PMT NO]]&lt;&gt;"",EOMONTH(LoanStartDate,ROW(PaymentSchedule[[#This Row],[PMT NO]])-ROW(PaymentSchedule[[#Headers],[PMT NO]])-2)+DAY(LoanStartDate),"")</f>
        <v>54860</v>
      </c>
      <c r="C316" s="3">
        <f ca="1">IF(PaymentSchedule[[#This Row],[PMT NO]]&lt;&gt;"",IF(ROW()-ROW(PaymentSchedule[[#Headers],[BEGINNING BALANCE]])=1,LoanAmount,INDEX(PaymentSchedule[ENDING BALANCE],ROW()-ROW(PaymentSchedule[[#Headers],[BEGINNING BALANCE]])-1)),"")</f>
        <v>413353.43765057623</v>
      </c>
      <c r="D316" s="3">
        <f ca="1">IF(PaymentSchedule[[#This Row],[PMT NO]]&lt;&gt;"",ScheduledPayment,"")</f>
        <v>10736.432460242781</v>
      </c>
      <c r="E316" s="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200</v>
      </c>
      <c r="F316" s="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10936.432460242781</v>
      </c>
      <c r="G316" s="3">
        <f ca="1">IF(PaymentSchedule[[#This Row],[PMT NO]]&lt;&gt;"",PaymentSchedule[[#This Row],[TOTAL PAYMENT]]-PaymentSchedule[[#This Row],[INTEREST]],"")</f>
        <v>9214.1264700320462</v>
      </c>
      <c r="H316" s="3">
        <f ca="1">IF(PaymentSchedule[[#This Row],[PMT NO]]&lt;&gt;"",PaymentSchedule[[#This Row],[BEGINNING BALANCE]]*(InterestRate/PaymentsPerYear),"")</f>
        <v>1722.3059902107343</v>
      </c>
      <c r="I316" s="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404139.3111805442</v>
      </c>
      <c r="J316" s="3">
        <f ca="1">IF(PaymentSchedule[[#This Row],[PMT NO]]&lt;&gt;"",SUM(INDEX(PaymentSchedule[INTEREST],1,1):PaymentSchedule[[#This Row],[INTEREST]]),"")</f>
        <v>1739751.2115545906</v>
      </c>
    </row>
    <row r="317" spans="1:10" x14ac:dyDescent="0.25">
      <c r="A317" s="4">
        <f ca="1">IF(LoanIsGood,IF(ROW()-ROW(PaymentSchedule[[#Headers],[PMT NO]])&gt;ScheduledNumberOfPayments,"",ROW()-ROW(PaymentSchedule[[#Headers],[PMT NO]])),"")</f>
        <v>306</v>
      </c>
      <c r="B317" s="2">
        <f ca="1">IF(PaymentSchedule[[#This Row],[PMT NO]]&lt;&gt;"",EOMONTH(LoanStartDate,ROW(PaymentSchedule[[#This Row],[PMT NO]])-ROW(PaymentSchedule[[#Headers],[PMT NO]])-2)+DAY(LoanStartDate),"")</f>
        <v>54891</v>
      </c>
      <c r="C317" s="3">
        <f ca="1">IF(PaymentSchedule[[#This Row],[PMT NO]]&lt;&gt;"",IF(ROW()-ROW(PaymentSchedule[[#Headers],[BEGINNING BALANCE]])=1,LoanAmount,INDEX(PaymentSchedule[ENDING BALANCE],ROW()-ROW(PaymentSchedule[[#Headers],[BEGINNING BALANCE]])-1)),"")</f>
        <v>404139.3111805442</v>
      </c>
      <c r="D317" s="3">
        <f ca="1">IF(PaymentSchedule[[#This Row],[PMT NO]]&lt;&gt;"",ScheduledPayment,"")</f>
        <v>10736.432460242781</v>
      </c>
      <c r="E317" s="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200</v>
      </c>
      <c r="F317" s="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10936.432460242781</v>
      </c>
      <c r="G317" s="3">
        <f ca="1">IF(PaymentSchedule[[#This Row],[PMT NO]]&lt;&gt;"",PaymentSchedule[[#This Row],[TOTAL PAYMENT]]-PaymentSchedule[[#This Row],[INTEREST]],"")</f>
        <v>9252.5186636571798</v>
      </c>
      <c r="H317" s="3">
        <f ca="1">IF(PaymentSchedule[[#This Row],[PMT NO]]&lt;&gt;"",PaymentSchedule[[#This Row],[BEGINNING BALANCE]]*(InterestRate/PaymentsPerYear),"")</f>
        <v>1683.9137965856007</v>
      </c>
      <c r="I317" s="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394886.79251688701</v>
      </c>
      <c r="J317" s="3">
        <f ca="1">IF(PaymentSchedule[[#This Row],[PMT NO]]&lt;&gt;"",SUM(INDEX(PaymentSchedule[INTEREST],1,1):PaymentSchedule[[#This Row],[INTEREST]]),"")</f>
        <v>1741435.1253511761</v>
      </c>
    </row>
    <row r="318" spans="1:10" x14ac:dyDescent="0.25">
      <c r="A318" s="4">
        <f ca="1">IF(LoanIsGood,IF(ROW()-ROW(PaymentSchedule[[#Headers],[PMT NO]])&gt;ScheduledNumberOfPayments,"",ROW()-ROW(PaymentSchedule[[#Headers],[PMT NO]])),"")</f>
        <v>307</v>
      </c>
      <c r="B318" s="2">
        <f ca="1">IF(PaymentSchedule[[#This Row],[PMT NO]]&lt;&gt;"",EOMONTH(LoanStartDate,ROW(PaymentSchedule[[#This Row],[PMT NO]])-ROW(PaymentSchedule[[#Headers],[PMT NO]])-2)+DAY(LoanStartDate),"")</f>
        <v>54921</v>
      </c>
      <c r="C318" s="3">
        <f ca="1">IF(PaymentSchedule[[#This Row],[PMT NO]]&lt;&gt;"",IF(ROW()-ROW(PaymentSchedule[[#Headers],[BEGINNING BALANCE]])=1,LoanAmount,INDEX(PaymentSchedule[ENDING BALANCE],ROW()-ROW(PaymentSchedule[[#Headers],[BEGINNING BALANCE]])-1)),"")</f>
        <v>394886.79251688701</v>
      </c>
      <c r="D318" s="3">
        <f ca="1">IF(PaymentSchedule[[#This Row],[PMT NO]]&lt;&gt;"",ScheduledPayment,"")</f>
        <v>10736.432460242781</v>
      </c>
      <c r="E318" s="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200</v>
      </c>
      <c r="F318" s="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10936.432460242781</v>
      </c>
      <c r="G318" s="3">
        <f ca="1">IF(PaymentSchedule[[#This Row],[PMT NO]]&lt;&gt;"",PaymentSchedule[[#This Row],[TOTAL PAYMENT]]-PaymentSchedule[[#This Row],[INTEREST]],"")</f>
        <v>9291.0708247557523</v>
      </c>
      <c r="H318" s="3">
        <f ca="1">IF(PaymentSchedule[[#This Row],[PMT NO]]&lt;&gt;"",PaymentSchedule[[#This Row],[BEGINNING BALANCE]]*(InterestRate/PaymentsPerYear),"")</f>
        <v>1645.3616354870292</v>
      </c>
      <c r="I318" s="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385595.72169213125</v>
      </c>
      <c r="J318" s="3">
        <f ca="1">IF(PaymentSchedule[[#This Row],[PMT NO]]&lt;&gt;"",SUM(INDEX(PaymentSchedule[INTEREST],1,1):PaymentSchedule[[#This Row],[INTEREST]]),"")</f>
        <v>1743080.4869866632</v>
      </c>
    </row>
    <row r="319" spans="1:10" x14ac:dyDescent="0.25">
      <c r="A319" s="4">
        <f ca="1">IF(LoanIsGood,IF(ROW()-ROW(PaymentSchedule[[#Headers],[PMT NO]])&gt;ScheduledNumberOfPayments,"",ROW()-ROW(PaymentSchedule[[#Headers],[PMT NO]])),"")</f>
        <v>308</v>
      </c>
      <c r="B319" s="2">
        <f ca="1">IF(PaymentSchedule[[#This Row],[PMT NO]]&lt;&gt;"",EOMONTH(LoanStartDate,ROW(PaymentSchedule[[#This Row],[PMT NO]])-ROW(PaymentSchedule[[#Headers],[PMT NO]])-2)+DAY(LoanStartDate),"")</f>
        <v>54952</v>
      </c>
      <c r="C319" s="3">
        <f ca="1">IF(PaymentSchedule[[#This Row],[PMT NO]]&lt;&gt;"",IF(ROW()-ROW(PaymentSchedule[[#Headers],[BEGINNING BALANCE]])=1,LoanAmount,INDEX(PaymentSchedule[ENDING BALANCE],ROW()-ROW(PaymentSchedule[[#Headers],[BEGINNING BALANCE]])-1)),"")</f>
        <v>385595.72169213125</v>
      </c>
      <c r="D319" s="3">
        <f ca="1">IF(PaymentSchedule[[#This Row],[PMT NO]]&lt;&gt;"",ScheduledPayment,"")</f>
        <v>10736.432460242781</v>
      </c>
      <c r="E319" s="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200</v>
      </c>
      <c r="F319" s="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10936.432460242781</v>
      </c>
      <c r="G319" s="3">
        <f ca="1">IF(PaymentSchedule[[#This Row],[PMT NO]]&lt;&gt;"",PaymentSchedule[[#This Row],[TOTAL PAYMENT]]-PaymentSchedule[[#This Row],[INTEREST]],"")</f>
        <v>9329.7836198588993</v>
      </c>
      <c r="H319" s="3">
        <f ca="1">IF(PaymentSchedule[[#This Row],[PMT NO]]&lt;&gt;"",PaymentSchedule[[#This Row],[BEGINNING BALANCE]]*(InterestRate/PaymentsPerYear),"")</f>
        <v>1606.6488403838803</v>
      </c>
      <c r="I319" s="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376265.93807227234</v>
      </c>
      <c r="J319" s="3">
        <f ca="1">IF(PaymentSchedule[[#This Row],[PMT NO]]&lt;&gt;"",SUM(INDEX(PaymentSchedule[INTEREST],1,1):PaymentSchedule[[#This Row],[INTEREST]]),"")</f>
        <v>1744687.1358270471</v>
      </c>
    </row>
    <row r="320" spans="1:10" x14ac:dyDescent="0.25">
      <c r="A320" s="4">
        <f ca="1">IF(LoanIsGood,IF(ROW()-ROW(PaymentSchedule[[#Headers],[PMT NO]])&gt;ScheduledNumberOfPayments,"",ROW()-ROW(PaymentSchedule[[#Headers],[PMT NO]])),"")</f>
        <v>309</v>
      </c>
      <c r="B320" s="2">
        <f ca="1">IF(PaymentSchedule[[#This Row],[PMT NO]]&lt;&gt;"",EOMONTH(LoanStartDate,ROW(PaymentSchedule[[#This Row],[PMT NO]])-ROW(PaymentSchedule[[#Headers],[PMT NO]])-2)+DAY(LoanStartDate),"")</f>
        <v>54982</v>
      </c>
      <c r="C320" s="3">
        <f ca="1">IF(PaymentSchedule[[#This Row],[PMT NO]]&lt;&gt;"",IF(ROW()-ROW(PaymentSchedule[[#Headers],[BEGINNING BALANCE]])=1,LoanAmount,INDEX(PaymentSchedule[ENDING BALANCE],ROW()-ROW(PaymentSchedule[[#Headers],[BEGINNING BALANCE]])-1)),"")</f>
        <v>376265.93807227234</v>
      </c>
      <c r="D320" s="3">
        <f ca="1">IF(PaymentSchedule[[#This Row],[PMT NO]]&lt;&gt;"",ScheduledPayment,"")</f>
        <v>10736.432460242781</v>
      </c>
      <c r="E320" s="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200</v>
      </c>
      <c r="F320" s="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10936.432460242781</v>
      </c>
      <c r="G320" s="3">
        <f ca="1">IF(PaymentSchedule[[#This Row],[PMT NO]]&lt;&gt;"",PaymentSchedule[[#This Row],[TOTAL PAYMENT]]-PaymentSchedule[[#This Row],[INTEREST]],"")</f>
        <v>9368.6577182749788</v>
      </c>
      <c r="H320" s="3">
        <f ca="1">IF(PaymentSchedule[[#This Row],[PMT NO]]&lt;&gt;"",PaymentSchedule[[#This Row],[BEGINNING BALANCE]]*(InterestRate/PaymentsPerYear),"")</f>
        <v>1567.7747419678014</v>
      </c>
      <c r="I320" s="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366897.28035399737</v>
      </c>
      <c r="J320" s="3">
        <f ca="1">IF(PaymentSchedule[[#This Row],[PMT NO]]&lt;&gt;"",SUM(INDEX(PaymentSchedule[INTEREST],1,1):PaymentSchedule[[#This Row],[INTEREST]]),"")</f>
        <v>1746254.910569015</v>
      </c>
    </row>
    <row r="321" spans="1:10" x14ac:dyDescent="0.25">
      <c r="A321" s="4">
        <f ca="1">IF(LoanIsGood,IF(ROW()-ROW(PaymentSchedule[[#Headers],[PMT NO]])&gt;ScheduledNumberOfPayments,"",ROW()-ROW(PaymentSchedule[[#Headers],[PMT NO]])),"")</f>
        <v>310</v>
      </c>
      <c r="B321" s="2">
        <f ca="1">IF(PaymentSchedule[[#This Row],[PMT NO]]&lt;&gt;"",EOMONTH(LoanStartDate,ROW(PaymentSchedule[[#This Row],[PMT NO]])-ROW(PaymentSchedule[[#Headers],[PMT NO]])-2)+DAY(LoanStartDate),"")</f>
        <v>55013</v>
      </c>
      <c r="C321" s="3">
        <f ca="1">IF(PaymentSchedule[[#This Row],[PMT NO]]&lt;&gt;"",IF(ROW()-ROW(PaymentSchedule[[#Headers],[BEGINNING BALANCE]])=1,LoanAmount,INDEX(PaymentSchedule[ENDING BALANCE],ROW()-ROW(PaymentSchedule[[#Headers],[BEGINNING BALANCE]])-1)),"")</f>
        <v>366897.28035399737</v>
      </c>
      <c r="D321" s="3">
        <f ca="1">IF(PaymentSchedule[[#This Row],[PMT NO]]&lt;&gt;"",ScheduledPayment,"")</f>
        <v>10736.432460242781</v>
      </c>
      <c r="E321" s="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200</v>
      </c>
      <c r="F321" s="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10936.432460242781</v>
      </c>
      <c r="G321" s="3">
        <f ca="1">IF(PaymentSchedule[[#This Row],[PMT NO]]&lt;&gt;"",PaymentSchedule[[#This Row],[TOTAL PAYMENT]]-PaymentSchedule[[#This Row],[INTEREST]],"")</f>
        <v>9407.6937921011249</v>
      </c>
      <c r="H321" s="3">
        <f ca="1">IF(PaymentSchedule[[#This Row],[PMT NO]]&lt;&gt;"",PaymentSchedule[[#This Row],[BEGINNING BALANCE]]*(InterestRate/PaymentsPerYear),"")</f>
        <v>1528.7386681416556</v>
      </c>
      <c r="I321" s="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357489.58656189626</v>
      </c>
      <c r="J321" s="3">
        <f ca="1">IF(PaymentSchedule[[#This Row],[PMT NO]]&lt;&gt;"",SUM(INDEX(PaymentSchedule[INTEREST],1,1):PaymentSchedule[[#This Row],[INTEREST]]),"")</f>
        <v>1747783.6492371566</v>
      </c>
    </row>
    <row r="322" spans="1:10" x14ac:dyDescent="0.25">
      <c r="A322" s="4">
        <f ca="1">IF(LoanIsGood,IF(ROW()-ROW(PaymentSchedule[[#Headers],[PMT NO]])&gt;ScheduledNumberOfPayments,"",ROW()-ROW(PaymentSchedule[[#Headers],[PMT NO]])),"")</f>
        <v>311</v>
      </c>
      <c r="B322" s="2">
        <f ca="1">IF(PaymentSchedule[[#This Row],[PMT NO]]&lt;&gt;"",EOMONTH(LoanStartDate,ROW(PaymentSchedule[[#This Row],[PMT NO]])-ROW(PaymentSchedule[[#Headers],[PMT NO]])-2)+DAY(LoanStartDate),"")</f>
        <v>55044</v>
      </c>
      <c r="C322" s="3">
        <f ca="1">IF(PaymentSchedule[[#This Row],[PMT NO]]&lt;&gt;"",IF(ROW()-ROW(PaymentSchedule[[#Headers],[BEGINNING BALANCE]])=1,LoanAmount,INDEX(PaymentSchedule[ENDING BALANCE],ROW()-ROW(PaymentSchedule[[#Headers],[BEGINNING BALANCE]])-1)),"")</f>
        <v>357489.58656189626</v>
      </c>
      <c r="D322" s="3">
        <f ca="1">IF(PaymentSchedule[[#This Row],[PMT NO]]&lt;&gt;"",ScheduledPayment,"")</f>
        <v>10736.432460242781</v>
      </c>
      <c r="E322" s="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200</v>
      </c>
      <c r="F322" s="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10936.432460242781</v>
      </c>
      <c r="G322" s="3">
        <f ca="1">IF(PaymentSchedule[[#This Row],[PMT NO]]&lt;&gt;"",PaymentSchedule[[#This Row],[TOTAL PAYMENT]]-PaymentSchedule[[#This Row],[INTEREST]],"")</f>
        <v>9446.8925162348787</v>
      </c>
      <c r="H322" s="3">
        <f ca="1">IF(PaymentSchedule[[#This Row],[PMT NO]]&lt;&gt;"",PaymentSchedule[[#This Row],[BEGINNING BALANCE]]*(InterestRate/PaymentsPerYear),"")</f>
        <v>1489.5399440079011</v>
      </c>
      <c r="I322" s="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348042.69404566137</v>
      </c>
      <c r="J322" s="3">
        <f ca="1">IF(PaymentSchedule[[#This Row],[PMT NO]]&lt;&gt;"",SUM(INDEX(PaymentSchedule[INTEREST],1,1):PaymentSchedule[[#This Row],[INTEREST]]),"")</f>
        <v>1749273.1891811646</v>
      </c>
    </row>
    <row r="323" spans="1:10" x14ac:dyDescent="0.25">
      <c r="A323" s="4">
        <f ca="1">IF(LoanIsGood,IF(ROW()-ROW(PaymentSchedule[[#Headers],[PMT NO]])&gt;ScheduledNumberOfPayments,"",ROW()-ROW(PaymentSchedule[[#Headers],[PMT NO]])),"")</f>
        <v>312</v>
      </c>
      <c r="B323" s="2">
        <f ca="1">IF(PaymentSchedule[[#This Row],[PMT NO]]&lt;&gt;"",EOMONTH(LoanStartDate,ROW(PaymentSchedule[[#This Row],[PMT NO]])-ROW(PaymentSchedule[[#Headers],[PMT NO]])-2)+DAY(LoanStartDate),"")</f>
        <v>55074</v>
      </c>
      <c r="C323" s="3">
        <f ca="1">IF(PaymentSchedule[[#This Row],[PMT NO]]&lt;&gt;"",IF(ROW()-ROW(PaymentSchedule[[#Headers],[BEGINNING BALANCE]])=1,LoanAmount,INDEX(PaymentSchedule[ENDING BALANCE],ROW()-ROW(PaymentSchedule[[#Headers],[BEGINNING BALANCE]])-1)),"")</f>
        <v>348042.69404566137</v>
      </c>
      <c r="D323" s="3">
        <f ca="1">IF(PaymentSchedule[[#This Row],[PMT NO]]&lt;&gt;"",ScheduledPayment,"")</f>
        <v>10736.432460242781</v>
      </c>
      <c r="E323" s="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200</v>
      </c>
      <c r="F323" s="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10936.432460242781</v>
      </c>
      <c r="G323" s="3">
        <f ca="1">IF(PaymentSchedule[[#This Row],[PMT NO]]&lt;&gt;"",PaymentSchedule[[#This Row],[TOTAL PAYMENT]]-PaymentSchedule[[#This Row],[INTEREST]],"")</f>
        <v>9486.2545683858589</v>
      </c>
      <c r="H323" s="3">
        <f ca="1">IF(PaymentSchedule[[#This Row],[PMT NO]]&lt;&gt;"",PaymentSchedule[[#This Row],[BEGINNING BALANCE]]*(InterestRate/PaymentsPerYear),"")</f>
        <v>1450.1778918569223</v>
      </c>
      <c r="I323" s="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338556.43947727553</v>
      </c>
      <c r="J323" s="3">
        <f ca="1">IF(PaymentSchedule[[#This Row],[PMT NO]]&lt;&gt;"",SUM(INDEX(PaymentSchedule[INTEREST],1,1):PaymentSchedule[[#This Row],[INTEREST]]),"")</f>
        <v>1750723.3670730216</v>
      </c>
    </row>
    <row r="324" spans="1:10" x14ac:dyDescent="0.25">
      <c r="A324" s="4">
        <f ca="1">IF(LoanIsGood,IF(ROW()-ROW(PaymentSchedule[[#Headers],[PMT NO]])&gt;ScheduledNumberOfPayments,"",ROW()-ROW(PaymentSchedule[[#Headers],[PMT NO]])),"")</f>
        <v>313</v>
      </c>
      <c r="B324" s="2">
        <f ca="1">IF(PaymentSchedule[[#This Row],[PMT NO]]&lt;&gt;"",EOMONTH(LoanStartDate,ROW(PaymentSchedule[[#This Row],[PMT NO]])-ROW(PaymentSchedule[[#Headers],[PMT NO]])-2)+DAY(LoanStartDate),"")</f>
        <v>55105</v>
      </c>
      <c r="C324" s="3">
        <f ca="1">IF(PaymentSchedule[[#This Row],[PMT NO]]&lt;&gt;"",IF(ROW()-ROW(PaymentSchedule[[#Headers],[BEGINNING BALANCE]])=1,LoanAmount,INDEX(PaymentSchedule[ENDING BALANCE],ROW()-ROW(PaymentSchedule[[#Headers],[BEGINNING BALANCE]])-1)),"")</f>
        <v>338556.43947727553</v>
      </c>
      <c r="D324" s="3">
        <f ca="1">IF(PaymentSchedule[[#This Row],[PMT NO]]&lt;&gt;"",ScheduledPayment,"")</f>
        <v>10736.432460242781</v>
      </c>
      <c r="E324" s="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200</v>
      </c>
      <c r="F324" s="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10936.432460242781</v>
      </c>
      <c r="G324" s="3">
        <f ca="1">IF(PaymentSchedule[[#This Row],[PMT NO]]&lt;&gt;"",PaymentSchedule[[#This Row],[TOTAL PAYMENT]]-PaymentSchedule[[#This Row],[INTEREST]],"")</f>
        <v>9525.7806290874651</v>
      </c>
      <c r="H324" s="3">
        <f ca="1">IF(PaymentSchedule[[#This Row],[PMT NO]]&lt;&gt;"",PaymentSchedule[[#This Row],[BEGINNING BALANCE]]*(InterestRate/PaymentsPerYear),"")</f>
        <v>1410.6518311553148</v>
      </c>
      <c r="I324" s="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329030.65884818806</v>
      </c>
      <c r="J324" s="3">
        <f ca="1">IF(PaymentSchedule[[#This Row],[PMT NO]]&lt;&gt;"",SUM(INDEX(PaymentSchedule[INTEREST],1,1):PaymentSchedule[[#This Row],[INTEREST]]),"")</f>
        <v>1752134.018904177</v>
      </c>
    </row>
    <row r="325" spans="1:10" x14ac:dyDescent="0.25">
      <c r="A325" s="4">
        <f ca="1">IF(LoanIsGood,IF(ROW()-ROW(PaymentSchedule[[#Headers],[PMT NO]])&gt;ScheduledNumberOfPayments,"",ROW()-ROW(PaymentSchedule[[#Headers],[PMT NO]])),"")</f>
        <v>314</v>
      </c>
      <c r="B325" s="2">
        <f ca="1">IF(PaymentSchedule[[#This Row],[PMT NO]]&lt;&gt;"",EOMONTH(LoanStartDate,ROW(PaymentSchedule[[#This Row],[PMT NO]])-ROW(PaymentSchedule[[#Headers],[PMT NO]])-2)+DAY(LoanStartDate),"")</f>
        <v>55135</v>
      </c>
      <c r="C325" s="3">
        <f ca="1">IF(PaymentSchedule[[#This Row],[PMT NO]]&lt;&gt;"",IF(ROW()-ROW(PaymentSchedule[[#Headers],[BEGINNING BALANCE]])=1,LoanAmount,INDEX(PaymentSchedule[ENDING BALANCE],ROW()-ROW(PaymentSchedule[[#Headers],[BEGINNING BALANCE]])-1)),"")</f>
        <v>329030.65884818806</v>
      </c>
      <c r="D325" s="3">
        <f ca="1">IF(PaymentSchedule[[#This Row],[PMT NO]]&lt;&gt;"",ScheduledPayment,"")</f>
        <v>10736.432460242781</v>
      </c>
      <c r="E325" s="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200</v>
      </c>
      <c r="F325" s="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10936.432460242781</v>
      </c>
      <c r="G325" s="3">
        <f ca="1">IF(PaymentSchedule[[#This Row],[PMT NO]]&lt;&gt;"",PaymentSchedule[[#This Row],[TOTAL PAYMENT]]-PaymentSchedule[[#This Row],[INTEREST]],"")</f>
        <v>9565.4713817086631</v>
      </c>
      <c r="H325" s="3">
        <f ca="1">IF(PaymentSchedule[[#This Row],[PMT NO]]&lt;&gt;"",PaymentSchedule[[#This Row],[BEGINNING BALANCE]]*(InterestRate/PaymentsPerYear),"")</f>
        <v>1370.961078534117</v>
      </c>
      <c r="I325" s="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319465.18746647937</v>
      </c>
      <c r="J325" s="3">
        <f ca="1">IF(PaymentSchedule[[#This Row],[PMT NO]]&lt;&gt;"",SUM(INDEX(PaymentSchedule[INTEREST],1,1):PaymentSchedule[[#This Row],[INTEREST]]),"")</f>
        <v>1753504.9799827111</v>
      </c>
    </row>
    <row r="326" spans="1:10" x14ac:dyDescent="0.25">
      <c r="A326" s="4">
        <f ca="1">IF(LoanIsGood,IF(ROW()-ROW(PaymentSchedule[[#Headers],[PMT NO]])&gt;ScheduledNumberOfPayments,"",ROW()-ROW(PaymentSchedule[[#Headers],[PMT NO]])),"")</f>
        <v>315</v>
      </c>
      <c r="B326" s="2">
        <f ca="1">IF(PaymentSchedule[[#This Row],[PMT NO]]&lt;&gt;"",EOMONTH(LoanStartDate,ROW(PaymentSchedule[[#This Row],[PMT NO]])-ROW(PaymentSchedule[[#Headers],[PMT NO]])-2)+DAY(LoanStartDate),"")</f>
        <v>55166</v>
      </c>
      <c r="C326" s="3">
        <f ca="1">IF(PaymentSchedule[[#This Row],[PMT NO]]&lt;&gt;"",IF(ROW()-ROW(PaymentSchedule[[#Headers],[BEGINNING BALANCE]])=1,LoanAmount,INDEX(PaymentSchedule[ENDING BALANCE],ROW()-ROW(PaymentSchedule[[#Headers],[BEGINNING BALANCE]])-1)),"")</f>
        <v>319465.18746647937</v>
      </c>
      <c r="D326" s="3">
        <f ca="1">IF(PaymentSchedule[[#This Row],[PMT NO]]&lt;&gt;"",ScheduledPayment,"")</f>
        <v>10736.432460242781</v>
      </c>
      <c r="E326" s="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200</v>
      </c>
      <c r="F326" s="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10936.432460242781</v>
      </c>
      <c r="G326" s="3">
        <f ca="1">IF(PaymentSchedule[[#This Row],[PMT NO]]&lt;&gt;"",PaymentSchedule[[#This Row],[TOTAL PAYMENT]]-PaymentSchedule[[#This Row],[INTEREST]],"")</f>
        <v>9605.327512465783</v>
      </c>
      <c r="H326" s="3">
        <f ca="1">IF(PaymentSchedule[[#This Row],[PMT NO]]&lt;&gt;"",PaymentSchedule[[#This Row],[BEGINNING BALANCE]]*(InterestRate/PaymentsPerYear),"")</f>
        <v>1331.1049477769973</v>
      </c>
      <c r="I326" s="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309859.85995401361</v>
      </c>
      <c r="J326" s="3">
        <f ca="1">IF(PaymentSchedule[[#This Row],[PMT NO]]&lt;&gt;"",SUM(INDEX(PaymentSchedule[INTEREST],1,1):PaymentSchedule[[#This Row],[INTEREST]]),"")</f>
        <v>1754836.0849304881</v>
      </c>
    </row>
    <row r="327" spans="1:10" x14ac:dyDescent="0.25">
      <c r="A327" s="4">
        <f ca="1">IF(LoanIsGood,IF(ROW()-ROW(PaymentSchedule[[#Headers],[PMT NO]])&gt;ScheduledNumberOfPayments,"",ROW()-ROW(PaymentSchedule[[#Headers],[PMT NO]])),"")</f>
        <v>316</v>
      </c>
      <c r="B327" s="2">
        <f ca="1">IF(PaymentSchedule[[#This Row],[PMT NO]]&lt;&gt;"",EOMONTH(LoanStartDate,ROW(PaymentSchedule[[#This Row],[PMT NO]])-ROW(PaymentSchedule[[#Headers],[PMT NO]])-2)+DAY(LoanStartDate),"")</f>
        <v>55197</v>
      </c>
      <c r="C327" s="3">
        <f ca="1">IF(PaymentSchedule[[#This Row],[PMT NO]]&lt;&gt;"",IF(ROW()-ROW(PaymentSchedule[[#Headers],[BEGINNING BALANCE]])=1,LoanAmount,INDEX(PaymentSchedule[ENDING BALANCE],ROW()-ROW(PaymentSchedule[[#Headers],[BEGINNING BALANCE]])-1)),"")</f>
        <v>309859.85995401361</v>
      </c>
      <c r="D327" s="3">
        <f ca="1">IF(PaymentSchedule[[#This Row],[PMT NO]]&lt;&gt;"",ScheduledPayment,"")</f>
        <v>10736.432460242781</v>
      </c>
      <c r="E327" s="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200</v>
      </c>
      <c r="F327" s="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10936.432460242781</v>
      </c>
      <c r="G327" s="3">
        <f ca="1">IF(PaymentSchedule[[#This Row],[PMT NO]]&lt;&gt;"",PaymentSchedule[[#This Row],[TOTAL PAYMENT]]-PaymentSchedule[[#This Row],[INTEREST]],"")</f>
        <v>9645.3497104343915</v>
      </c>
      <c r="H327" s="3">
        <f ca="1">IF(PaymentSchedule[[#This Row],[PMT NO]]&lt;&gt;"",PaymentSchedule[[#This Row],[BEGINNING BALANCE]]*(InterestRate/PaymentsPerYear),"")</f>
        <v>1291.08274980839</v>
      </c>
      <c r="I327" s="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300214.51024357922</v>
      </c>
      <c r="J327" s="3">
        <f ca="1">IF(PaymentSchedule[[#This Row],[PMT NO]]&lt;&gt;"",SUM(INDEX(PaymentSchedule[INTEREST],1,1):PaymentSchedule[[#This Row],[INTEREST]]),"")</f>
        <v>1756127.1676802966</v>
      </c>
    </row>
    <row r="328" spans="1:10" x14ac:dyDescent="0.25">
      <c r="A328" s="4">
        <f ca="1">IF(LoanIsGood,IF(ROW()-ROW(PaymentSchedule[[#Headers],[PMT NO]])&gt;ScheduledNumberOfPayments,"",ROW()-ROW(PaymentSchedule[[#Headers],[PMT NO]])),"")</f>
        <v>317</v>
      </c>
      <c r="B328" s="2">
        <f ca="1">IF(PaymentSchedule[[#This Row],[PMT NO]]&lt;&gt;"",EOMONTH(LoanStartDate,ROW(PaymentSchedule[[#This Row],[PMT NO]])-ROW(PaymentSchedule[[#Headers],[PMT NO]])-2)+DAY(LoanStartDate),"")</f>
        <v>55225</v>
      </c>
      <c r="C328" s="3">
        <f ca="1">IF(PaymentSchedule[[#This Row],[PMT NO]]&lt;&gt;"",IF(ROW()-ROW(PaymentSchedule[[#Headers],[BEGINNING BALANCE]])=1,LoanAmount,INDEX(PaymentSchedule[ENDING BALANCE],ROW()-ROW(PaymentSchedule[[#Headers],[BEGINNING BALANCE]])-1)),"")</f>
        <v>300214.51024357922</v>
      </c>
      <c r="D328" s="3">
        <f ca="1">IF(PaymentSchedule[[#This Row],[PMT NO]]&lt;&gt;"",ScheduledPayment,"")</f>
        <v>10736.432460242781</v>
      </c>
      <c r="E328" s="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200</v>
      </c>
      <c r="F328" s="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10936.432460242781</v>
      </c>
      <c r="G328" s="3">
        <f ca="1">IF(PaymentSchedule[[#This Row],[PMT NO]]&lt;&gt;"",PaymentSchedule[[#This Row],[TOTAL PAYMENT]]-PaymentSchedule[[#This Row],[INTEREST]],"")</f>
        <v>9685.5386675612008</v>
      </c>
      <c r="H328" s="3">
        <f ca="1">IF(PaymentSchedule[[#This Row],[PMT NO]]&lt;&gt;"",PaymentSchedule[[#This Row],[BEGINNING BALANCE]]*(InterestRate/PaymentsPerYear),"")</f>
        <v>1250.8937926815802</v>
      </c>
      <c r="I328" s="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290528.97157601803</v>
      </c>
      <c r="J328" s="3">
        <f ca="1">IF(PaymentSchedule[[#This Row],[PMT NO]]&lt;&gt;"",SUM(INDEX(PaymentSchedule[INTEREST],1,1):PaymentSchedule[[#This Row],[INTEREST]]),"")</f>
        <v>1757378.0614729782</v>
      </c>
    </row>
    <row r="329" spans="1:10" x14ac:dyDescent="0.25">
      <c r="A329" s="4">
        <f ca="1">IF(LoanIsGood,IF(ROW()-ROW(PaymentSchedule[[#Headers],[PMT NO]])&gt;ScheduledNumberOfPayments,"",ROW()-ROW(PaymentSchedule[[#Headers],[PMT NO]])),"")</f>
        <v>318</v>
      </c>
      <c r="B329" s="2">
        <f ca="1">IF(PaymentSchedule[[#This Row],[PMT NO]]&lt;&gt;"",EOMONTH(LoanStartDate,ROW(PaymentSchedule[[#This Row],[PMT NO]])-ROW(PaymentSchedule[[#Headers],[PMT NO]])-2)+DAY(LoanStartDate),"")</f>
        <v>55256</v>
      </c>
      <c r="C329" s="3">
        <f ca="1">IF(PaymentSchedule[[#This Row],[PMT NO]]&lt;&gt;"",IF(ROW()-ROW(PaymentSchedule[[#Headers],[BEGINNING BALANCE]])=1,LoanAmount,INDEX(PaymentSchedule[ENDING BALANCE],ROW()-ROW(PaymentSchedule[[#Headers],[BEGINNING BALANCE]])-1)),"")</f>
        <v>290528.97157601803</v>
      </c>
      <c r="D329" s="3">
        <f ca="1">IF(PaymentSchedule[[#This Row],[PMT NO]]&lt;&gt;"",ScheduledPayment,"")</f>
        <v>10736.432460242781</v>
      </c>
      <c r="E329" s="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200</v>
      </c>
      <c r="F329" s="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10936.432460242781</v>
      </c>
      <c r="G329" s="3">
        <f ca="1">IF(PaymentSchedule[[#This Row],[PMT NO]]&lt;&gt;"",PaymentSchedule[[#This Row],[TOTAL PAYMENT]]-PaymentSchedule[[#This Row],[INTEREST]],"")</f>
        <v>9725.8950786760397</v>
      </c>
      <c r="H329" s="3">
        <f ca="1">IF(PaymentSchedule[[#This Row],[PMT NO]]&lt;&gt;"",PaymentSchedule[[#This Row],[BEGINNING BALANCE]]*(InterestRate/PaymentsPerYear),"")</f>
        <v>1210.5373815667417</v>
      </c>
      <c r="I329" s="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280803.07649734197</v>
      </c>
      <c r="J329" s="3">
        <f ca="1">IF(PaymentSchedule[[#This Row],[PMT NO]]&lt;&gt;"",SUM(INDEX(PaymentSchedule[INTEREST],1,1):PaymentSchedule[[#This Row],[INTEREST]]),"")</f>
        <v>1758588.598854545</v>
      </c>
    </row>
    <row r="330" spans="1:10" x14ac:dyDescent="0.25">
      <c r="A330" s="4">
        <f ca="1">IF(LoanIsGood,IF(ROW()-ROW(PaymentSchedule[[#Headers],[PMT NO]])&gt;ScheduledNumberOfPayments,"",ROW()-ROW(PaymentSchedule[[#Headers],[PMT NO]])),"")</f>
        <v>319</v>
      </c>
      <c r="B330" s="2">
        <f ca="1">IF(PaymentSchedule[[#This Row],[PMT NO]]&lt;&gt;"",EOMONTH(LoanStartDate,ROW(PaymentSchedule[[#This Row],[PMT NO]])-ROW(PaymentSchedule[[#Headers],[PMT NO]])-2)+DAY(LoanStartDate),"")</f>
        <v>55286</v>
      </c>
      <c r="C330" s="3">
        <f ca="1">IF(PaymentSchedule[[#This Row],[PMT NO]]&lt;&gt;"",IF(ROW()-ROW(PaymentSchedule[[#Headers],[BEGINNING BALANCE]])=1,LoanAmount,INDEX(PaymentSchedule[ENDING BALANCE],ROW()-ROW(PaymentSchedule[[#Headers],[BEGINNING BALANCE]])-1)),"")</f>
        <v>280803.07649734197</v>
      </c>
      <c r="D330" s="3">
        <f ca="1">IF(PaymentSchedule[[#This Row],[PMT NO]]&lt;&gt;"",ScheduledPayment,"")</f>
        <v>10736.432460242781</v>
      </c>
      <c r="E330" s="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200</v>
      </c>
      <c r="F330" s="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10936.432460242781</v>
      </c>
      <c r="G330" s="3">
        <f ca="1">IF(PaymentSchedule[[#This Row],[PMT NO]]&lt;&gt;"",PaymentSchedule[[#This Row],[TOTAL PAYMENT]]-PaymentSchedule[[#This Row],[INTEREST]],"")</f>
        <v>9766.419641503855</v>
      </c>
      <c r="H330" s="3">
        <f ca="1">IF(PaymentSchedule[[#This Row],[PMT NO]]&lt;&gt;"",PaymentSchedule[[#This Row],[BEGINNING BALANCE]]*(InterestRate/PaymentsPerYear),"")</f>
        <v>1170.0128187389248</v>
      </c>
      <c r="I330" s="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271036.65685583814</v>
      </c>
      <c r="J330" s="3">
        <f ca="1">IF(PaymentSchedule[[#This Row],[PMT NO]]&lt;&gt;"",SUM(INDEX(PaymentSchedule[INTEREST],1,1):PaymentSchedule[[#This Row],[INTEREST]]),"")</f>
        <v>1759758.6116732839</v>
      </c>
    </row>
    <row r="331" spans="1:10" x14ac:dyDescent="0.25">
      <c r="A331" s="4">
        <f ca="1">IF(LoanIsGood,IF(ROW()-ROW(PaymentSchedule[[#Headers],[PMT NO]])&gt;ScheduledNumberOfPayments,"",ROW()-ROW(PaymentSchedule[[#Headers],[PMT NO]])),"")</f>
        <v>320</v>
      </c>
      <c r="B331" s="2">
        <f ca="1">IF(PaymentSchedule[[#This Row],[PMT NO]]&lt;&gt;"",EOMONTH(LoanStartDate,ROW(PaymentSchedule[[#This Row],[PMT NO]])-ROW(PaymentSchedule[[#Headers],[PMT NO]])-2)+DAY(LoanStartDate),"")</f>
        <v>55317</v>
      </c>
      <c r="C331" s="3">
        <f ca="1">IF(PaymentSchedule[[#This Row],[PMT NO]]&lt;&gt;"",IF(ROW()-ROW(PaymentSchedule[[#Headers],[BEGINNING BALANCE]])=1,LoanAmount,INDEX(PaymentSchedule[ENDING BALANCE],ROW()-ROW(PaymentSchedule[[#Headers],[BEGINNING BALANCE]])-1)),"")</f>
        <v>271036.65685583814</v>
      </c>
      <c r="D331" s="3">
        <f ca="1">IF(PaymentSchedule[[#This Row],[PMT NO]]&lt;&gt;"",ScheduledPayment,"")</f>
        <v>10736.432460242781</v>
      </c>
      <c r="E331" s="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200</v>
      </c>
      <c r="F331" s="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10936.432460242781</v>
      </c>
      <c r="G331" s="3">
        <f ca="1">IF(PaymentSchedule[[#This Row],[PMT NO]]&lt;&gt;"",PaymentSchedule[[#This Row],[TOTAL PAYMENT]]-PaymentSchedule[[#This Row],[INTEREST]],"")</f>
        <v>9807.1130566767879</v>
      </c>
      <c r="H331" s="3">
        <f ca="1">IF(PaymentSchedule[[#This Row],[PMT NO]]&lt;&gt;"",PaymentSchedule[[#This Row],[BEGINNING BALANCE]]*(InterestRate/PaymentsPerYear),"")</f>
        <v>1129.3194035659922</v>
      </c>
      <c r="I331" s="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261229.54379916136</v>
      </c>
      <c r="J331" s="3">
        <f ca="1">IF(PaymentSchedule[[#This Row],[PMT NO]]&lt;&gt;"",SUM(INDEX(PaymentSchedule[INTEREST],1,1):PaymentSchedule[[#This Row],[INTEREST]]),"")</f>
        <v>1760887.9310768498</v>
      </c>
    </row>
    <row r="332" spans="1:10" x14ac:dyDescent="0.25">
      <c r="A332" s="4">
        <f ca="1">IF(LoanIsGood,IF(ROW()-ROW(PaymentSchedule[[#Headers],[PMT NO]])&gt;ScheduledNumberOfPayments,"",ROW()-ROW(PaymentSchedule[[#Headers],[PMT NO]])),"")</f>
        <v>321</v>
      </c>
      <c r="B332" s="2">
        <f ca="1">IF(PaymentSchedule[[#This Row],[PMT NO]]&lt;&gt;"",EOMONTH(LoanStartDate,ROW(PaymentSchedule[[#This Row],[PMT NO]])-ROW(PaymentSchedule[[#Headers],[PMT NO]])-2)+DAY(LoanStartDate),"")</f>
        <v>55347</v>
      </c>
      <c r="C332" s="3">
        <f ca="1">IF(PaymentSchedule[[#This Row],[PMT NO]]&lt;&gt;"",IF(ROW()-ROW(PaymentSchedule[[#Headers],[BEGINNING BALANCE]])=1,LoanAmount,INDEX(PaymentSchedule[ENDING BALANCE],ROW()-ROW(PaymentSchedule[[#Headers],[BEGINNING BALANCE]])-1)),"")</f>
        <v>261229.54379916136</v>
      </c>
      <c r="D332" s="3">
        <f ca="1">IF(PaymentSchedule[[#This Row],[PMT NO]]&lt;&gt;"",ScheduledPayment,"")</f>
        <v>10736.432460242781</v>
      </c>
      <c r="E332" s="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200</v>
      </c>
      <c r="F332" s="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10936.432460242781</v>
      </c>
      <c r="G332" s="3">
        <f ca="1">IF(PaymentSchedule[[#This Row],[PMT NO]]&lt;&gt;"",PaymentSchedule[[#This Row],[TOTAL PAYMENT]]-PaymentSchedule[[#This Row],[INTEREST]],"")</f>
        <v>9847.9760277462756</v>
      </c>
      <c r="H332" s="3">
        <f ca="1">IF(PaymentSchedule[[#This Row],[PMT NO]]&lt;&gt;"",PaymentSchedule[[#This Row],[BEGINNING BALANCE]]*(InterestRate/PaymentsPerYear),"")</f>
        <v>1088.4564324965056</v>
      </c>
      <c r="I332" s="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251381.56777141508</v>
      </c>
      <c r="J332" s="3">
        <f ca="1">IF(PaymentSchedule[[#This Row],[PMT NO]]&lt;&gt;"",SUM(INDEX(PaymentSchedule[INTEREST],1,1):PaymentSchedule[[#This Row],[INTEREST]]),"")</f>
        <v>1761976.3875093462</v>
      </c>
    </row>
    <row r="333" spans="1:10" x14ac:dyDescent="0.25">
      <c r="A333" s="4">
        <f ca="1">IF(LoanIsGood,IF(ROW()-ROW(PaymentSchedule[[#Headers],[PMT NO]])&gt;ScheduledNumberOfPayments,"",ROW()-ROW(PaymentSchedule[[#Headers],[PMT NO]])),"")</f>
        <v>322</v>
      </c>
      <c r="B333" s="2">
        <f ca="1">IF(PaymentSchedule[[#This Row],[PMT NO]]&lt;&gt;"",EOMONTH(LoanStartDate,ROW(PaymentSchedule[[#This Row],[PMT NO]])-ROW(PaymentSchedule[[#Headers],[PMT NO]])-2)+DAY(LoanStartDate),"")</f>
        <v>55378</v>
      </c>
      <c r="C333" s="3">
        <f ca="1">IF(PaymentSchedule[[#This Row],[PMT NO]]&lt;&gt;"",IF(ROW()-ROW(PaymentSchedule[[#Headers],[BEGINNING BALANCE]])=1,LoanAmount,INDEX(PaymentSchedule[ENDING BALANCE],ROW()-ROW(PaymentSchedule[[#Headers],[BEGINNING BALANCE]])-1)),"")</f>
        <v>251381.56777141508</v>
      </c>
      <c r="D333" s="3">
        <f ca="1">IF(PaymentSchedule[[#This Row],[PMT NO]]&lt;&gt;"",ScheduledPayment,"")</f>
        <v>10736.432460242781</v>
      </c>
      <c r="E333" s="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200</v>
      </c>
      <c r="F333" s="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10936.432460242781</v>
      </c>
      <c r="G333" s="3">
        <f ca="1">IF(PaymentSchedule[[#This Row],[PMT NO]]&lt;&gt;"",PaymentSchedule[[#This Row],[TOTAL PAYMENT]]-PaymentSchedule[[#This Row],[INTEREST]],"")</f>
        <v>9889.0092611952168</v>
      </c>
      <c r="H333" s="3">
        <f ca="1">IF(PaymentSchedule[[#This Row],[PMT NO]]&lt;&gt;"",PaymentSchedule[[#This Row],[BEGINNING BALANCE]]*(InterestRate/PaymentsPerYear),"")</f>
        <v>1047.4231990475628</v>
      </c>
      <c r="I333" s="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241492.55851021985</v>
      </c>
      <c r="J333" s="3">
        <f ca="1">IF(PaymentSchedule[[#This Row],[PMT NO]]&lt;&gt;"",SUM(INDEX(PaymentSchedule[INTEREST],1,1):PaymentSchedule[[#This Row],[INTEREST]]),"")</f>
        <v>1763023.8107083938</v>
      </c>
    </row>
    <row r="334" spans="1:10" x14ac:dyDescent="0.25">
      <c r="A334" s="4">
        <f ca="1">IF(LoanIsGood,IF(ROW()-ROW(PaymentSchedule[[#Headers],[PMT NO]])&gt;ScheduledNumberOfPayments,"",ROW()-ROW(PaymentSchedule[[#Headers],[PMT NO]])),"")</f>
        <v>323</v>
      </c>
      <c r="B334" s="2">
        <f ca="1">IF(PaymentSchedule[[#This Row],[PMT NO]]&lt;&gt;"",EOMONTH(LoanStartDate,ROW(PaymentSchedule[[#This Row],[PMT NO]])-ROW(PaymentSchedule[[#Headers],[PMT NO]])-2)+DAY(LoanStartDate),"")</f>
        <v>55409</v>
      </c>
      <c r="C334" s="3">
        <f ca="1">IF(PaymentSchedule[[#This Row],[PMT NO]]&lt;&gt;"",IF(ROW()-ROW(PaymentSchedule[[#Headers],[BEGINNING BALANCE]])=1,LoanAmount,INDEX(PaymentSchedule[ENDING BALANCE],ROW()-ROW(PaymentSchedule[[#Headers],[BEGINNING BALANCE]])-1)),"")</f>
        <v>241492.55851021985</v>
      </c>
      <c r="D334" s="3">
        <f ca="1">IF(PaymentSchedule[[#This Row],[PMT NO]]&lt;&gt;"",ScheduledPayment,"")</f>
        <v>10736.432460242781</v>
      </c>
      <c r="E334" s="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200</v>
      </c>
      <c r="F334" s="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10936.432460242781</v>
      </c>
      <c r="G334" s="3">
        <f ca="1">IF(PaymentSchedule[[#This Row],[PMT NO]]&lt;&gt;"",PaymentSchedule[[#This Row],[TOTAL PAYMENT]]-PaymentSchedule[[#This Row],[INTEREST]],"")</f>
        <v>9930.2134664501973</v>
      </c>
      <c r="H334" s="3">
        <f ca="1">IF(PaymentSchedule[[#This Row],[PMT NO]]&lt;&gt;"",PaymentSchedule[[#This Row],[BEGINNING BALANCE]]*(InterestRate/PaymentsPerYear),"")</f>
        <v>1006.2189937925828</v>
      </c>
      <c r="I334" s="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231562.34504376966</v>
      </c>
      <c r="J334" s="3">
        <f ca="1">IF(PaymentSchedule[[#This Row],[PMT NO]]&lt;&gt;"",SUM(INDEX(PaymentSchedule[INTEREST],1,1):PaymentSchedule[[#This Row],[INTEREST]]),"")</f>
        <v>1764030.0297021864</v>
      </c>
    </row>
    <row r="335" spans="1:10" x14ac:dyDescent="0.25">
      <c r="A335" s="4">
        <f ca="1">IF(LoanIsGood,IF(ROW()-ROW(PaymentSchedule[[#Headers],[PMT NO]])&gt;ScheduledNumberOfPayments,"",ROW()-ROW(PaymentSchedule[[#Headers],[PMT NO]])),"")</f>
        <v>324</v>
      </c>
      <c r="B335" s="2">
        <f ca="1">IF(PaymentSchedule[[#This Row],[PMT NO]]&lt;&gt;"",EOMONTH(LoanStartDate,ROW(PaymentSchedule[[#This Row],[PMT NO]])-ROW(PaymentSchedule[[#Headers],[PMT NO]])-2)+DAY(LoanStartDate),"")</f>
        <v>55439</v>
      </c>
      <c r="C335" s="3">
        <f ca="1">IF(PaymentSchedule[[#This Row],[PMT NO]]&lt;&gt;"",IF(ROW()-ROW(PaymentSchedule[[#Headers],[BEGINNING BALANCE]])=1,LoanAmount,INDEX(PaymentSchedule[ENDING BALANCE],ROW()-ROW(PaymentSchedule[[#Headers],[BEGINNING BALANCE]])-1)),"")</f>
        <v>231562.34504376966</v>
      </c>
      <c r="D335" s="3">
        <f ca="1">IF(PaymentSchedule[[#This Row],[PMT NO]]&lt;&gt;"",ScheduledPayment,"")</f>
        <v>10736.432460242781</v>
      </c>
      <c r="E335" s="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200</v>
      </c>
      <c r="F335" s="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10936.432460242781</v>
      </c>
      <c r="G335" s="3">
        <f ca="1">IF(PaymentSchedule[[#This Row],[PMT NO]]&lt;&gt;"",PaymentSchedule[[#This Row],[TOTAL PAYMENT]]-PaymentSchedule[[#This Row],[INTEREST]],"")</f>
        <v>9971.5893558937405</v>
      </c>
      <c r="H335" s="3">
        <f ca="1">IF(PaymentSchedule[[#This Row],[PMT NO]]&lt;&gt;"",PaymentSchedule[[#This Row],[BEGINNING BALANCE]]*(InterestRate/PaymentsPerYear),"")</f>
        <v>964.84310434904023</v>
      </c>
      <c r="I335" s="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221590.75568787591</v>
      </c>
      <c r="J335" s="3">
        <f ca="1">IF(PaymentSchedule[[#This Row],[PMT NO]]&lt;&gt;"",SUM(INDEX(PaymentSchedule[INTEREST],1,1):PaymentSchedule[[#This Row],[INTEREST]]),"")</f>
        <v>1764994.8728065353</v>
      </c>
    </row>
    <row r="336" spans="1:10" x14ac:dyDescent="0.25">
      <c r="A336" s="4">
        <f ca="1">IF(LoanIsGood,IF(ROW()-ROW(PaymentSchedule[[#Headers],[PMT NO]])&gt;ScheduledNumberOfPayments,"",ROW()-ROW(PaymentSchedule[[#Headers],[PMT NO]])),"")</f>
        <v>325</v>
      </c>
      <c r="B336" s="2">
        <f ca="1">IF(PaymentSchedule[[#This Row],[PMT NO]]&lt;&gt;"",EOMONTH(LoanStartDate,ROW(PaymentSchedule[[#This Row],[PMT NO]])-ROW(PaymentSchedule[[#Headers],[PMT NO]])-2)+DAY(LoanStartDate),"")</f>
        <v>55470</v>
      </c>
      <c r="C336" s="3">
        <f ca="1">IF(PaymentSchedule[[#This Row],[PMT NO]]&lt;&gt;"",IF(ROW()-ROW(PaymentSchedule[[#Headers],[BEGINNING BALANCE]])=1,LoanAmount,INDEX(PaymentSchedule[ENDING BALANCE],ROW()-ROW(PaymentSchedule[[#Headers],[BEGINNING BALANCE]])-1)),"")</f>
        <v>221590.75568787591</v>
      </c>
      <c r="D336" s="3">
        <f ca="1">IF(PaymentSchedule[[#This Row],[PMT NO]]&lt;&gt;"",ScheduledPayment,"")</f>
        <v>10736.432460242781</v>
      </c>
      <c r="E336" s="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200</v>
      </c>
      <c r="F336" s="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10936.432460242781</v>
      </c>
      <c r="G336" s="3">
        <f ca="1">IF(PaymentSchedule[[#This Row],[PMT NO]]&lt;&gt;"",PaymentSchedule[[#This Row],[TOTAL PAYMENT]]-PaymentSchedule[[#This Row],[INTEREST]],"")</f>
        <v>10013.137644876631</v>
      </c>
      <c r="H336" s="3">
        <f ca="1">IF(PaymentSchedule[[#This Row],[PMT NO]]&lt;&gt;"",PaymentSchedule[[#This Row],[BEGINNING BALANCE]]*(InterestRate/PaymentsPerYear),"")</f>
        <v>923.29481536614958</v>
      </c>
      <c r="I336" s="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211577.61804299927</v>
      </c>
      <c r="J336" s="3">
        <f ca="1">IF(PaymentSchedule[[#This Row],[PMT NO]]&lt;&gt;"",SUM(INDEX(PaymentSchedule[INTEREST],1,1):PaymentSchedule[[#This Row],[INTEREST]]),"")</f>
        <v>1765918.1676219015</v>
      </c>
    </row>
    <row r="337" spans="1:10" x14ac:dyDescent="0.25">
      <c r="A337" s="4">
        <f ca="1">IF(LoanIsGood,IF(ROW()-ROW(PaymentSchedule[[#Headers],[PMT NO]])&gt;ScheduledNumberOfPayments,"",ROW()-ROW(PaymentSchedule[[#Headers],[PMT NO]])),"")</f>
        <v>326</v>
      </c>
      <c r="B337" s="2">
        <f ca="1">IF(PaymentSchedule[[#This Row],[PMT NO]]&lt;&gt;"",EOMONTH(LoanStartDate,ROW(PaymentSchedule[[#This Row],[PMT NO]])-ROW(PaymentSchedule[[#Headers],[PMT NO]])-2)+DAY(LoanStartDate),"")</f>
        <v>55500</v>
      </c>
      <c r="C337" s="3">
        <f ca="1">IF(PaymentSchedule[[#This Row],[PMT NO]]&lt;&gt;"",IF(ROW()-ROW(PaymentSchedule[[#Headers],[BEGINNING BALANCE]])=1,LoanAmount,INDEX(PaymentSchedule[ENDING BALANCE],ROW()-ROW(PaymentSchedule[[#Headers],[BEGINNING BALANCE]])-1)),"")</f>
        <v>211577.61804299927</v>
      </c>
      <c r="D337" s="3">
        <f ca="1">IF(PaymentSchedule[[#This Row],[PMT NO]]&lt;&gt;"",ScheduledPayment,"")</f>
        <v>10736.432460242781</v>
      </c>
      <c r="E337" s="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200</v>
      </c>
      <c r="F337" s="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10936.432460242781</v>
      </c>
      <c r="G337" s="3">
        <f ca="1">IF(PaymentSchedule[[#This Row],[PMT NO]]&lt;&gt;"",PaymentSchedule[[#This Row],[TOTAL PAYMENT]]-PaymentSchedule[[#This Row],[INTEREST]],"")</f>
        <v>10054.859051730284</v>
      </c>
      <c r="H337" s="3">
        <f ca="1">IF(PaymentSchedule[[#This Row],[PMT NO]]&lt;&gt;"",PaymentSchedule[[#This Row],[BEGINNING BALANCE]]*(InterestRate/PaymentsPerYear),"")</f>
        <v>881.57340851249694</v>
      </c>
      <c r="I337" s="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201522.75899126899</v>
      </c>
      <c r="J337" s="3">
        <f ca="1">IF(PaymentSchedule[[#This Row],[PMT NO]]&lt;&gt;"",SUM(INDEX(PaymentSchedule[INTEREST],1,1):PaymentSchedule[[#This Row],[INTEREST]]),"")</f>
        <v>1766799.7410304139</v>
      </c>
    </row>
    <row r="338" spans="1:10" x14ac:dyDescent="0.25">
      <c r="A338" s="4">
        <f ca="1">IF(LoanIsGood,IF(ROW()-ROW(PaymentSchedule[[#Headers],[PMT NO]])&gt;ScheduledNumberOfPayments,"",ROW()-ROW(PaymentSchedule[[#Headers],[PMT NO]])),"")</f>
        <v>327</v>
      </c>
      <c r="B338" s="2">
        <f ca="1">IF(PaymentSchedule[[#This Row],[PMT NO]]&lt;&gt;"",EOMONTH(LoanStartDate,ROW(PaymentSchedule[[#This Row],[PMT NO]])-ROW(PaymentSchedule[[#Headers],[PMT NO]])-2)+DAY(LoanStartDate),"")</f>
        <v>55531</v>
      </c>
      <c r="C338" s="3">
        <f ca="1">IF(PaymentSchedule[[#This Row],[PMT NO]]&lt;&gt;"",IF(ROW()-ROW(PaymentSchedule[[#Headers],[BEGINNING BALANCE]])=1,LoanAmount,INDEX(PaymentSchedule[ENDING BALANCE],ROW()-ROW(PaymentSchedule[[#Headers],[BEGINNING BALANCE]])-1)),"")</f>
        <v>201522.75899126899</v>
      </c>
      <c r="D338" s="3">
        <f ca="1">IF(PaymentSchedule[[#This Row],[PMT NO]]&lt;&gt;"",ScheduledPayment,"")</f>
        <v>10736.432460242781</v>
      </c>
      <c r="E338" s="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200</v>
      </c>
      <c r="F338" s="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10936.432460242781</v>
      </c>
      <c r="G338" s="3">
        <f ca="1">IF(PaymentSchedule[[#This Row],[PMT NO]]&lt;&gt;"",PaymentSchedule[[#This Row],[TOTAL PAYMENT]]-PaymentSchedule[[#This Row],[INTEREST]],"")</f>
        <v>10096.75429777916</v>
      </c>
      <c r="H338" s="3">
        <f ca="1">IF(PaymentSchedule[[#This Row],[PMT NO]]&lt;&gt;"",PaymentSchedule[[#This Row],[BEGINNING BALANCE]]*(InterestRate/PaymentsPerYear),"")</f>
        <v>839.67816246362077</v>
      </c>
      <c r="I338" s="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191426.00469348981</v>
      </c>
      <c r="J338" s="3">
        <f ca="1">IF(PaymentSchedule[[#This Row],[PMT NO]]&lt;&gt;"",SUM(INDEX(PaymentSchedule[INTEREST],1,1):PaymentSchedule[[#This Row],[INTEREST]]),"")</f>
        <v>1767639.4191928776</v>
      </c>
    </row>
    <row r="339" spans="1:10" x14ac:dyDescent="0.25">
      <c r="A339" s="4">
        <f ca="1">IF(LoanIsGood,IF(ROW()-ROW(PaymentSchedule[[#Headers],[PMT NO]])&gt;ScheduledNumberOfPayments,"",ROW()-ROW(PaymentSchedule[[#Headers],[PMT NO]])),"")</f>
        <v>328</v>
      </c>
      <c r="B339" s="2">
        <f ca="1">IF(PaymentSchedule[[#This Row],[PMT NO]]&lt;&gt;"",EOMONTH(LoanStartDate,ROW(PaymentSchedule[[#This Row],[PMT NO]])-ROW(PaymentSchedule[[#Headers],[PMT NO]])-2)+DAY(LoanStartDate),"")</f>
        <v>55562</v>
      </c>
      <c r="C339" s="3">
        <f ca="1">IF(PaymentSchedule[[#This Row],[PMT NO]]&lt;&gt;"",IF(ROW()-ROW(PaymentSchedule[[#Headers],[BEGINNING BALANCE]])=1,LoanAmount,INDEX(PaymentSchedule[ENDING BALANCE],ROW()-ROW(PaymentSchedule[[#Headers],[BEGINNING BALANCE]])-1)),"")</f>
        <v>191426.00469348981</v>
      </c>
      <c r="D339" s="3">
        <f ca="1">IF(PaymentSchedule[[#This Row],[PMT NO]]&lt;&gt;"",ScheduledPayment,"")</f>
        <v>10736.432460242781</v>
      </c>
      <c r="E339" s="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200</v>
      </c>
      <c r="F339" s="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10936.432460242781</v>
      </c>
      <c r="G339" s="3">
        <f ca="1">IF(PaymentSchedule[[#This Row],[PMT NO]]&lt;&gt;"",PaymentSchedule[[#This Row],[TOTAL PAYMENT]]-PaymentSchedule[[#This Row],[INTEREST]],"")</f>
        <v>10138.824107353239</v>
      </c>
      <c r="H339" s="3">
        <f ca="1">IF(PaymentSchedule[[#This Row],[PMT NO]]&lt;&gt;"",PaymentSchedule[[#This Row],[BEGINNING BALANCE]]*(InterestRate/PaymentsPerYear),"")</f>
        <v>797.60835288954092</v>
      </c>
      <c r="I339" s="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181287.18058613659</v>
      </c>
      <c r="J339" s="3">
        <f ca="1">IF(PaymentSchedule[[#This Row],[PMT NO]]&lt;&gt;"",SUM(INDEX(PaymentSchedule[INTEREST],1,1):PaymentSchedule[[#This Row],[INTEREST]]),"")</f>
        <v>1768437.0275457671</v>
      </c>
    </row>
    <row r="340" spans="1:10" x14ac:dyDescent="0.25">
      <c r="A340" s="4">
        <f ca="1">IF(LoanIsGood,IF(ROW()-ROW(PaymentSchedule[[#Headers],[PMT NO]])&gt;ScheduledNumberOfPayments,"",ROW()-ROW(PaymentSchedule[[#Headers],[PMT NO]])),"")</f>
        <v>329</v>
      </c>
      <c r="B340" s="2">
        <f ca="1">IF(PaymentSchedule[[#This Row],[PMT NO]]&lt;&gt;"",EOMONTH(LoanStartDate,ROW(PaymentSchedule[[#This Row],[PMT NO]])-ROW(PaymentSchedule[[#Headers],[PMT NO]])-2)+DAY(LoanStartDate),"")</f>
        <v>55591</v>
      </c>
      <c r="C340" s="3">
        <f ca="1">IF(PaymentSchedule[[#This Row],[PMT NO]]&lt;&gt;"",IF(ROW()-ROW(PaymentSchedule[[#Headers],[BEGINNING BALANCE]])=1,LoanAmount,INDEX(PaymentSchedule[ENDING BALANCE],ROW()-ROW(PaymentSchedule[[#Headers],[BEGINNING BALANCE]])-1)),"")</f>
        <v>181287.18058613659</v>
      </c>
      <c r="D340" s="3">
        <f ca="1">IF(PaymentSchedule[[#This Row],[PMT NO]]&lt;&gt;"",ScheduledPayment,"")</f>
        <v>10736.432460242781</v>
      </c>
      <c r="E340" s="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200</v>
      </c>
      <c r="F340" s="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10936.432460242781</v>
      </c>
      <c r="G340" s="3">
        <f ca="1">IF(PaymentSchedule[[#This Row],[PMT NO]]&lt;&gt;"",PaymentSchedule[[#This Row],[TOTAL PAYMENT]]-PaymentSchedule[[#This Row],[INTEREST]],"")</f>
        <v>10181.069207800545</v>
      </c>
      <c r="H340" s="3">
        <f ca="1">IF(PaymentSchedule[[#This Row],[PMT NO]]&lt;&gt;"",PaymentSchedule[[#This Row],[BEGINNING BALANCE]]*(InterestRate/PaymentsPerYear),"")</f>
        <v>755.36325244223576</v>
      </c>
      <c r="I340" s="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171106.11137833603</v>
      </c>
      <c r="J340" s="3">
        <f ca="1">IF(PaymentSchedule[[#This Row],[PMT NO]]&lt;&gt;"",SUM(INDEX(PaymentSchedule[INTEREST],1,1):PaymentSchedule[[#This Row],[INTEREST]]),"")</f>
        <v>1769192.3907982095</v>
      </c>
    </row>
    <row r="341" spans="1:10" x14ac:dyDescent="0.25">
      <c r="A341" s="4">
        <f ca="1">IF(LoanIsGood,IF(ROW()-ROW(PaymentSchedule[[#Headers],[PMT NO]])&gt;ScheduledNumberOfPayments,"",ROW()-ROW(PaymentSchedule[[#Headers],[PMT NO]])),"")</f>
        <v>330</v>
      </c>
      <c r="B341" s="2">
        <f ca="1">IF(PaymentSchedule[[#This Row],[PMT NO]]&lt;&gt;"",EOMONTH(LoanStartDate,ROW(PaymentSchedule[[#This Row],[PMT NO]])-ROW(PaymentSchedule[[#Headers],[PMT NO]])-2)+DAY(LoanStartDate),"")</f>
        <v>55622</v>
      </c>
      <c r="C341" s="3">
        <f ca="1">IF(PaymentSchedule[[#This Row],[PMT NO]]&lt;&gt;"",IF(ROW()-ROW(PaymentSchedule[[#Headers],[BEGINNING BALANCE]])=1,LoanAmount,INDEX(PaymentSchedule[ENDING BALANCE],ROW()-ROW(PaymentSchedule[[#Headers],[BEGINNING BALANCE]])-1)),"")</f>
        <v>171106.11137833603</v>
      </c>
      <c r="D341" s="3">
        <f ca="1">IF(PaymentSchedule[[#This Row],[PMT NO]]&lt;&gt;"",ScheduledPayment,"")</f>
        <v>10736.432460242781</v>
      </c>
      <c r="E341" s="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200</v>
      </c>
      <c r="F341" s="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10936.432460242781</v>
      </c>
      <c r="G341" s="3">
        <f ca="1">IF(PaymentSchedule[[#This Row],[PMT NO]]&lt;&gt;"",PaymentSchedule[[#This Row],[TOTAL PAYMENT]]-PaymentSchedule[[#This Row],[INTEREST]],"")</f>
        <v>10223.490329499713</v>
      </c>
      <c r="H341" s="3">
        <f ca="1">IF(PaymentSchedule[[#This Row],[PMT NO]]&lt;&gt;"",PaymentSchedule[[#This Row],[BEGINNING BALANCE]]*(InterestRate/PaymentsPerYear),"")</f>
        <v>712.94213074306685</v>
      </c>
      <c r="I341" s="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160882.62104883633</v>
      </c>
      <c r="J341" s="3">
        <f ca="1">IF(PaymentSchedule[[#This Row],[PMT NO]]&lt;&gt;"",SUM(INDEX(PaymentSchedule[INTEREST],1,1):PaymentSchedule[[#This Row],[INTEREST]]),"")</f>
        <v>1769905.3329289525</v>
      </c>
    </row>
    <row r="342" spans="1:10" x14ac:dyDescent="0.25">
      <c r="A342" s="4">
        <f ca="1">IF(LoanIsGood,IF(ROW()-ROW(PaymentSchedule[[#Headers],[PMT NO]])&gt;ScheduledNumberOfPayments,"",ROW()-ROW(PaymentSchedule[[#Headers],[PMT NO]])),"")</f>
        <v>331</v>
      </c>
      <c r="B342" s="2">
        <f ca="1">IF(PaymentSchedule[[#This Row],[PMT NO]]&lt;&gt;"",EOMONTH(LoanStartDate,ROW(PaymentSchedule[[#This Row],[PMT NO]])-ROW(PaymentSchedule[[#Headers],[PMT NO]])-2)+DAY(LoanStartDate),"")</f>
        <v>55652</v>
      </c>
      <c r="C342" s="3">
        <f ca="1">IF(PaymentSchedule[[#This Row],[PMT NO]]&lt;&gt;"",IF(ROW()-ROW(PaymentSchedule[[#Headers],[BEGINNING BALANCE]])=1,LoanAmount,INDEX(PaymentSchedule[ENDING BALANCE],ROW()-ROW(PaymentSchedule[[#Headers],[BEGINNING BALANCE]])-1)),"")</f>
        <v>160882.62104883633</v>
      </c>
      <c r="D342" s="3">
        <f ca="1">IF(PaymentSchedule[[#This Row],[PMT NO]]&lt;&gt;"",ScheduledPayment,"")</f>
        <v>10736.432460242781</v>
      </c>
      <c r="E342" s="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200</v>
      </c>
      <c r="F342" s="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10936.432460242781</v>
      </c>
      <c r="G342" s="3">
        <f ca="1">IF(PaymentSchedule[[#This Row],[PMT NO]]&lt;&gt;"",PaymentSchedule[[#This Row],[TOTAL PAYMENT]]-PaymentSchedule[[#This Row],[INTEREST]],"")</f>
        <v>10266.088205872629</v>
      </c>
      <c r="H342" s="3">
        <f ca="1">IF(PaymentSchedule[[#This Row],[PMT NO]]&lt;&gt;"",PaymentSchedule[[#This Row],[BEGINNING BALANCE]]*(InterestRate/PaymentsPerYear),"")</f>
        <v>670.34425437015136</v>
      </c>
      <c r="I342" s="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150616.5328429637</v>
      </c>
      <c r="J342" s="3">
        <f ca="1">IF(PaymentSchedule[[#This Row],[PMT NO]]&lt;&gt;"",SUM(INDEX(PaymentSchedule[INTEREST],1,1):PaymentSchedule[[#This Row],[INTEREST]]),"")</f>
        <v>1770575.6771833226</v>
      </c>
    </row>
    <row r="343" spans="1:10" x14ac:dyDescent="0.25">
      <c r="A343" s="4">
        <f ca="1">IF(LoanIsGood,IF(ROW()-ROW(PaymentSchedule[[#Headers],[PMT NO]])&gt;ScheduledNumberOfPayments,"",ROW()-ROW(PaymentSchedule[[#Headers],[PMT NO]])),"")</f>
        <v>332</v>
      </c>
      <c r="B343" s="2">
        <f ca="1">IF(PaymentSchedule[[#This Row],[PMT NO]]&lt;&gt;"",EOMONTH(LoanStartDate,ROW(PaymentSchedule[[#This Row],[PMT NO]])-ROW(PaymentSchedule[[#Headers],[PMT NO]])-2)+DAY(LoanStartDate),"")</f>
        <v>55683</v>
      </c>
      <c r="C343" s="3">
        <f ca="1">IF(PaymentSchedule[[#This Row],[PMT NO]]&lt;&gt;"",IF(ROW()-ROW(PaymentSchedule[[#Headers],[BEGINNING BALANCE]])=1,LoanAmount,INDEX(PaymentSchedule[ENDING BALANCE],ROW()-ROW(PaymentSchedule[[#Headers],[BEGINNING BALANCE]])-1)),"")</f>
        <v>150616.5328429637</v>
      </c>
      <c r="D343" s="3">
        <f ca="1">IF(PaymentSchedule[[#This Row],[PMT NO]]&lt;&gt;"",ScheduledPayment,"")</f>
        <v>10736.432460242781</v>
      </c>
      <c r="E343" s="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200</v>
      </c>
      <c r="F343" s="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10936.432460242781</v>
      </c>
      <c r="G343" s="3">
        <f ca="1">IF(PaymentSchedule[[#This Row],[PMT NO]]&lt;&gt;"",PaymentSchedule[[#This Row],[TOTAL PAYMENT]]-PaymentSchedule[[#This Row],[INTEREST]],"")</f>
        <v>10308.863573397099</v>
      </c>
      <c r="H343" s="3">
        <f ca="1">IF(PaymentSchedule[[#This Row],[PMT NO]]&lt;&gt;"",PaymentSchedule[[#This Row],[BEGINNING BALANCE]]*(InterestRate/PaymentsPerYear),"")</f>
        <v>627.56888684568207</v>
      </c>
      <c r="I343" s="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140307.6692695666</v>
      </c>
      <c r="J343" s="3">
        <f ca="1">IF(PaymentSchedule[[#This Row],[PMT NO]]&lt;&gt;"",SUM(INDEX(PaymentSchedule[INTEREST],1,1):PaymentSchedule[[#This Row],[INTEREST]]),"")</f>
        <v>1771203.2460701682</v>
      </c>
    </row>
    <row r="344" spans="1:10" x14ac:dyDescent="0.25">
      <c r="A344" s="4">
        <f ca="1">IF(LoanIsGood,IF(ROW()-ROW(PaymentSchedule[[#Headers],[PMT NO]])&gt;ScheduledNumberOfPayments,"",ROW()-ROW(PaymentSchedule[[#Headers],[PMT NO]])),"")</f>
        <v>333</v>
      </c>
      <c r="B344" s="2">
        <f ca="1">IF(PaymentSchedule[[#This Row],[PMT NO]]&lt;&gt;"",EOMONTH(LoanStartDate,ROW(PaymentSchedule[[#This Row],[PMT NO]])-ROW(PaymentSchedule[[#Headers],[PMT NO]])-2)+DAY(LoanStartDate),"")</f>
        <v>55713</v>
      </c>
      <c r="C344" s="3">
        <f ca="1">IF(PaymentSchedule[[#This Row],[PMT NO]]&lt;&gt;"",IF(ROW()-ROW(PaymentSchedule[[#Headers],[BEGINNING BALANCE]])=1,LoanAmount,INDEX(PaymentSchedule[ENDING BALANCE],ROW()-ROW(PaymentSchedule[[#Headers],[BEGINNING BALANCE]])-1)),"")</f>
        <v>140307.6692695666</v>
      </c>
      <c r="D344" s="3">
        <f ca="1">IF(PaymentSchedule[[#This Row],[PMT NO]]&lt;&gt;"",ScheduledPayment,"")</f>
        <v>10736.432460242781</v>
      </c>
      <c r="E344" s="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200</v>
      </c>
      <c r="F344" s="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10936.432460242781</v>
      </c>
      <c r="G344" s="3">
        <f ca="1">IF(PaymentSchedule[[#This Row],[PMT NO]]&lt;&gt;"",PaymentSchedule[[#This Row],[TOTAL PAYMENT]]-PaymentSchedule[[#This Row],[INTEREST]],"")</f>
        <v>10351.817171619587</v>
      </c>
      <c r="H344" s="3">
        <f ca="1">IF(PaymentSchedule[[#This Row],[PMT NO]]&lt;&gt;"",PaymentSchedule[[#This Row],[BEGINNING BALANCE]]*(InterestRate/PaymentsPerYear),"")</f>
        <v>584.61528862319415</v>
      </c>
      <c r="I344" s="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129955.852097947</v>
      </c>
      <c r="J344" s="3">
        <f ca="1">IF(PaymentSchedule[[#This Row],[PMT NO]]&lt;&gt;"",SUM(INDEX(PaymentSchedule[INTEREST],1,1):PaymentSchedule[[#This Row],[INTEREST]]),"")</f>
        <v>1771787.8613587914</v>
      </c>
    </row>
    <row r="345" spans="1:10" x14ac:dyDescent="0.25">
      <c r="A345" s="4">
        <f ca="1">IF(LoanIsGood,IF(ROW()-ROW(PaymentSchedule[[#Headers],[PMT NO]])&gt;ScheduledNumberOfPayments,"",ROW()-ROW(PaymentSchedule[[#Headers],[PMT NO]])),"")</f>
        <v>334</v>
      </c>
      <c r="B345" s="2">
        <f ca="1">IF(PaymentSchedule[[#This Row],[PMT NO]]&lt;&gt;"",EOMONTH(LoanStartDate,ROW(PaymentSchedule[[#This Row],[PMT NO]])-ROW(PaymentSchedule[[#Headers],[PMT NO]])-2)+DAY(LoanStartDate),"")</f>
        <v>55744</v>
      </c>
      <c r="C345" s="3">
        <f ca="1">IF(PaymentSchedule[[#This Row],[PMT NO]]&lt;&gt;"",IF(ROW()-ROW(PaymentSchedule[[#Headers],[BEGINNING BALANCE]])=1,LoanAmount,INDEX(PaymentSchedule[ENDING BALANCE],ROW()-ROW(PaymentSchedule[[#Headers],[BEGINNING BALANCE]])-1)),"")</f>
        <v>129955.852097947</v>
      </c>
      <c r="D345" s="3">
        <f ca="1">IF(PaymentSchedule[[#This Row],[PMT NO]]&lt;&gt;"",ScheduledPayment,"")</f>
        <v>10736.432460242781</v>
      </c>
      <c r="E345" s="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200</v>
      </c>
      <c r="F345" s="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10936.432460242781</v>
      </c>
      <c r="G345" s="3">
        <f ca="1">IF(PaymentSchedule[[#This Row],[PMT NO]]&lt;&gt;"",PaymentSchedule[[#This Row],[TOTAL PAYMENT]]-PaymentSchedule[[#This Row],[INTEREST]],"")</f>
        <v>10394.949743168001</v>
      </c>
      <c r="H345" s="3">
        <f ca="1">IF(PaymentSchedule[[#This Row],[PMT NO]]&lt;&gt;"",PaymentSchedule[[#This Row],[BEGINNING BALANCE]]*(InterestRate/PaymentsPerYear),"")</f>
        <v>541.4827170747792</v>
      </c>
      <c r="I345" s="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119560.902354779</v>
      </c>
      <c r="J345" s="3">
        <f ca="1">IF(PaymentSchedule[[#This Row],[PMT NO]]&lt;&gt;"",SUM(INDEX(PaymentSchedule[INTEREST],1,1):PaymentSchedule[[#This Row],[INTEREST]]),"")</f>
        <v>1772329.344075866</v>
      </c>
    </row>
    <row r="346" spans="1:10" x14ac:dyDescent="0.25">
      <c r="A346" s="4">
        <f ca="1">IF(LoanIsGood,IF(ROW()-ROW(PaymentSchedule[[#Headers],[PMT NO]])&gt;ScheduledNumberOfPayments,"",ROW()-ROW(PaymentSchedule[[#Headers],[PMT NO]])),"")</f>
        <v>335</v>
      </c>
      <c r="B346" s="2">
        <f ca="1">IF(PaymentSchedule[[#This Row],[PMT NO]]&lt;&gt;"",EOMONTH(LoanStartDate,ROW(PaymentSchedule[[#This Row],[PMT NO]])-ROW(PaymentSchedule[[#Headers],[PMT NO]])-2)+DAY(LoanStartDate),"")</f>
        <v>55775</v>
      </c>
      <c r="C346" s="3">
        <f ca="1">IF(PaymentSchedule[[#This Row],[PMT NO]]&lt;&gt;"",IF(ROW()-ROW(PaymentSchedule[[#Headers],[BEGINNING BALANCE]])=1,LoanAmount,INDEX(PaymentSchedule[ENDING BALANCE],ROW()-ROW(PaymentSchedule[[#Headers],[BEGINNING BALANCE]])-1)),"")</f>
        <v>119560.902354779</v>
      </c>
      <c r="D346" s="3">
        <f ca="1">IF(PaymentSchedule[[#This Row],[PMT NO]]&lt;&gt;"",ScheduledPayment,"")</f>
        <v>10736.432460242781</v>
      </c>
      <c r="E346" s="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200</v>
      </c>
      <c r="F346" s="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10936.432460242781</v>
      </c>
      <c r="G346" s="3">
        <f ca="1">IF(PaymentSchedule[[#This Row],[PMT NO]]&lt;&gt;"",PaymentSchedule[[#This Row],[TOTAL PAYMENT]]-PaymentSchedule[[#This Row],[INTEREST]],"")</f>
        <v>10438.262033764535</v>
      </c>
      <c r="H346" s="3">
        <f ca="1">IF(PaymentSchedule[[#This Row],[PMT NO]]&lt;&gt;"",PaymentSchedule[[#This Row],[BEGINNING BALANCE]]*(InterestRate/PaymentsPerYear),"")</f>
        <v>498.17042647824582</v>
      </c>
      <c r="I346" s="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109122.64032101446</v>
      </c>
      <c r="J346" s="3">
        <f ca="1">IF(PaymentSchedule[[#This Row],[PMT NO]]&lt;&gt;"",SUM(INDEX(PaymentSchedule[INTEREST],1,1):PaymentSchedule[[#This Row],[INTEREST]]),"")</f>
        <v>1772827.5145023442</v>
      </c>
    </row>
    <row r="347" spans="1:10" x14ac:dyDescent="0.25">
      <c r="A347" s="4">
        <f ca="1">IF(LoanIsGood,IF(ROW()-ROW(PaymentSchedule[[#Headers],[PMT NO]])&gt;ScheduledNumberOfPayments,"",ROW()-ROW(PaymentSchedule[[#Headers],[PMT NO]])),"")</f>
        <v>336</v>
      </c>
      <c r="B347" s="2">
        <f ca="1">IF(PaymentSchedule[[#This Row],[PMT NO]]&lt;&gt;"",EOMONTH(LoanStartDate,ROW(PaymentSchedule[[#This Row],[PMT NO]])-ROW(PaymentSchedule[[#Headers],[PMT NO]])-2)+DAY(LoanStartDate),"")</f>
        <v>55805</v>
      </c>
      <c r="C347" s="3">
        <f ca="1">IF(PaymentSchedule[[#This Row],[PMT NO]]&lt;&gt;"",IF(ROW()-ROW(PaymentSchedule[[#Headers],[BEGINNING BALANCE]])=1,LoanAmount,INDEX(PaymentSchedule[ENDING BALANCE],ROW()-ROW(PaymentSchedule[[#Headers],[BEGINNING BALANCE]])-1)),"")</f>
        <v>109122.64032101446</v>
      </c>
      <c r="D347" s="3">
        <f ca="1">IF(PaymentSchedule[[#This Row],[PMT NO]]&lt;&gt;"",ScheduledPayment,"")</f>
        <v>10736.432460242781</v>
      </c>
      <c r="E347" s="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200</v>
      </c>
      <c r="F347" s="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10936.432460242781</v>
      </c>
      <c r="G347" s="3">
        <f ca="1">IF(PaymentSchedule[[#This Row],[PMT NO]]&lt;&gt;"",PaymentSchedule[[#This Row],[TOTAL PAYMENT]]-PaymentSchedule[[#This Row],[INTEREST]],"")</f>
        <v>10481.754792238553</v>
      </c>
      <c r="H347" s="3">
        <f ca="1">IF(PaymentSchedule[[#This Row],[PMT NO]]&lt;&gt;"",PaymentSchedule[[#This Row],[BEGINNING BALANCE]]*(InterestRate/PaymentsPerYear),"")</f>
        <v>454.67766800422692</v>
      </c>
      <c r="I347" s="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98640.885528775907</v>
      </c>
      <c r="J347" s="3">
        <f ca="1">IF(PaymentSchedule[[#This Row],[PMT NO]]&lt;&gt;"",SUM(INDEX(PaymentSchedule[INTEREST],1,1):PaymentSchedule[[#This Row],[INTEREST]]),"")</f>
        <v>1773282.1921703485</v>
      </c>
    </row>
    <row r="348" spans="1:10" x14ac:dyDescent="0.25">
      <c r="A348" s="4">
        <f ca="1">IF(LoanIsGood,IF(ROW()-ROW(PaymentSchedule[[#Headers],[PMT NO]])&gt;ScheduledNumberOfPayments,"",ROW()-ROW(PaymentSchedule[[#Headers],[PMT NO]])),"")</f>
        <v>337</v>
      </c>
      <c r="B348" s="2">
        <f ca="1">IF(PaymentSchedule[[#This Row],[PMT NO]]&lt;&gt;"",EOMONTH(LoanStartDate,ROW(PaymentSchedule[[#This Row],[PMT NO]])-ROW(PaymentSchedule[[#Headers],[PMT NO]])-2)+DAY(LoanStartDate),"")</f>
        <v>55836</v>
      </c>
      <c r="C348" s="3">
        <f ca="1">IF(PaymentSchedule[[#This Row],[PMT NO]]&lt;&gt;"",IF(ROW()-ROW(PaymentSchedule[[#Headers],[BEGINNING BALANCE]])=1,LoanAmount,INDEX(PaymentSchedule[ENDING BALANCE],ROW()-ROW(PaymentSchedule[[#Headers],[BEGINNING BALANCE]])-1)),"")</f>
        <v>98640.885528775907</v>
      </c>
      <c r="D348" s="3">
        <f ca="1">IF(PaymentSchedule[[#This Row],[PMT NO]]&lt;&gt;"",ScheduledPayment,"")</f>
        <v>10736.432460242781</v>
      </c>
      <c r="E348" s="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200</v>
      </c>
      <c r="F348" s="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10936.432460242781</v>
      </c>
      <c r="G348" s="3">
        <f ca="1">IF(PaymentSchedule[[#This Row],[PMT NO]]&lt;&gt;"",PaymentSchedule[[#This Row],[TOTAL PAYMENT]]-PaymentSchedule[[#This Row],[INTEREST]],"")</f>
        <v>10525.428770539547</v>
      </c>
      <c r="H348" s="3">
        <f ca="1">IF(PaymentSchedule[[#This Row],[PMT NO]]&lt;&gt;"",PaymentSchedule[[#This Row],[BEGINNING BALANCE]]*(InterestRate/PaymentsPerYear),"")</f>
        <v>411.00368970323296</v>
      </c>
      <c r="I348" s="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88115.456758236367</v>
      </c>
      <c r="J348" s="3">
        <f ca="1">IF(PaymentSchedule[[#This Row],[PMT NO]]&lt;&gt;"",SUM(INDEX(PaymentSchedule[INTEREST],1,1):PaymentSchedule[[#This Row],[INTEREST]]),"")</f>
        <v>1773693.1958600518</v>
      </c>
    </row>
    <row r="349" spans="1:10" x14ac:dyDescent="0.25">
      <c r="A349" s="4">
        <f ca="1">IF(LoanIsGood,IF(ROW()-ROW(PaymentSchedule[[#Headers],[PMT NO]])&gt;ScheduledNumberOfPayments,"",ROW()-ROW(PaymentSchedule[[#Headers],[PMT NO]])),"")</f>
        <v>338</v>
      </c>
      <c r="B349" s="2">
        <f ca="1">IF(PaymentSchedule[[#This Row],[PMT NO]]&lt;&gt;"",EOMONTH(LoanStartDate,ROW(PaymentSchedule[[#This Row],[PMT NO]])-ROW(PaymentSchedule[[#Headers],[PMT NO]])-2)+DAY(LoanStartDate),"")</f>
        <v>55866</v>
      </c>
      <c r="C349" s="3">
        <f ca="1">IF(PaymentSchedule[[#This Row],[PMT NO]]&lt;&gt;"",IF(ROW()-ROW(PaymentSchedule[[#Headers],[BEGINNING BALANCE]])=1,LoanAmount,INDEX(PaymentSchedule[ENDING BALANCE],ROW()-ROW(PaymentSchedule[[#Headers],[BEGINNING BALANCE]])-1)),"")</f>
        <v>88115.456758236367</v>
      </c>
      <c r="D349" s="3">
        <f ca="1">IF(PaymentSchedule[[#This Row],[PMT NO]]&lt;&gt;"",ScheduledPayment,"")</f>
        <v>10736.432460242781</v>
      </c>
      <c r="E349" s="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200</v>
      </c>
      <c r="F349" s="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10936.432460242781</v>
      </c>
      <c r="G349" s="3">
        <f ca="1">IF(PaymentSchedule[[#This Row],[PMT NO]]&lt;&gt;"",PaymentSchedule[[#This Row],[TOTAL PAYMENT]]-PaymentSchedule[[#This Row],[INTEREST]],"")</f>
        <v>10569.284723750128</v>
      </c>
      <c r="H349" s="3">
        <f ca="1">IF(PaymentSchedule[[#This Row],[PMT NO]]&lt;&gt;"",PaymentSchedule[[#This Row],[BEGINNING BALANCE]]*(InterestRate/PaymentsPerYear),"")</f>
        <v>367.14773649265152</v>
      </c>
      <c r="I349" s="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77546.172034486241</v>
      </c>
      <c r="J349" s="3">
        <f ca="1">IF(PaymentSchedule[[#This Row],[PMT NO]]&lt;&gt;"",SUM(INDEX(PaymentSchedule[INTEREST],1,1):PaymentSchedule[[#This Row],[INTEREST]]),"")</f>
        <v>1774060.3435965443</v>
      </c>
    </row>
    <row r="350" spans="1:10" x14ac:dyDescent="0.25">
      <c r="A350" s="4">
        <f ca="1">IF(LoanIsGood,IF(ROW()-ROW(PaymentSchedule[[#Headers],[PMT NO]])&gt;ScheduledNumberOfPayments,"",ROW()-ROW(PaymentSchedule[[#Headers],[PMT NO]])),"")</f>
        <v>339</v>
      </c>
      <c r="B350" s="2">
        <f ca="1">IF(PaymentSchedule[[#This Row],[PMT NO]]&lt;&gt;"",EOMONTH(LoanStartDate,ROW(PaymentSchedule[[#This Row],[PMT NO]])-ROW(PaymentSchedule[[#Headers],[PMT NO]])-2)+DAY(LoanStartDate),"")</f>
        <v>55897</v>
      </c>
      <c r="C350" s="3">
        <f ca="1">IF(PaymentSchedule[[#This Row],[PMT NO]]&lt;&gt;"",IF(ROW()-ROW(PaymentSchedule[[#Headers],[BEGINNING BALANCE]])=1,LoanAmount,INDEX(PaymentSchedule[ENDING BALANCE],ROW()-ROW(PaymentSchedule[[#Headers],[BEGINNING BALANCE]])-1)),"")</f>
        <v>77546.172034486241</v>
      </c>
      <c r="D350" s="3">
        <f ca="1">IF(PaymentSchedule[[#This Row],[PMT NO]]&lt;&gt;"",ScheduledPayment,"")</f>
        <v>10736.432460242781</v>
      </c>
      <c r="E350" s="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200</v>
      </c>
      <c r="F350" s="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10936.432460242781</v>
      </c>
      <c r="G350" s="3">
        <f ca="1">IF(PaymentSchedule[[#This Row],[PMT NO]]&lt;&gt;"",PaymentSchedule[[#This Row],[TOTAL PAYMENT]]-PaymentSchedule[[#This Row],[INTEREST]],"")</f>
        <v>10613.323410099089</v>
      </c>
      <c r="H350" s="3">
        <f ca="1">IF(PaymentSchedule[[#This Row],[PMT NO]]&lt;&gt;"",PaymentSchedule[[#This Row],[BEGINNING BALANCE]]*(InterestRate/PaymentsPerYear),"")</f>
        <v>323.10905014369268</v>
      </c>
      <c r="I350" s="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66932.848624387145</v>
      </c>
      <c r="J350" s="3">
        <f ca="1">IF(PaymentSchedule[[#This Row],[PMT NO]]&lt;&gt;"",SUM(INDEX(PaymentSchedule[INTEREST],1,1):PaymentSchedule[[#This Row],[INTEREST]]),"")</f>
        <v>1774383.4526466881</v>
      </c>
    </row>
    <row r="351" spans="1:10" x14ac:dyDescent="0.25">
      <c r="A351" s="4">
        <f ca="1">IF(LoanIsGood,IF(ROW()-ROW(PaymentSchedule[[#Headers],[PMT NO]])&gt;ScheduledNumberOfPayments,"",ROW()-ROW(PaymentSchedule[[#Headers],[PMT NO]])),"")</f>
        <v>340</v>
      </c>
      <c r="B351" s="2">
        <f ca="1">IF(PaymentSchedule[[#This Row],[PMT NO]]&lt;&gt;"",EOMONTH(LoanStartDate,ROW(PaymentSchedule[[#This Row],[PMT NO]])-ROW(PaymentSchedule[[#Headers],[PMT NO]])-2)+DAY(LoanStartDate),"")</f>
        <v>55928</v>
      </c>
      <c r="C351" s="3">
        <f ca="1">IF(PaymentSchedule[[#This Row],[PMT NO]]&lt;&gt;"",IF(ROW()-ROW(PaymentSchedule[[#Headers],[BEGINNING BALANCE]])=1,LoanAmount,INDEX(PaymentSchedule[ENDING BALANCE],ROW()-ROW(PaymentSchedule[[#Headers],[BEGINNING BALANCE]])-1)),"")</f>
        <v>66932.848624387145</v>
      </c>
      <c r="D351" s="3">
        <f ca="1">IF(PaymentSchedule[[#This Row],[PMT NO]]&lt;&gt;"",ScheduledPayment,"")</f>
        <v>10736.432460242781</v>
      </c>
      <c r="E351" s="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200</v>
      </c>
      <c r="F351" s="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10936.432460242781</v>
      </c>
      <c r="G351" s="3">
        <f ca="1">IF(PaymentSchedule[[#This Row],[PMT NO]]&lt;&gt;"",PaymentSchedule[[#This Row],[TOTAL PAYMENT]]-PaymentSchedule[[#This Row],[INTEREST]],"")</f>
        <v>10657.545590974501</v>
      </c>
      <c r="H351" s="3">
        <f ca="1">IF(PaymentSchedule[[#This Row],[PMT NO]]&lt;&gt;"",PaymentSchedule[[#This Row],[BEGINNING BALANCE]]*(InterestRate/PaymentsPerYear),"")</f>
        <v>278.88686926827978</v>
      </c>
      <c r="I351" s="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56275.303033412645</v>
      </c>
      <c r="J351" s="3">
        <f ca="1">IF(PaymentSchedule[[#This Row],[PMT NO]]&lt;&gt;"",SUM(INDEX(PaymentSchedule[INTEREST],1,1):PaymentSchedule[[#This Row],[INTEREST]]),"")</f>
        <v>1774662.3395159564</v>
      </c>
    </row>
    <row r="352" spans="1:10" x14ac:dyDescent="0.25">
      <c r="A352" s="4">
        <f ca="1">IF(LoanIsGood,IF(ROW()-ROW(PaymentSchedule[[#Headers],[PMT NO]])&gt;ScheduledNumberOfPayments,"",ROW()-ROW(PaymentSchedule[[#Headers],[PMT NO]])),"")</f>
        <v>341</v>
      </c>
      <c r="B352" s="2">
        <f ca="1">IF(PaymentSchedule[[#This Row],[PMT NO]]&lt;&gt;"",EOMONTH(LoanStartDate,ROW(PaymentSchedule[[#This Row],[PMT NO]])-ROW(PaymentSchedule[[#Headers],[PMT NO]])-2)+DAY(LoanStartDate),"")</f>
        <v>55956</v>
      </c>
      <c r="C352" s="3">
        <f ca="1">IF(PaymentSchedule[[#This Row],[PMT NO]]&lt;&gt;"",IF(ROW()-ROW(PaymentSchedule[[#Headers],[BEGINNING BALANCE]])=1,LoanAmount,INDEX(PaymentSchedule[ENDING BALANCE],ROW()-ROW(PaymentSchedule[[#Headers],[BEGINNING BALANCE]])-1)),"")</f>
        <v>56275.303033412645</v>
      </c>
      <c r="D352" s="3">
        <f ca="1">IF(PaymentSchedule[[#This Row],[PMT NO]]&lt;&gt;"",ScheduledPayment,"")</f>
        <v>10736.432460242781</v>
      </c>
      <c r="E352" s="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200</v>
      </c>
      <c r="F352" s="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10936.432460242781</v>
      </c>
      <c r="G352" s="3">
        <f ca="1">IF(PaymentSchedule[[#This Row],[PMT NO]]&lt;&gt;"",PaymentSchedule[[#This Row],[TOTAL PAYMENT]]-PaymentSchedule[[#This Row],[INTEREST]],"")</f>
        <v>10701.952030936895</v>
      </c>
      <c r="H352" s="3">
        <f ca="1">IF(PaymentSchedule[[#This Row],[PMT NO]]&lt;&gt;"",PaymentSchedule[[#This Row],[BEGINNING BALANCE]]*(InterestRate/PaymentsPerYear),"")</f>
        <v>234.48042930588602</v>
      </c>
      <c r="I352" s="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45573.351002475749</v>
      </c>
      <c r="J352" s="3">
        <f ca="1">IF(PaymentSchedule[[#This Row],[PMT NO]]&lt;&gt;"",SUM(INDEX(PaymentSchedule[INTEREST],1,1):PaymentSchedule[[#This Row],[INTEREST]]),"")</f>
        <v>1774896.8199452623</v>
      </c>
    </row>
    <row r="353" spans="1:10" x14ac:dyDescent="0.25">
      <c r="A353" s="4">
        <f ca="1">IF(LoanIsGood,IF(ROW()-ROW(PaymentSchedule[[#Headers],[PMT NO]])&gt;ScheduledNumberOfPayments,"",ROW()-ROW(PaymentSchedule[[#Headers],[PMT NO]])),"")</f>
        <v>342</v>
      </c>
      <c r="B353" s="2">
        <f ca="1">IF(PaymentSchedule[[#This Row],[PMT NO]]&lt;&gt;"",EOMONTH(LoanStartDate,ROW(PaymentSchedule[[#This Row],[PMT NO]])-ROW(PaymentSchedule[[#Headers],[PMT NO]])-2)+DAY(LoanStartDate),"")</f>
        <v>55987</v>
      </c>
      <c r="C353" s="3">
        <f ca="1">IF(PaymentSchedule[[#This Row],[PMT NO]]&lt;&gt;"",IF(ROW()-ROW(PaymentSchedule[[#Headers],[BEGINNING BALANCE]])=1,LoanAmount,INDEX(PaymentSchedule[ENDING BALANCE],ROW()-ROW(PaymentSchedule[[#Headers],[BEGINNING BALANCE]])-1)),"")</f>
        <v>45573.351002475749</v>
      </c>
      <c r="D353" s="3">
        <f ca="1">IF(PaymentSchedule[[#This Row],[PMT NO]]&lt;&gt;"",ScheduledPayment,"")</f>
        <v>10736.432460242781</v>
      </c>
      <c r="E353" s="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200</v>
      </c>
      <c r="F353" s="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10936.432460242781</v>
      </c>
      <c r="G353" s="3">
        <f ca="1">IF(PaymentSchedule[[#This Row],[PMT NO]]&lt;&gt;"",PaymentSchedule[[#This Row],[TOTAL PAYMENT]]-PaymentSchedule[[#This Row],[INTEREST]],"")</f>
        <v>10746.543497732466</v>
      </c>
      <c r="H353" s="3">
        <f ca="1">IF(PaymentSchedule[[#This Row],[PMT NO]]&lt;&gt;"",PaymentSchedule[[#This Row],[BEGINNING BALANCE]]*(InterestRate/PaymentsPerYear),"")</f>
        <v>189.88896251031562</v>
      </c>
      <c r="I353" s="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34826.807504743279</v>
      </c>
      <c r="J353" s="3">
        <f ca="1">IF(PaymentSchedule[[#This Row],[PMT NO]]&lt;&gt;"",SUM(INDEX(PaymentSchedule[INTEREST],1,1):PaymentSchedule[[#This Row],[INTEREST]]),"")</f>
        <v>1775086.7089077726</v>
      </c>
    </row>
    <row r="354" spans="1:10" x14ac:dyDescent="0.25">
      <c r="A354" s="4">
        <f ca="1">IF(LoanIsGood,IF(ROW()-ROW(PaymentSchedule[[#Headers],[PMT NO]])&gt;ScheduledNumberOfPayments,"",ROW()-ROW(PaymentSchedule[[#Headers],[PMT NO]])),"")</f>
        <v>343</v>
      </c>
      <c r="B354" s="2">
        <f ca="1">IF(PaymentSchedule[[#This Row],[PMT NO]]&lt;&gt;"",EOMONTH(LoanStartDate,ROW(PaymentSchedule[[#This Row],[PMT NO]])-ROW(PaymentSchedule[[#Headers],[PMT NO]])-2)+DAY(LoanStartDate),"")</f>
        <v>56017</v>
      </c>
      <c r="C354" s="3">
        <f ca="1">IF(PaymentSchedule[[#This Row],[PMT NO]]&lt;&gt;"",IF(ROW()-ROW(PaymentSchedule[[#Headers],[BEGINNING BALANCE]])=1,LoanAmount,INDEX(PaymentSchedule[ENDING BALANCE],ROW()-ROW(PaymentSchedule[[#Headers],[BEGINNING BALANCE]])-1)),"")</f>
        <v>34826.807504743279</v>
      </c>
      <c r="D354" s="3">
        <f ca="1">IF(PaymentSchedule[[#This Row],[PMT NO]]&lt;&gt;"",ScheduledPayment,"")</f>
        <v>10736.432460242781</v>
      </c>
      <c r="E354" s="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200</v>
      </c>
      <c r="F354" s="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10936.432460242781</v>
      </c>
      <c r="G354" s="3">
        <f ca="1">IF(PaymentSchedule[[#This Row],[PMT NO]]&lt;&gt;"",PaymentSchedule[[#This Row],[TOTAL PAYMENT]]-PaymentSchedule[[#This Row],[INTEREST]],"")</f>
        <v>10791.32076230635</v>
      </c>
      <c r="H354" s="3">
        <f ca="1">IF(PaymentSchedule[[#This Row],[PMT NO]]&lt;&gt;"",PaymentSchedule[[#This Row],[BEGINNING BALANCE]]*(InterestRate/PaymentsPerYear),"")</f>
        <v>145.11169793643032</v>
      </c>
      <c r="I354" s="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24035.486742436929</v>
      </c>
      <c r="J354" s="3">
        <f ca="1">IF(PaymentSchedule[[#This Row],[PMT NO]]&lt;&gt;"",SUM(INDEX(PaymentSchedule[INTEREST],1,1):PaymentSchedule[[#This Row],[INTEREST]]),"")</f>
        <v>1775231.820605709</v>
      </c>
    </row>
    <row r="355" spans="1:10" x14ac:dyDescent="0.25">
      <c r="A355" s="4">
        <f ca="1">IF(LoanIsGood,IF(ROW()-ROW(PaymentSchedule[[#Headers],[PMT NO]])&gt;ScheduledNumberOfPayments,"",ROW()-ROW(PaymentSchedule[[#Headers],[PMT NO]])),"")</f>
        <v>344</v>
      </c>
      <c r="B355" s="2">
        <f ca="1">IF(PaymentSchedule[[#This Row],[PMT NO]]&lt;&gt;"",EOMONTH(LoanStartDate,ROW(PaymentSchedule[[#This Row],[PMT NO]])-ROW(PaymentSchedule[[#Headers],[PMT NO]])-2)+DAY(LoanStartDate),"")</f>
        <v>56048</v>
      </c>
      <c r="C355" s="3">
        <f ca="1">IF(PaymentSchedule[[#This Row],[PMT NO]]&lt;&gt;"",IF(ROW()-ROW(PaymentSchedule[[#Headers],[BEGINNING BALANCE]])=1,LoanAmount,INDEX(PaymentSchedule[ENDING BALANCE],ROW()-ROW(PaymentSchedule[[#Headers],[BEGINNING BALANCE]])-1)),"")</f>
        <v>24035.486742436929</v>
      </c>
      <c r="D355" s="3">
        <f ca="1">IF(PaymentSchedule[[#This Row],[PMT NO]]&lt;&gt;"",ScheduledPayment,"")</f>
        <v>10736.432460242781</v>
      </c>
      <c r="E355" s="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200</v>
      </c>
      <c r="F355" s="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10936.432460242781</v>
      </c>
      <c r="G355" s="3">
        <f ca="1">IF(PaymentSchedule[[#This Row],[PMT NO]]&lt;&gt;"",PaymentSchedule[[#This Row],[TOTAL PAYMENT]]-PaymentSchedule[[#This Row],[INTEREST]],"")</f>
        <v>10836.284598815961</v>
      </c>
      <c r="H355" s="3">
        <f ca="1">IF(PaymentSchedule[[#This Row],[PMT NO]]&lt;&gt;"",PaymentSchedule[[#This Row],[BEGINNING BALANCE]]*(InterestRate/PaymentsPerYear),"")</f>
        <v>100.14786142682054</v>
      </c>
      <c r="I355" s="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13199.202143620969</v>
      </c>
      <c r="J355" s="3">
        <f ca="1">IF(PaymentSchedule[[#This Row],[PMT NO]]&lt;&gt;"",SUM(INDEX(PaymentSchedule[INTEREST],1,1):PaymentSchedule[[#This Row],[INTEREST]]),"")</f>
        <v>1775331.9684671359</v>
      </c>
    </row>
    <row r="356" spans="1:10" x14ac:dyDescent="0.25">
      <c r="A356" s="4">
        <f ca="1">IF(LoanIsGood,IF(ROW()-ROW(PaymentSchedule[[#Headers],[PMT NO]])&gt;ScheduledNumberOfPayments,"",ROW()-ROW(PaymentSchedule[[#Headers],[PMT NO]])),"")</f>
        <v>345</v>
      </c>
      <c r="B356" s="2">
        <f ca="1">IF(PaymentSchedule[[#This Row],[PMT NO]]&lt;&gt;"",EOMONTH(LoanStartDate,ROW(PaymentSchedule[[#This Row],[PMT NO]])-ROW(PaymentSchedule[[#Headers],[PMT NO]])-2)+DAY(LoanStartDate),"")</f>
        <v>56078</v>
      </c>
      <c r="C356" s="3">
        <f ca="1">IF(PaymentSchedule[[#This Row],[PMT NO]]&lt;&gt;"",IF(ROW()-ROW(PaymentSchedule[[#Headers],[BEGINNING BALANCE]])=1,LoanAmount,INDEX(PaymentSchedule[ENDING BALANCE],ROW()-ROW(PaymentSchedule[[#Headers],[BEGINNING BALANCE]])-1)),"")</f>
        <v>13199.202143620969</v>
      </c>
      <c r="D356" s="3">
        <f ca="1">IF(PaymentSchedule[[#This Row],[PMT NO]]&lt;&gt;"",ScheduledPayment,"")</f>
        <v>10736.432460242781</v>
      </c>
      <c r="E356" s="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200</v>
      </c>
      <c r="F356" s="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10936.432460242781</v>
      </c>
      <c r="G356" s="3">
        <f ca="1">IF(PaymentSchedule[[#This Row],[PMT NO]]&lt;&gt;"",PaymentSchedule[[#This Row],[TOTAL PAYMENT]]-PaymentSchedule[[#This Row],[INTEREST]],"")</f>
        <v>10881.43578464436</v>
      </c>
      <c r="H356" s="3">
        <f ca="1">IF(PaymentSchedule[[#This Row],[PMT NO]]&lt;&gt;"",PaymentSchedule[[#This Row],[BEGINNING BALANCE]]*(InterestRate/PaymentsPerYear),"")</f>
        <v>54.996675598420701</v>
      </c>
      <c r="I356" s="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2317.7663589766089</v>
      </c>
      <c r="J356" s="3">
        <f ca="1">IF(PaymentSchedule[[#This Row],[PMT NO]]&lt;&gt;"",SUM(INDEX(PaymentSchedule[INTEREST],1,1):PaymentSchedule[[#This Row],[INTEREST]]),"")</f>
        <v>1775386.9651427343</v>
      </c>
    </row>
    <row r="357" spans="1:10" x14ac:dyDescent="0.25">
      <c r="A357" s="4">
        <f ca="1">IF(LoanIsGood,IF(ROW()-ROW(PaymentSchedule[[#Headers],[PMT NO]])&gt;ScheduledNumberOfPayments,"",ROW()-ROW(PaymentSchedule[[#Headers],[PMT NO]])),"")</f>
        <v>346</v>
      </c>
      <c r="B357" s="2">
        <f ca="1">IF(PaymentSchedule[[#This Row],[PMT NO]]&lt;&gt;"",EOMONTH(LoanStartDate,ROW(PaymentSchedule[[#This Row],[PMT NO]])-ROW(PaymentSchedule[[#Headers],[PMT NO]])-2)+DAY(LoanStartDate),"")</f>
        <v>56109</v>
      </c>
      <c r="C357" s="3">
        <f ca="1">IF(PaymentSchedule[[#This Row],[PMT NO]]&lt;&gt;"",IF(ROW()-ROW(PaymentSchedule[[#Headers],[BEGINNING BALANCE]])=1,LoanAmount,INDEX(PaymentSchedule[ENDING BALANCE],ROW()-ROW(PaymentSchedule[[#Headers],[BEGINNING BALANCE]])-1)),"")</f>
        <v>2317.7663589766089</v>
      </c>
      <c r="D357" s="3">
        <f ca="1">IF(PaymentSchedule[[#This Row],[PMT NO]]&lt;&gt;"",ScheduledPayment,"")</f>
        <v>10736.432460242781</v>
      </c>
      <c r="E357" s="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0</v>
      </c>
      <c r="F357" s="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2317.7663589766089</v>
      </c>
      <c r="G357" s="3">
        <f ca="1">IF(PaymentSchedule[[#This Row],[PMT NO]]&lt;&gt;"",PaymentSchedule[[#This Row],[TOTAL PAYMENT]]-PaymentSchedule[[#This Row],[INTEREST]],"")</f>
        <v>2308.1089991475396</v>
      </c>
      <c r="H357" s="3">
        <f ca="1">IF(PaymentSchedule[[#This Row],[PMT NO]]&lt;&gt;"",PaymentSchedule[[#This Row],[BEGINNING BALANCE]]*(InterestRate/PaymentsPerYear),"")</f>
        <v>9.657359829069204</v>
      </c>
      <c r="I357" s="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0</v>
      </c>
      <c r="J357" s="3">
        <f ca="1">IF(PaymentSchedule[[#This Row],[PMT NO]]&lt;&gt;"",SUM(INDEX(PaymentSchedule[INTEREST],1,1):PaymentSchedule[[#This Row],[INTEREST]]),"")</f>
        <v>1775396.6225025635</v>
      </c>
    </row>
    <row r="358" spans="1:10" x14ac:dyDescent="0.25">
      <c r="A358" s="4">
        <f ca="1">IF(LoanIsGood,IF(ROW()-ROW(PaymentSchedule[[#Headers],[PMT NO]])&gt;ScheduledNumberOfPayments,"",ROW()-ROW(PaymentSchedule[[#Headers],[PMT NO]])),"")</f>
        <v>347</v>
      </c>
      <c r="B358" s="2">
        <f ca="1">IF(PaymentSchedule[[#This Row],[PMT NO]]&lt;&gt;"",EOMONTH(LoanStartDate,ROW(PaymentSchedule[[#This Row],[PMT NO]])-ROW(PaymentSchedule[[#Headers],[PMT NO]])-2)+DAY(LoanStartDate),"")</f>
        <v>56140</v>
      </c>
      <c r="C358" s="3">
        <f ca="1">IF(PaymentSchedule[[#This Row],[PMT NO]]&lt;&gt;"",IF(ROW()-ROW(PaymentSchedule[[#Headers],[BEGINNING BALANCE]])=1,LoanAmount,INDEX(PaymentSchedule[ENDING BALANCE],ROW()-ROW(PaymentSchedule[[#Headers],[BEGINNING BALANCE]])-1)),"")</f>
        <v>0</v>
      </c>
      <c r="D358" s="3">
        <f ca="1">IF(PaymentSchedule[[#This Row],[PMT NO]]&lt;&gt;"",ScheduledPayment,"")</f>
        <v>10736.432460242781</v>
      </c>
      <c r="E358" s="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0</v>
      </c>
      <c r="F358" s="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0</v>
      </c>
      <c r="G358" s="3">
        <f ca="1">IF(PaymentSchedule[[#This Row],[PMT NO]]&lt;&gt;"",PaymentSchedule[[#This Row],[TOTAL PAYMENT]]-PaymentSchedule[[#This Row],[INTEREST]],"")</f>
        <v>0</v>
      </c>
      <c r="H358" s="3">
        <f ca="1">IF(PaymentSchedule[[#This Row],[PMT NO]]&lt;&gt;"",PaymentSchedule[[#This Row],[BEGINNING BALANCE]]*(InterestRate/PaymentsPerYear),"")</f>
        <v>0</v>
      </c>
      <c r="I358" s="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0</v>
      </c>
      <c r="J358" s="3">
        <f ca="1">IF(PaymentSchedule[[#This Row],[PMT NO]]&lt;&gt;"",SUM(INDEX(PaymentSchedule[INTEREST],1,1):PaymentSchedule[[#This Row],[INTEREST]]),"")</f>
        <v>1775396.6225025635</v>
      </c>
    </row>
    <row r="359" spans="1:10" x14ac:dyDescent="0.25">
      <c r="A359" s="4">
        <f ca="1">IF(LoanIsGood,IF(ROW()-ROW(PaymentSchedule[[#Headers],[PMT NO]])&gt;ScheduledNumberOfPayments,"",ROW()-ROW(PaymentSchedule[[#Headers],[PMT NO]])),"")</f>
        <v>348</v>
      </c>
      <c r="B359" s="2">
        <f ca="1">IF(PaymentSchedule[[#This Row],[PMT NO]]&lt;&gt;"",EOMONTH(LoanStartDate,ROW(PaymentSchedule[[#This Row],[PMT NO]])-ROW(PaymentSchedule[[#Headers],[PMT NO]])-2)+DAY(LoanStartDate),"")</f>
        <v>56170</v>
      </c>
      <c r="C359" s="3">
        <f ca="1">IF(PaymentSchedule[[#This Row],[PMT NO]]&lt;&gt;"",IF(ROW()-ROW(PaymentSchedule[[#Headers],[BEGINNING BALANCE]])=1,LoanAmount,INDEX(PaymentSchedule[ENDING BALANCE],ROW()-ROW(PaymentSchedule[[#Headers],[BEGINNING BALANCE]])-1)),"")</f>
        <v>0</v>
      </c>
      <c r="D359" s="3">
        <f ca="1">IF(PaymentSchedule[[#This Row],[PMT NO]]&lt;&gt;"",ScheduledPayment,"")</f>
        <v>10736.432460242781</v>
      </c>
      <c r="E359" s="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0</v>
      </c>
      <c r="F359" s="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0</v>
      </c>
      <c r="G359" s="3">
        <f ca="1">IF(PaymentSchedule[[#This Row],[PMT NO]]&lt;&gt;"",PaymentSchedule[[#This Row],[TOTAL PAYMENT]]-PaymentSchedule[[#This Row],[INTEREST]],"")</f>
        <v>0</v>
      </c>
      <c r="H359" s="3">
        <f ca="1">IF(PaymentSchedule[[#This Row],[PMT NO]]&lt;&gt;"",PaymentSchedule[[#This Row],[BEGINNING BALANCE]]*(InterestRate/PaymentsPerYear),"")</f>
        <v>0</v>
      </c>
      <c r="I359" s="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0</v>
      </c>
      <c r="J359" s="3">
        <f ca="1">IF(PaymentSchedule[[#This Row],[PMT NO]]&lt;&gt;"",SUM(INDEX(PaymentSchedule[INTEREST],1,1):PaymentSchedule[[#This Row],[INTEREST]]),"")</f>
        <v>1775396.6225025635</v>
      </c>
    </row>
    <row r="360" spans="1:10" x14ac:dyDescent="0.25">
      <c r="A360" s="4">
        <f ca="1">IF(LoanIsGood,IF(ROW()-ROW(PaymentSchedule[[#Headers],[PMT NO]])&gt;ScheduledNumberOfPayments,"",ROW()-ROW(PaymentSchedule[[#Headers],[PMT NO]])),"")</f>
        <v>349</v>
      </c>
      <c r="B360" s="2">
        <f ca="1">IF(PaymentSchedule[[#This Row],[PMT NO]]&lt;&gt;"",EOMONTH(LoanStartDate,ROW(PaymentSchedule[[#This Row],[PMT NO]])-ROW(PaymentSchedule[[#Headers],[PMT NO]])-2)+DAY(LoanStartDate),"")</f>
        <v>56201</v>
      </c>
      <c r="C360" s="3">
        <f ca="1">IF(PaymentSchedule[[#This Row],[PMT NO]]&lt;&gt;"",IF(ROW()-ROW(PaymentSchedule[[#Headers],[BEGINNING BALANCE]])=1,LoanAmount,INDEX(PaymentSchedule[ENDING BALANCE],ROW()-ROW(PaymentSchedule[[#Headers],[BEGINNING BALANCE]])-1)),"")</f>
        <v>0</v>
      </c>
      <c r="D360" s="3">
        <f ca="1">IF(PaymentSchedule[[#This Row],[PMT NO]]&lt;&gt;"",ScheduledPayment,"")</f>
        <v>10736.432460242781</v>
      </c>
      <c r="E360" s="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0</v>
      </c>
      <c r="F360" s="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0</v>
      </c>
      <c r="G360" s="3">
        <f ca="1">IF(PaymentSchedule[[#This Row],[PMT NO]]&lt;&gt;"",PaymentSchedule[[#This Row],[TOTAL PAYMENT]]-PaymentSchedule[[#This Row],[INTEREST]],"")</f>
        <v>0</v>
      </c>
      <c r="H360" s="3">
        <f ca="1">IF(PaymentSchedule[[#This Row],[PMT NO]]&lt;&gt;"",PaymentSchedule[[#This Row],[BEGINNING BALANCE]]*(InterestRate/PaymentsPerYear),"")</f>
        <v>0</v>
      </c>
      <c r="I360" s="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0</v>
      </c>
      <c r="J360" s="3">
        <f ca="1">IF(PaymentSchedule[[#This Row],[PMT NO]]&lt;&gt;"",SUM(INDEX(PaymentSchedule[INTEREST],1,1):PaymentSchedule[[#This Row],[INTEREST]]),"")</f>
        <v>1775396.6225025635</v>
      </c>
    </row>
    <row r="361" spans="1:10" x14ac:dyDescent="0.25">
      <c r="A361" s="4">
        <f ca="1">IF(LoanIsGood,IF(ROW()-ROW(PaymentSchedule[[#Headers],[PMT NO]])&gt;ScheduledNumberOfPayments,"",ROW()-ROW(PaymentSchedule[[#Headers],[PMT NO]])),"")</f>
        <v>350</v>
      </c>
      <c r="B361" s="2">
        <f ca="1">IF(PaymentSchedule[[#This Row],[PMT NO]]&lt;&gt;"",EOMONTH(LoanStartDate,ROW(PaymentSchedule[[#This Row],[PMT NO]])-ROW(PaymentSchedule[[#Headers],[PMT NO]])-2)+DAY(LoanStartDate),"")</f>
        <v>56231</v>
      </c>
      <c r="C361" s="3">
        <f ca="1">IF(PaymentSchedule[[#This Row],[PMT NO]]&lt;&gt;"",IF(ROW()-ROW(PaymentSchedule[[#Headers],[BEGINNING BALANCE]])=1,LoanAmount,INDEX(PaymentSchedule[ENDING BALANCE],ROW()-ROW(PaymentSchedule[[#Headers],[BEGINNING BALANCE]])-1)),"")</f>
        <v>0</v>
      </c>
      <c r="D361" s="3">
        <f ca="1">IF(PaymentSchedule[[#This Row],[PMT NO]]&lt;&gt;"",ScheduledPayment,"")</f>
        <v>10736.432460242781</v>
      </c>
      <c r="E361" s="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0</v>
      </c>
      <c r="F361" s="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0</v>
      </c>
      <c r="G361" s="3">
        <f ca="1">IF(PaymentSchedule[[#This Row],[PMT NO]]&lt;&gt;"",PaymentSchedule[[#This Row],[TOTAL PAYMENT]]-PaymentSchedule[[#This Row],[INTEREST]],"")</f>
        <v>0</v>
      </c>
      <c r="H361" s="3">
        <f ca="1">IF(PaymentSchedule[[#This Row],[PMT NO]]&lt;&gt;"",PaymentSchedule[[#This Row],[BEGINNING BALANCE]]*(InterestRate/PaymentsPerYear),"")</f>
        <v>0</v>
      </c>
      <c r="I361" s="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0</v>
      </c>
      <c r="J361" s="3">
        <f ca="1">IF(PaymentSchedule[[#This Row],[PMT NO]]&lt;&gt;"",SUM(INDEX(PaymentSchedule[INTEREST],1,1):PaymentSchedule[[#This Row],[INTEREST]]),"")</f>
        <v>1775396.6225025635</v>
      </c>
    </row>
    <row r="362" spans="1:10" x14ac:dyDescent="0.25">
      <c r="A362" s="4">
        <f ca="1">IF(LoanIsGood,IF(ROW()-ROW(PaymentSchedule[[#Headers],[PMT NO]])&gt;ScheduledNumberOfPayments,"",ROW()-ROW(PaymentSchedule[[#Headers],[PMT NO]])),"")</f>
        <v>351</v>
      </c>
      <c r="B362" s="2">
        <f ca="1">IF(PaymentSchedule[[#This Row],[PMT NO]]&lt;&gt;"",EOMONTH(LoanStartDate,ROW(PaymentSchedule[[#This Row],[PMT NO]])-ROW(PaymentSchedule[[#Headers],[PMT NO]])-2)+DAY(LoanStartDate),"")</f>
        <v>56262</v>
      </c>
      <c r="C362" s="3">
        <f ca="1">IF(PaymentSchedule[[#This Row],[PMT NO]]&lt;&gt;"",IF(ROW()-ROW(PaymentSchedule[[#Headers],[BEGINNING BALANCE]])=1,LoanAmount,INDEX(PaymentSchedule[ENDING BALANCE],ROW()-ROW(PaymentSchedule[[#Headers],[BEGINNING BALANCE]])-1)),"")</f>
        <v>0</v>
      </c>
      <c r="D362" s="3">
        <f ca="1">IF(PaymentSchedule[[#This Row],[PMT NO]]&lt;&gt;"",ScheduledPayment,"")</f>
        <v>10736.432460242781</v>
      </c>
      <c r="E362" s="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0</v>
      </c>
      <c r="F362" s="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0</v>
      </c>
      <c r="G362" s="3">
        <f ca="1">IF(PaymentSchedule[[#This Row],[PMT NO]]&lt;&gt;"",PaymentSchedule[[#This Row],[TOTAL PAYMENT]]-PaymentSchedule[[#This Row],[INTEREST]],"")</f>
        <v>0</v>
      </c>
      <c r="H362" s="3">
        <f ca="1">IF(PaymentSchedule[[#This Row],[PMT NO]]&lt;&gt;"",PaymentSchedule[[#This Row],[BEGINNING BALANCE]]*(InterestRate/PaymentsPerYear),"")</f>
        <v>0</v>
      </c>
      <c r="I362" s="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0</v>
      </c>
      <c r="J362" s="3">
        <f ca="1">IF(PaymentSchedule[[#This Row],[PMT NO]]&lt;&gt;"",SUM(INDEX(PaymentSchedule[INTEREST],1,1):PaymentSchedule[[#This Row],[INTEREST]]),"")</f>
        <v>1775396.6225025635</v>
      </c>
    </row>
    <row r="363" spans="1:10" x14ac:dyDescent="0.25">
      <c r="A363" s="4">
        <f ca="1">IF(LoanIsGood,IF(ROW()-ROW(PaymentSchedule[[#Headers],[PMT NO]])&gt;ScheduledNumberOfPayments,"",ROW()-ROW(PaymentSchedule[[#Headers],[PMT NO]])),"")</f>
        <v>352</v>
      </c>
      <c r="B363" s="2">
        <f ca="1">IF(PaymentSchedule[[#This Row],[PMT NO]]&lt;&gt;"",EOMONTH(LoanStartDate,ROW(PaymentSchedule[[#This Row],[PMT NO]])-ROW(PaymentSchedule[[#Headers],[PMT NO]])-2)+DAY(LoanStartDate),"")</f>
        <v>56293</v>
      </c>
      <c r="C363" s="3">
        <f ca="1">IF(PaymentSchedule[[#This Row],[PMT NO]]&lt;&gt;"",IF(ROW()-ROW(PaymentSchedule[[#Headers],[BEGINNING BALANCE]])=1,LoanAmount,INDEX(PaymentSchedule[ENDING BALANCE],ROW()-ROW(PaymentSchedule[[#Headers],[BEGINNING BALANCE]])-1)),"")</f>
        <v>0</v>
      </c>
      <c r="D363" s="3">
        <f ca="1">IF(PaymentSchedule[[#This Row],[PMT NO]]&lt;&gt;"",ScheduledPayment,"")</f>
        <v>10736.432460242781</v>
      </c>
      <c r="E363" s="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0</v>
      </c>
      <c r="F363" s="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0</v>
      </c>
      <c r="G363" s="3">
        <f ca="1">IF(PaymentSchedule[[#This Row],[PMT NO]]&lt;&gt;"",PaymentSchedule[[#This Row],[TOTAL PAYMENT]]-PaymentSchedule[[#This Row],[INTEREST]],"")</f>
        <v>0</v>
      </c>
      <c r="H363" s="3">
        <f ca="1">IF(PaymentSchedule[[#This Row],[PMT NO]]&lt;&gt;"",PaymentSchedule[[#This Row],[BEGINNING BALANCE]]*(InterestRate/PaymentsPerYear),"")</f>
        <v>0</v>
      </c>
      <c r="I363" s="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0</v>
      </c>
      <c r="J363" s="3">
        <f ca="1">IF(PaymentSchedule[[#This Row],[PMT NO]]&lt;&gt;"",SUM(INDEX(PaymentSchedule[INTEREST],1,1):PaymentSchedule[[#This Row],[INTEREST]]),"")</f>
        <v>1775396.6225025635</v>
      </c>
    </row>
    <row r="364" spans="1:10" x14ac:dyDescent="0.25">
      <c r="A364" s="4">
        <f ca="1">IF(LoanIsGood,IF(ROW()-ROW(PaymentSchedule[[#Headers],[PMT NO]])&gt;ScheduledNumberOfPayments,"",ROW()-ROW(PaymentSchedule[[#Headers],[PMT NO]])),"")</f>
        <v>353</v>
      </c>
      <c r="B364" s="2">
        <f ca="1">IF(PaymentSchedule[[#This Row],[PMT NO]]&lt;&gt;"",EOMONTH(LoanStartDate,ROW(PaymentSchedule[[#This Row],[PMT NO]])-ROW(PaymentSchedule[[#Headers],[PMT NO]])-2)+DAY(LoanStartDate),"")</f>
        <v>56321</v>
      </c>
      <c r="C364" s="3">
        <f ca="1">IF(PaymentSchedule[[#This Row],[PMT NO]]&lt;&gt;"",IF(ROW()-ROW(PaymentSchedule[[#Headers],[BEGINNING BALANCE]])=1,LoanAmount,INDEX(PaymentSchedule[ENDING BALANCE],ROW()-ROW(PaymentSchedule[[#Headers],[BEGINNING BALANCE]])-1)),"")</f>
        <v>0</v>
      </c>
      <c r="D364" s="3">
        <f ca="1">IF(PaymentSchedule[[#This Row],[PMT NO]]&lt;&gt;"",ScheduledPayment,"")</f>
        <v>10736.432460242781</v>
      </c>
      <c r="E364" s="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0</v>
      </c>
      <c r="F364" s="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0</v>
      </c>
      <c r="G364" s="3">
        <f ca="1">IF(PaymentSchedule[[#This Row],[PMT NO]]&lt;&gt;"",PaymentSchedule[[#This Row],[TOTAL PAYMENT]]-PaymentSchedule[[#This Row],[INTEREST]],"")</f>
        <v>0</v>
      </c>
      <c r="H364" s="3">
        <f ca="1">IF(PaymentSchedule[[#This Row],[PMT NO]]&lt;&gt;"",PaymentSchedule[[#This Row],[BEGINNING BALANCE]]*(InterestRate/PaymentsPerYear),"")</f>
        <v>0</v>
      </c>
      <c r="I364" s="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0</v>
      </c>
      <c r="J364" s="3">
        <f ca="1">IF(PaymentSchedule[[#This Row],[PMT NO]]&lt;&gt;"",SUM(INDEX(PaymentSchedule[INTEREST],1,1):PaymentSchedule[[#This Row],[INTEREST]]),"")</f>
        <v>1775396.6225025635</v>
      </c>
    </row>
    <row r="365" spans="1:10" x14ac:dyDescent="0.25">
      <c r="A365" s="4">
        <f ca="1">IF(LoanIsGood,IF(ROW()-ROW(PaymentSchedule[[#Headers],[PMT NO]])&gt;ScheduledNumberOfPayments,"",ROW()-ROW(PaymentSchedule[[#Headers],[PMT NO]])),"")</f>
        <v>354</v>
      </c>
      <c r="B365" s="2">
        <f ca="1">IF(PaymentSchedule[[#This Row],[PMT NO]]&lt;&gt;"",EOMONTH(LoanStartDate,ROW(PaymentSchedule[[#This Row],[PMT NO]])-ROW(PaymentSchedule[[#Headers],[PMT NO]])-2)+DAY(LoanStartDate),"")</f>
        <v>56352</v>
      </c>
      <c r="C365" s="3">
        <f ca="1">IF(PaymentSchedule[[#This Row],[PMT NO]]&lt;&gt;"",IF(ROW()-ROW(PaymentSchedule[[#Headers],[BEGINNING BALANCE]])=1,LoanAmount,INDEX(PaymentSchedule[ENDING BALANCE],ROW()-ROW(PaymentSchedule[[#Headers],[BEGINNING BALANCE]])-1)),"")</f>
        <v>0</v>
      </c>
      <c r="D365" s="3">
        <f ca="1">IF(PaymentSchedule[[#This Row],[PMT NO]]&lt;&gt;"",ScheduledPayment,"")</f>
        <v>10736.432460242781</v>
      </c>
      <c r="E365" s="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0</v>
      </c>
      <c r="F365" s="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0</v>
      </c>
      <c r="G365" s="3">
        <f ca="1">IF(PaymentSchedule[[#This Row],[PMT NO]]&lt;&gt;"",PaymentSchedule[[#This Row],[TOTAL PAYMENT]]-PaymentSchedule[[#This Row],[INTEREST]],"")</f>
        <v>0</v>
      </c>
      <c r="H365" s="3">
        <f ca="1">IF(PaymentSchedule[[#This Row],[PMT NO]]&lt;&gt;"",PaymentSchedule[[#This Row],[BEGINNING BALANCE]]*(InterestRate/PaymentsPerYear),"")</f>
        <v>0</v>
      </c>
      <c r="I365" s="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0</v>
      </c>
      <c r="J365" s="3">
        <f ca="1">IF(PaymentSchedule[[#This Row],[PMT NO]]&lt;&gt;"",SUM(INDEX(PaymentSchedule[INTEREST],1,1):PaymentSchedule[[#This Row],[INTEREST]]),"")</f>
        <v>1775396.6225025635</v>
      </c>
    </row>
    <row r="366" spans="1:10" x14ac:dyDescent="0.25">
      <c r="A366" s="4">
        <f ca="1">IF(LoanIsGood,IF(ROW()-ROW(PaymentSchedule[[#Headers],[PMT NO]])&gt;ScheduledNumberOfPayments,"",ROW()-ROW(PaymentSchedule[[#Headers],[PMT NO]])),"")</f>
        <v>355</v>
      </c>
      <c r="B366" s="2">
        <f ca="1">IF(PaymentSchedule[[#This Row],[PMT NO]]&lt;&gt;"",EOMONTH(LoanStartDate,ROW(PaymentSchedule[[#This Row],[PMT NO]])-ROW(PaymentSchedule[[#Headers],[PMT NO]])-2)+DAY(LoanStartDate),"")</f>
        <v>56382</v>
      </c>
      <c r="C366" s="3">
        <f ca="1">IF(PaymentSchedule[[#This Row],[PMT NO]]&lt;&gt;"",IF(ROW()-ROW(PaymentSchedule[[#Headers],[BEGINNING BALANCE]])=1,LoanAmount,INDEX(PaymentSchedule[ENDING BALANCE],ROW()-ROW(PaymentSchedule[[#Headers],[BEGINNING BALANCE]])-1)),"")</f>
        <v>0</v>
      </c>
      <c r="D366" s="3">
        <f ca="1">IF(PaymentSchedule[[#This Row],[PMT NO]]&lt;&gt;"",ScheduledPayment,"")</f>
        <v>10736.432460242781</v>
      </c>
      <c r="E366" s="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0</v>
      </c>
      <c r="F366" s="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0</v>
      </c>
      <c r="G366" s="3">
        <f ca="1">IF(PaymentSchedule[[#This Row],[PMT NO]]&lt;&gt;"",PaymentSchedule[[#This Row],[TOTAL PAYMENT]]-PaymentSchedule[[#This Row],[INTEREST]],"")</f>
        <v>0</v>
      </c>
      <c r="H366" s="3">
        <f ca="1">IF(PaymentSchedule[[#This Row],[PMT NO]]&lt;&gt;"",PaymentSchedule[[#This Row],[BEGINNING BALANCE]]*(InterestRate/PaymentsPerYear),"")</f>
        <v>0</v>
      </c>
      <c r="I366" s="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0</v>
      </c>
      <c r="J366" s="3">
        <f ca="1">IF(PaymentSchedule[[#This Row],[PMT NO]]&lt;&gt;"",SUM(INDEX(PaymentSchedule[INTEREST],1,1):PaymentSchedule[[#This Row],[INTEREST]]),"")</f>
        <v>1775396.6225025635</v>
      </c>
    </row>
    <row r="367" spans="1:10" x14ac:dyDescent="0.25">
      <c r="A367" s="4">
        <f ca="1">IF(LoanIsGood,IF(ROW()-ROW(PaymentSchedule[[#Headers],[PMT NO]])&gt;ScheduledNumberOfPayments,"",ROW()-ROW(PaymentSchedule[[#Headers],[PMT NO]])),"")</f>
        <v>356</v>
      </c>
      <c r="B367" s="2">
        <f ca="1">IF(PaymentSchedule[[#This Row],[PMT NO]]&lt;&gt;"",EOMONTH(LoanStartDate,ROW(PaymentSchedule[[#This Row],[PMT NO]])-ROW(PaymentSchedule[[#Headers],[PMT NO]])-2)+DAY(LoanStartDate),"")</f>
        <v>56413</v>
      </c>
      <c r="C367" s="3">
        <f ca="1">IF(PaymentSchedule[[#This Row],[PMT NO]]&lt;&gt;"",IF(ROW()-ROW(PaymentSchedule[[#Headers],[BEGINNING BALANCE]])=1,LoanAmount,INDEX(PaymentSchedule[ENDING BALANCE],ROW()-ROW(PaymentSchedule[[#Headers],[BEGINNING BALANCE]])-1)),"")</f>
        <v>0</v>
      </c>
      <c r="D367" s="3">
        <f ca="1">IF(PaymentSchedule[[#This Row],[PMT NO]]&lt;&gt;"",ScheduledPayment,"")</f>
        <v>10736.432460242781</v>
      </c>
      <c r="E367" s="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0</v>
      </c>
      <c r="F367" s="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0</v>
      </c>
      <c r="G367" s="3">
        <f ca="1">IF(PaymentSchedule[[#This Row],[PMT NO]]&lt;&gt;"",PaymentSchedule[[#This Row],[TOTAL PAYMENT]]-PaymentSchedule[[#This Row],[INTEREST]],"")</f>
        <v>0</v>
      </c>
      <c r="H367" s="3">
        <f ca="1">IF(PaymentSchedule[[#This Row],[PMT NO]]&lt;&gt;"",PaymentSchedule[[#This Row],[BEGINNING BALANCE]]*(InterestRate/PaymentsPerYear),"")</f>
        <v>0</v>
      </c>
      <c r="I367" s="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0</v>
      </c>
      <c r="J367" s="3">
        <f ca="1">IF(PaymentSchedule[[#This Row],[PMT NO]]&lt;&gt;"",SUM(INDEX(PaymentSchedule[INTEREST],1,1):PaymentSchedule[[#This Row],[INTEREST]]),"")</f>
        <v>1775396.6225025635</v>
      </c>
    </row>
    <row r="368" spans="1:10" x14ac:dyDescent="0.25">
      <c r="A368" s="4">
        <f ca="1">IF(LoanIsGood,IF(ROW()-ROW(PaymentSchedule[[#Headers],[PMT NO]])&gt;ScheduledNumberOfPayments,"",ROW()-ROW(PaymentSchedule[[#Headers],[PMT NO]])),"")</f>
        <v>357</v>
      </c>
      <c r="B368" s="2">
        <f ca="1">IF(PaymentSchedule[[#This Row],[PMT NO]]&lt;&gt;"",EOMONTH(LoanStartDate,ROW(PaymentSchedule[[#This Row],[PMT NO]])-ROW(PaymentSchedule[[#Headers],[PMT NO]])-2)+DAY(LoanStartDate),"")</f>
        <v>56443</v>
      </c>
      <c r="C368" s="3">
        <f ca="1">IF(PaymentSchedule[[#This Row],[PMT NO]]&lt;&gt;"",IF(ROW()-ROW(PaymentSchedule[[#Headers],[BEGINNING BALANCE]])=1,LoanAmount,INDEX(PaymentSchedule[ENDING BALANCE],ROW()-ROW(PaymentSchedule[[#Headers],[BEGINNING BALANCE]])-1)),"")</f>
        <v>0</v>
      </c>
      <c r="D368" s="3">
        <f ca="1">IF(PaymentSchedule[[#This Row],[PMT NO]]&lt;&gt;"",ScheduledPayment,"")</f>
        <v>10736.432460242781</v>
      </c>
      <c r="E368" s="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0</v>
      </c>
      <c r="F368" s="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0</v>
      </c>
      <c r="G368" s="3">
        <f ca="1">IF(PaymentSchedule[[#This Row],[PMT NO]]&lt;&gt;"",PaymentSchedule[[#This Row],[TOTAL PAYMENT]]-PaymentSchedule[[#This Row],[INTEREST]],"")</f>
        <v>0</v>
      </c>
      <c r="H368" s="3">
        <f ca="1">IF(PaymentSchedule[[#This Row],[PMT NO]]&lt;&gt;"",PaymentSchedule[[#This Row],[BEGINNING BALANCE]]*(InterestRate/PaymentsPerYear),"")</f>
        <v>0</v>
      </c>
      <c r="I368" s="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0</v>
      </c>
      <c r="J368" s="3">
        <f ca="1">IF(PaymentSchedule[[#This Row],[PMT NO]]&lt;&gt;"",SUM(INDEX(PaymentSchedule[INTEREST],1,1):PaymentSchedule[[#This Row],[INTEREST]]),"")</f>
        <v>1775396.6225025635</v>
      </c>
    </row>
    <row r="369" spans="1:10" x14ac:dyDescent="0.25">
      <c r="A369" s="4">
        <f ca="1">IF(LoanIsGood,IF(ROW()-ROW(PaymentSchedule[[#Headers],[PMT NO]])&gt;ScheduledNumberOfPayments,"",ROW()-ROW(PaymentSchedule[[#Headers],[PMT NO]])),"")</f>
        <v>358</v>
      </c>
      <c r="B369" s="2">
        <f ca="1">IF(PaymentSchedule[[#This Row],[PMT NO]]&lt;&gt;"",EOMONTH(LoanStartDate,ROW(PaymentSchedule[[#This Row],[PMT NO]])-ROW(PaymentSchedule[[#Headers],[PMT NO]])-2)+DAY(LoanStartDate),"")</f>
        <v>56474</v>
      </c>
      <c r="C369" s="3">
        <f ca="1">IF(PaymentSchedule[[#This Row],[PMT NO]]&lt;&gt;"",IF(ROW()-ROW(PaymentSchedule[[#Headers],[BEGINNING BALANCE]])=1,LoanAmount,INDEX(PaymentSchedule[ENDING BALANCE],ROW()-ROW(PaymentSchedule[[#Headers],[BEGINNING BALANCE]])-1)),"")</f>
        <v>0</v>
      </c>
      <c r="D369" s="3">
        <f ca="1">IF(PaymentSchedule[[#This Row],[PMT NO]]&lt;&gt;"",ScheduledPayment,"")</f>
        <v>10736.432460242781</v>
      </c>
      <c r="E369" s="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0</v>
      </c>
      <c r="F369" s="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0</v>
      </c>
      <c r="G369" s="3">
        <f ca="1">IF(PaymentSchedule[[#This Row],[PMT NO]]&lt;&gt;"",PaymentSchedule[[#This Row],[TOTAL PAYMENT]]-PaymentSchedule[[#This Row],[INTEREST]],"")</f>
        <v>0</v>
      </c>
      <c r="H369" s="3">
        <f ca="1">IF(PaymentSchedule[[#This Row],[PMT NO]]&lt;&gt;"",PaymentSchedule[[#This Row],[BEGINNING BALANCE]]*(InterestRate/PaymentsPerYear),"")</f>
        <v>0</v>
      </c>
      <c r="I369" s="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0</v>
      </c>
      <c r="J369" s="3">
        <f ca="1">IF(PaymentSchedule[[#This Row],[PMT NO]]&lt;&gt;"",SUM(INDEX(PaymentSchedule[INTEREST],1,1):PaymentSchedule[[#This Row],[INTEREST]]),"")</f>
        <v>1775396.6225025635</v>
      </c>
    </row>
    <row r="370" spans="1:10" x14ac:dyDescent="0.25">
      <c r="A370" s="4">
        <f ca="1">IF(LoanIsGood,IF(ROW()-ROW(PaymentSchedule[[#Headers],[PMT NO]])&gt;ScheduledNumberOfPayments,"",ROW()-ROW(PaymentSchedule[[#Headers],[PMT NO]])),"")</f>
        <v>359</v>
      </c>
      <c r="B370" s="2">
        <f ca="1">IF(PaymentSchedule[[#This Row],[PMT NO]]&lt;&gt;"",EOMONTH(LoanStartDate,ROW(PaymentSchedule[[#This Row],[PMT NO]])-ROW(PaymentSchedule[[#Headers],[PMT NO]])-2)+DAY(LoanStartDate),"")</f>
        <v>56505</v>
      </c>
      <c r="C370" s="3">
        <f ca="1">IF(PaymentSchedule[[#This Row],[PMT NO]]&lt;&gt;"",IF(ROW()-ROW(PaymentSchedule[[#Headers],[BEGINNING BALANCE]])=1,LoanAmount,INDEX(PaymentSchedule[ENDING BALANCE],ROW()-ROW(PaymentSchedule[[#Headers],[BEGINNING BALANCE]])-1)),"")</f>
        <v>0</v>
      </c>
      <c r="D370" s="3">
        <f ca="1">IF(PaymentSchedule[[#This Row],[PMT NO]]&lt;&gt;"",ScheduledPayment,"")</f>
        <v>10736.432460242781</v>
      </c>
      <c r="E370" s="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0</v>
      </c>
      <c r="F370" s="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0</v>
      </c>
      <c r="G370" s="3">
        <f ca="1">IF(PaymentSchedule[[#This Row],[PMT NO]]&lt;&gt;"",PaymentSchedule[[#This Row],[TOTAL PAYMENT]]-PaymentSchedule[[#This Row],[INTEREST]],"")</f>
        <v>0</v>
      </c>
      <c r="H370" s="3">
        <f ca="1">IF(PaymentSchedule[[#This Row],[PMT NO]]&lt;&gt;"",PaymentSchedule[[#This Row],[BEGINNING BALANCE]]*(InterestRate/PaymentsPerYear),"")</f>
        <v>0</v>
      </c>
      <c r="I370" s="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0</v>
      </c>
      <c r="J370" s="3">
        <f ca="1">IF(PaymentSchedule[[#This Row],[PMT NO]]&lt;&gt;"",SUM(INDEX(PaymentSchedule[INTEREST],1,1):PaymentSchedule[[#This Row],[INTEREST]]),"")</f>
        <v>1775396.6225025635</v>
      </c>
    </row>
    <row r="371" spans="1:10" x14ac:dyDescent="0.25">
      <c r="A371" s="4">
        <f ca="1">IF(LoanIsGood,IF(ROW()-ROW(PaymentSchedule[[#Headers],[PMT NO]])&gt;ScheduledNumberOfPayments,"",ROW()-ROW(PaymentSchedule[[#Headers],[PMT NO]])),"")</f>
        <v>360</v>
      </c>
      <c r="B371" s="2">
        <f ca="1">IF(PaymentSchedule[[#This Row],[PMT NO]]&lt;&gt;"",EOMONTH(LoanStartDate,ROW(PaymentSchedule[[#This Row],[PMT NO]])-ROW(PaymentSchedule[[#Headers],[PMT NO]])-2)+DAY(LoanStartDate),"")</f>
        <v>56535</v>
      </c>
      <c r="C371" s="3">
        <f ca="1">IF(PaymentSchedule[[#This Row],[PMT NO]]&lt;&gt;"",IF(ROW()-ROW(PaymentSchedule[[#Headers],[BEGINNING BALANCE]])=1,LoanAmount,INDEX(PaymentSchedule[ENDING BALANCE],ROW()-ROW(PaymentSchedule[[#Headers],[BEGINNING BALANCE]])-1)),"")</f>
        <v>0</v>
      </c>
      <c r="D371" s="3">
        <f ca="1">IF(PaymentSchedule[[#This Row],[PMT NO]]&lt;&gt;"",ScheduledPayment,"")</f>
        <v>10736.432460242781</v>
      </c>
      <c r="E371" s="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0</v>
      </c>
      <c r="F371" s="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0</v>
      </c>
      <c r="G371" s="3">
        <f ca="1">IF(PaymentSchedule[[#This Row],[PMT NO]]&lt;&gt;"",PaymentSchedule[[#This Row],[TOTAL PAYMENT]]-PaymentSchedule[[#This Row],[INTEREST]],"")</f>
        <v>0</v>
      </c>
      <c r="H371" s="3">
        <f ca="1">IF(PaymentSchedule[[#This Row],[PMT NO]]&lt;&gt;"",PaymentSchedule[[#This Row],[BEGINNING BALANCE]]*(InterestRate/PaymentsPerYear),"")</f>
        <v>0</v>
      </c>
      <c r="I371" s="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0</v>
      </c>
      <c r="J371" s="3">
        <f ca="1">IF(PaymentSchedule[[#This Row],[PMT NO]]&lt;&gt;"",SUM(INDEX(PaymentSchedule[INTEREST],1,1):PaymentSchedule[[#This Row],[INTEREST]]),"")</f>
        <v>1775396.6225025635</v>
      </c>
    </row>
  </sheetData>
  <mergeCells count="12">
    <mergeCell ref="B8:C8"/>
    <mergeCell ref="F3:G3"/>
    <mergeCell ref="F4:G4"/>
    <mergeCell ref="F5:G5"/>
    <mergeCell ref="F6:G6"/>
    <mergeCell ref="F7:G7"/>
    <mergeCell ref="G9:H9"/>
    <mergeCell ref="B3:C3"/>
    <mergeCell ref="B5:C5"/>
    <mergeCell ref="B6:C6"/>
    <mergeCell ref="B7:C7"/>
    <mergeCell ref="F8:G8"/>
  </mergeCells>
  <conditionalFormatting sqref="A12:J371">
    <cfRule type="expression" dxfId="0" priority="1">
      <formula>($A12="")+(($C12=0)*($E12=0))</formula>
    </cfRule>
  </conditionalFormatting>
  <dataValidations count="24">
    <dataValidation allowBlank="1" showInputMessage="1" showErrorMessage="1" prompt="Enter Loan Amount in this cell" sqref="D3" xr:uid="{00000000-0002-0000-0000-000000000000}"/>
    <dataValidation allowBlank="1" showInputMessage="1" showErrorMessage="1" prompt="Enter interest rate to be paid annually in this cell" sqref="D4" xr:uid="{00000000-0002-0000-0000-000001000000}"/>
    <dataValidation allowBlank="1" showInputMessage="1" showErrorMessage="1" prompt="Enter loan period in years in this cell" sqref="D5" xr:uid="{00000000-0002-0000-0000-000002000000}"/>
    <dataValidation allowBlank="1" showInputMessage="1" showErrorMessage="1" prompt="Enter the number of payments to be made in a year in this cell" sqref="D6" xr:uid="{00000000-0002-0000-0000-000003000000}"/>
    <dataValidation allowBlank="1" showInputMessage="1" showErrorMessage="1" prompt="Enter the start date of loan in this cell" sqref="D7" xr:uid="{00000000-0002-0000-0000-000004000000}"/>
    <dataValidation allowBlank="1" showInputMessage="1" showErrorMessage="1" prompt="Enter the amount of extra payment in this cell" sqref="D8" xr:uid="{00000000-0002-0000-0000-000005000000}"/>
    <dataValidation allowBlank="1" showInputMessage="1" showErrorMessage="1" prompt="Automatically calculated total interest" sqref="H8" xr:uid="{00000000-0002-0000-0000-000006000000}"/>
    <dataValidation allowBlank="1" showInputMessage="1" showErrorMessage="1" prompt="Automatically updated scheduled payment amount" sqref="H3" xr:uid="{00000000-0002-0000-0000-000007000000}"/>
    <dataValidation allowBlank="1" showInputMessage="1" showErrorMessage="1" prompt="Automatically updated scheduled number of payments" sqref="H4" xr:uid="{00000000-0002-0000-0000-000008000000}"/>
    <dataValidation allowBlank="1" showInputMessage="1" showErrorMessage="1" prompt="Automatically updated actual number of payments" sqref="H5" xr:uid="{00000000-0002-0000-0000-000009000000}"/>
    <dataValidation allowBlank="1" showInputMessage="1" showErrorMessage="1" prompt="Enter loan values in cells E3 to E7 and E9. Description of each loan value is in column C. Payment Schedule table starting in cell B11 will automatically update" sqref="B2" xr:uid="{00000000-0002-0000-0000-00000B000000}"/>
    <dataValidation allowBlank="1" showInputMessage="1" showErrorMessage="1" prompt="Loan Summary fields from I3 to I7 are automatically adjusted based on the values entered. Enter the Lender's name in I9" sqref="F2" xr:uid="{00000000-0002-0000-0000-00000C000000}"/>
    <dataValidation allowBlank="1" showInputMessage="1" showErrorMessage="1" prompt="Automatically updated total early payments" sqref="H6:H7" xr:uid="{00000000-0002-0000-0000-00000E000000}"/>
    <dataValidation allowBlank="1" showInputMessage="1" showErrorMessage="1" prompt="Payment number is automatically updated in this column" sqref="A11" xr:uid="{00000000-0002-0000-0000-00000F000000}"/>
    <dataValidation allowBlank="1" showInputMessage="1" showErrorMessage="1" prompt="Payment date is automatically updated in this column" sqref="B11" xr:uid="{00000000-0002-0000-0000-000010000000}"/>
    <dataValidation allowBlank="1" showInputMessage="1" showErrorMessage="1" prompt="Beginning balance is automatically updated in this column" sqref="C11" xr:uid="{00000000-0002-0000-0000-000011000000}"/>
    <dataValidation allowBlank="1" showInputMessage="1" showErrorMessage="1" prompt="Scheduled payment is automatically updated in this column" sqref="D11" xr:uid="{00000000-0002-0000-0000-000012000000}"/>
    <dataValidation allowBlank="1" showInputMessage="1" showErrorMessage="1" prompt="Extra payment is automatically updated in this column" sqref="E11" xr:uid="{00000000-0002-0000-0000-000013000000}"/>
    <dataValidation allowBlank="1" showInputMessage="1" showErrorMessage="1" prompt="Total payment is automatically updated in this column" sqref="F11" xr:uid="{00000000-0002-0000-0000-000014000000}"/>
    <dataValidation allowBlank="1" showInputMessage="1" showErrorMessage="1" prompt="Principal is automatically updated in this column" sqref="G11" xr:uid="{00000000-0002-0000-0000-000015000000}"/>
    <dataValidation allowBlank="1" showInputMessage="1" showErrorMessage="1" prompt="Interest is automatically updated in this column" sqref="H11" xr:uid="{00000000-0002-0000-0000-000016000000}"/>
    <dataValidation allowBlank="1" showInputMessage="1" showErrorMessage="1" prompt="Ending balance is automatically updated in this column" sqref="I11" xr:uid="{00000000-0002-0000-0000-000017000000}"/>
    <dataValidation allowBlank="1" showInputMessage="1" showErrorMessage="1" prompt="Cumulative interest is automatically updated in this column" sqref="J11" xr:uid="{00000000-0002-0000-0000-000018000000}"/>
    <dataValidation allowBlank="1" showInputMessage="1" showErrorMessage="1" prompt="Enter the name of the lender in this cell" sqref="G9:H9" xr:uid="{00000000-0002-0000-0000-000019000000}"/>
  </dataValidations>
  <printOptions horizontalCentered="1"/>
  <pageMargins left="0.4" right="0.4" top="0.4" bottom="0.5" header="0.3" footer="0.3"/>
  <pageSetup scale="79" fitToHeight="0" orientation="landscape" r:id="rId1"/>
  <headerFooter differentFirst="1">
    <oddFooter>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16</vt:i4>
      </vt:variant>
    </vt:vector>
  </HeadingPairs>
  <TitlesOfParts>
    <vt:vector size="17" baseType="lpstr">
      <vt:lpstr>LoanSchedule</vt:lpstr>
      <vt:lpstr>ColumnTitle1</vt:lpstr>
      <vt:lpstr>End_Bal</vt:lpstr>
      <vt:lpstr>ExtraPayments</vt:lpstr>
      <vt:lpstr>InterestRate</vt:lpstr>
      <vt:lpstr>LenderName</vt:lpstr>
      <vt:lpstr>LoanAmount</vt:lpstr>
      <vt:lpstr>LoanPeriod</vt:lpstr>
      <vt:lpstr>LoanStartDate</vt:lpstr>
      <vt:lpstr>PaymentsPerYear</vt:lpstr>
      <vt:lpstr>LoanSchedule!Print_Titles</vt:lpstr>
      <vt:lpstr>RowTitleRegion1..E9</vt:lpstr>
      <vt:lpstr>RowTitleRegion2..I7</vt:lpstr>
      <vt:lpstr>RowTitleRegion3..E9</vt:lpstr>
      <vt:lpstr>RowTitleRegion4..H9</vt:lpstr>
      <vt:lpstr>ScheduledNumberOfPayments</vt:lpstr>
      <vt:lpstr>ScheduledPayment</vt:lpstr>
    </vt:vector>
  </TitlesOfParts>
  <Company>MortgageCalculator.org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Microsoft Excel Mortgage Calculator With Extra Payments</dc:title>
  <dc:subject>Calculate mortgage payments quickly and easily. Includes extra payments option.</dc:subject>
  <dc:creator>MortgageCalculator.org</dc:creator>
  <cp:keywords>mortgage; home loans; amortization</cp:keywords>
  <dc:description>web-ready Excel template to calculate montly mortgage payments with amortization schedule and extra payments.</dc:description>
  <cp:lastModifiedBy>Connors, Melissa</cp:lastModifiedBy>
  <cp:revision>1</cp:revision>
  <dcterms:created xsi:type="dcterms:W3CDTF">2016-12-02T10:43:28Z</dcterms:created>
  <dcterms:modified xsi:type="dcterms:W3CDTF">2024-11-13T17:21:43Z</dcterms:modified>
  <cp:category>mortgage;home loans;amortization</cp:category>
  <cp:version>1.0</cp:ver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014a59b-4961-414b-b0ad-ef49c7799913_Enabled">
    <vt:lpwstr>true</vt:lpwstr>
  </property>
  <property fmtid="{D5CDD505-2E9C-101B-9397-08002B2CF9AE}" pid="3" name="MSIP_Label_f014a59b-4961-414b-b0ad-ef49c7799913_SetDate">
    <vt:lpwstr>2024-11-12T17:25:46Z</vt:lpwstr>
  </property>
  <property fmtid="{D5CDD505-2E9C-101B-9397-08002B2CF9AE}" pid="4" name="MSIP_Label_f014a59b-4961-414b-b0ad-ef49c7799913_Method">
    <vt:lpwstr>Privileged</vt:lpwstr>
  </property>
  <property fmtid="{D5CDD505-2E9C-101B-9397-08002B2CF9AE}" pid="5" name="MSIP_Label_f014a59b-4961-414b-b0ad-ef49c7799913_Name">
    <vt:lpwstr>Public</vt:lpwstr>
  </property>
  <property fmtid="{D5CDD505-2E9C-101B-9397-08002B2CF9AE}" pid="6" name="MSIP_Label_f014a59b-4961-414b-b0ad-ef49c7799913_SiteId">
    <vt:lpwstr>106bdeea-f616-4dfc-bc1d-6cbbf45e2011</vt:lpwstr>
  </property>
  <property fmtid="{D5CDD505-2E9C-101B-9397-08002B2CF9AE}" pid="7" name="MSIP_Label_f014a59b-4961-414b-b0ad-ef49c7799913_ActionId">
    <vt:lpwstr>727be71b-e79b-40ba-8db2-5de597f7bf31</vt:lpwstr>
  </property>
  <property fmtid="{D5CDD505-2E9C-101B-9397-08002B2CF9AE}" pid="8" name="MSIP_Label_f014a59b-4961-414b-b0ad-ef49c7799913_ContentBits">
    <vt:lpwstr>0</vt:lpwstr>
  </property>
</Properties>
</file>