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5d19428111648/Desktop/Class work/Module 1/"/>
    </mc:Choice>
  </mc:AlternateContent>
  <xr:revisionPtr revIDLastSave="1192" documentId="8_{334D7CA6-8ADB-4FAC-BF62-25A411ED8599}" xr6:coauthVersionLast="47" xr6:coauthVersionMax="47" xr10:uidLastSave="{3E365207-A167-4888-8F86-40AB0851017A}"/>
  <bookViews>
    <workbookView xWindow="28680" yWindow="-120" windowWidth="24240" windowHeight="13020" firstSheet="1" activeTab="5" xr2:uid="{00000000-000D-0000-FFFF-FFFF00000000}"/>
  </bookViews>
  <sheets>
    <sheet name="Crowdfunding" sheetId="1" r:id="rId1"/>
    <sheet name="Pivot parent category" sheetId="2" r:id="rId2"/>
    <sheet name="Pivot subcategory" sheetId="4" r:id="rId3"/>
    <sheet name="Pivot year" sheetId="6" r:id="rId4"/>
    <sheet name="Goal amount and success" sheetId="8" r:id="rId5"/>
    <sheet name="Summary Stats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G7" i="9"/>
  <c r="G12" i="9"/>
  <c r="F12" i="9"/>
  <c r="G11" i="9"/>
  <c r="F11" i="9"/>
  <c r="G10" i="9"/>
  <c r="F10" i="9"/>
  <c r="G9" i="9"/>
  <c r="F9" i="9"/>
  <c r="G8" i="9"/>
  <c r="F7" i="9"/>
  <c r="B366" i="9"/>
  <c r="L566" i="9"/>
  <c r="C14" i="8"/>
  <c r="D14" i="8"/>
  <c r="E14" i="8"/>
  <c r="B14" i="8"/>
  <c r="H13" i="8"/>
  <c r="H12" i="8"/>
  <c r="H11" i="8"/>
  <c r="H10" i="8"/>
  <c r="H9" i="8"/>
  <c r="H8" i="8"/>
  <c r="H7" i="8"/>
  <c r="H6" i="8"/>
  <c r="H5" i="8"/>
  <c r="H4" i="8"/>
  <c r="H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3" i="8"/>
  <c r="E4" i="8"/>
  <c r="E5" i="8"/>
  <c r="E6" i="8"/>
  <c r="E7" i="8"/>
  <c r="E8" i="8"/>
  <c r="E9" i="8"/>
  <c r="E10" i="8"/>
  <c r="E11" i="8"/>
  <c r="E12" i="8"/>
  <c r="E13" i="8"/>
  <c r="E2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B2" i="8"/>
  <c r="D4" i="8"/>
  <c r="C4" i="8"/>
  <c r="B12" i="8"/>
  <c r="B11" i="8"/>
  <c r="B10" i="8"/>
  <c r="B9" i="8"/>
  <c r="B8" i="8"/>
  <c r="B7" i="8"/>
  <c r="B6" i="8"/>
  <c r="B5" i="8"/>
  <c r="B4" i="8"/>
  <c r="D3" i="8"/>
  <c r="C3" i="8"/>
  <c r="B3" i="8"/>
  <c r="D13" i="8"/>
  <c r="C13" i="8"/>
  <c r="B13" i="8"/>
  <c r="D2" i="8"/>
  <c r="C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<sst xmlns="http://schemas.openxmlformats.org/spreadsheetml/2006/main" count="9067" uniqueCount="2126">
  <si>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</si>
  <si>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</si>
  <si>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</si>
  <si>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</si>
  <si>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</si>
  <si>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</si>
  <si>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</si>
  <si>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</si>
  <si>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</si>
  <si>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</si>
  <si>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</si>
  <si>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</si>
  <si>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</si>
  <si>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</si>
  <si>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</si>
  <si>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</si>
  <si>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</si>
  <si>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</si>
  <si>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</si>
  <si>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</si>
  <si>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</si>
  <si>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</si>
  <si>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</si>
  <si>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</si>
  <si>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</si>
  <si>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</si>
  <si>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</si>
  <si>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</si>
  <si>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</si>
  <si>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</si>
  <si>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</si>
  <si>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</si>
  <si>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</si>
  <si>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</si>
  <si>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</si>
  <si>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</si>
  <si>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</si>
  <si>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</si>
  <si>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</si>
  <si>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</si>
  <si>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</si>
  <si>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</si>
  <si>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</si>
  <si>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</si>
  <si>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</si>
  <si>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</si>
  <si>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</si>
  <si>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</si>
  <si>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</si>
  <si>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</si>
  <si>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</si>
  <si>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</si>
  <si>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</si>
  <si>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</si>
  <si>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</si>
  <si>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</si>
  <si>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</si>
  <si>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</si>
  <si>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</si>
  <si>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</si>
  <si>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</si>
  <si>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</si>
  <si>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</si>
  <si>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</si>
  <si>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</si>
  <si>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</si>
  <si>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</si>
  <si>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</si>
  <si>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</si>
  <si>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</si>
  <si>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</si>
  <si>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</si>
  <si>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</si>
  <si>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</si>
  <si>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</si>
  <si>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</si>
  <si>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</si>
  <si>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</si>
  <si>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</si>
  <si>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</si>
  <si>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</si>
  <si>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</si>
  <si>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</si>
  <si>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</si>
  <si>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</si>
  <si>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</si>
  <si>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</si>
  <si>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</si>
  <si>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</si>
  <si>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</si>
  <si>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</si>
  <si>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</si>
  <si>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</si>
  <si>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</si>
  <si>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</si>
  <si>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</si>
  <si>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</si>
  <si>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</si>
  <si>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</si>
  <si>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</si>
  <si>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</si>
  <si>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</si>
  <si>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</si>
  <si>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</si>
  <si>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</si>
  <si>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</si>
  <si>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</si>
  <si>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</si>
  <si>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</si>
  <si>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</si>
  <si>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</si>
  <si>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</si>
  <si>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</si>
  <si>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</si>
  <si>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</si>
  <si>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</si>
  <si>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</si>
  <si>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</si>
  <si>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</si>
  <si>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</si>
  <si>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</si>
  <si>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</si>
  <si>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</si>
  <si>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</si>
  <si>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</si>
  <si>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</si>
  <si>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</si>
  <si>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</si>
  <si>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</si>
  <si>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</si>
  <si>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</si>
  <si>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</si>
  <si>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</si>
  <si>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</si>
  <si>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</si>
  <si>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</si>
  <si>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</si>
  <si>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</si>
  <si>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</si>
  <si>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</si>
  <si>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</si>
  <si>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</si>
  <si>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</si>
  <si>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</si>
  <si>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</si>
  <si>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</si>
  <si>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</si>
  <si>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</si>
  <si>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</si>
  <si>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</si>
  <si>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</si>
  <si>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</si>
  <si>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</si>
  <si>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</si>
  <si>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</si>
  <si>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</si>
  <si>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</si>
  <si>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</si>
  <si>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</si>
  <si>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</si>
  <si>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</si>
  <si>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</si>
  <si>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</si>
  <si>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</si>
  <si>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</si>
  <si>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</si>
  <si>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</si>
  <si>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</si>
  <si>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</si>
  <si>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</si>
  <si>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</si>
  <si>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</si>
  <si>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</si>
  <si>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</si>
  <si>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</si>
  <si>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</si>
  <si>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</si>
  <si>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</si>
  <si>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</si>
  <si>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</si>
  <si>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</si>
  <si>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</si>
  <si>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</si>
  <si>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</si>
  <si>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</si>
  <si>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</si>
  <si>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</si>
  <si>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</si>
  <si>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</si>
  <si>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</si>
  <si>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</si>
  <si>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</si>
  <si>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</si>
  <si>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</si>
  <si>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</si>
  <si>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</si>
  <si>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</si>
  <si>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</si>
  <si>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</si>
  <si>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</si>
  <si>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</si>
  <si>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</si>
  <si>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</si>
  <si>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</si>
  <si>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</si>
  <si>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</si>
  <si>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</si>
  <si>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</si>
  <si>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</si>
  <si>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</si>
  <si>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</si>
  <si>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</si>
  <si>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</si>
  <si>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</si>
  <si>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</si>
  <si>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</si>
  <si>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</si>
  <si>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</si>
  <si>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</si>
  <si>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</si>
  <si>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</si>
  <si>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</si>
  <si>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</si>
  <si>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</si>
  <si>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</si>
  <si>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</si>
  <si>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</si>
  <si>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</si>
  <si>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</si>
  <si>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</si>
  <si>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</si>
  <si>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</si>
  <si>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</si>
  <si>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</si>
  <si>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</si>
  <si>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</si>
  <si>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</si>
  <si>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</si>
  <si>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</si>
  <si>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</si>
  <si>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</si>
  <si>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</si>
  <si>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</si>
  <si>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</si>
  <si>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</si>
  <si>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</si>
  <si>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</si>
  <si>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</si>
  <si>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</si>
  <si>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</si>
  <si>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</si>
  <si>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</si>
  <si>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</si>
  <si>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</si>
  <si>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</si>
  <si>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</si>
  <si>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</si>
  <si>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</si>
  <si>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</si>
  <si>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</si>
  <si>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</si>
  <si>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</si>
  <si>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</si>
  <si>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</si>
  <si>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</si>
  <si>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</si>
  <si>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</si>
  <si>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</si>
  <si>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</si>
  <si>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</si>
  <si>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</si>
  <si>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</si>
  <si>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</si>
  <si>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</si>
  <si>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</si>
  <si>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</si>
  <si>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</si>
  <si>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</si>
  <si>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</si>
  <si>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</si>
  <si>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</si>
  <si>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</si>
  <si>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</si>
  <si>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</si>
  <si>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</si>
  <si>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</si>
  <si>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</si>
  <si>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</si>
  <si>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</si>
  <si>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</si>
  <si>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</si>
  <si>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</si>
  <si>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</si>
  <si>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</si>
  <si>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</si>
  <si>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</si>
  <si>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</si>
  <si>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</si>
  <si>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</si>
  <si>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</si>
  <si>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</si>
  <si>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</si>
  <si>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</si>
  <si>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</si>
  <si>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</si>
  <si>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</si>
  <si>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</si>
  <si>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</si>
  <si>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</si>
  <si>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</si>
  <si>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</si>
  <si>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</si>
  <si>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</si>
  <si>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</si>
  <si>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</si>
  <si>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</si>
  <si>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</si>
  <si>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</si>
  <si>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</si>
  <si>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</si>
  <si>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</si>
  <si>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</si>
  <si>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</si>
  <si>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</si>
  <si>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</si>
  <si>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</si>
  <si>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</si>
  <si>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</si>
  <si>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</si>
  <si>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</si>
  <si>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</si>
  <si>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</si>
  <si>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</si>
  <si>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</si>
  <si>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</si>
  <si>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</si>
  <si>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</si>
  <si>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</si>
  <si>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</si>
  <si>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</si>
  <si>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</si>
  <si>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</si>
  <si>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</si>
  <si>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</si>
  <si>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</si>
  <si>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</si>
  <si>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</si>
  <si>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</si>
  <si>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</si>
  <si>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</si>
  <si>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</si>
  <si>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</si>
  <si>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</si>
  <si>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</si>
  <si>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</si>
  <si>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</si>
  <si>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</si>
  <si>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</si>
  <si>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</si>
  <si>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</si>
  <si>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</si>
  <si>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</si>
  <si>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</si>
  <si>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</si>
  <si>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</si>
  <si>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</si>
  <si>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</si>
  <si>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</si>
  <si>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</si>
  <si>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</si>
  <si>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</si>
  <si>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</si>
  <si>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</si>
  <si>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</si>
  <si>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</si>
  <si>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</si>
  <si>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</si>
  <si>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</si>
  <si>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</si>
  <si>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</si>
  <si>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</si>
  <si>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</si>
  <si>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</si>
  <si>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</si>
  <si>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</si>
  <si>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</si>
  <si>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</si>
  <si>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</si>
  <si>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</si>
  <si>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</si>
  <si>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</si>
  <si>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</si>
  <si>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</si>
  <si>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</si>
  <si>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</si>
  <si>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</si>
  <si>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</si>
  <si>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</si>
  <si>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</si>
  <si>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</si>
  <si>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</si>
  <si>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</si>
  <si>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</si>
  <si>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</si>
  <si>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</si>
  <si>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</si>
  <si>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</si>
  <si>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</si>
  <si>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</si>
  <si>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</si>
  <si>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</si>
  <si>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</si>
  <si>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</si>
  <si>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</si>
  <si>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</si>
  <si>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</si>
  <si>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</si>
  <si>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</si>
  <si>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</si>
  <si>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</si>
  <si>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</si>
  <si>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</si>
  <si>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</si>
  <si>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</si>
  <si>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</si>
  <si>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</si>
  <si>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</si>
  <si>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</si>
  <si>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</si>
  <si>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</si>
  <si>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</si>
  <si>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</si>
  <si>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</si>
  <si>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</si>
  <si>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</si>
  <si>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</si>
  <si>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</si>
  <si>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</si>
  <si>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</si>
  <si>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</si>
  <si>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</si>
  <si>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</si>
  <si>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</si>
  <si>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</si>
  <si>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</si>
  <si>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</si>
  <si>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</si>
  <si>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</si>
  <si>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</si>
  <si>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</si>
  <si>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</si>
  <si>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</si>
  <si>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</si>
  <si>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</si>
  <si>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</si>
  <si>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</si>
  <si>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</si>
  <si>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</si>
  <si>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</si>
  <si>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</si>
  <si>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</si>
  <si>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</si>
  <si>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</si>
  <si>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</si>
  <si>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</si>
  <si>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</si>
  <si>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</si>
  <si>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</si>
  <si>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</si>
  <si>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</si>
  <si>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</si>
  <si>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</si>
  <si>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</si>
  <si>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</si>
  <si>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</si>
  <si>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</si>
  <si>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</si>
  <si>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</si>
  <si>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</si>
  <si>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</si>
  <si>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</si>
  <si>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</si>
  <si>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</si>
  <si>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</si>
  <si>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</si>
  <si>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</si>
  <si>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</si>
  <si>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</si>
  <si>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</si>
  <si>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</si>
  <si>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</si>
  <si>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</si>
  <si>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</si>
  <si>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</si>
  <si>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</si>
  <si>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</si>
  <si>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</si>
  <si>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</si>
  <si>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</si>
  <si>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</si>
  <si>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</si>
  <si>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</si>
  <si>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</si>
  <si>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</si>
  <si>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</si>
  <si>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</si>
  <si>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</si>
  <si>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</si>
  <si>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</si>
  <si>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</si>
  <si>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</si>
  <si>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</si>
  <si>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</si>
  <si>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</si>
  <si>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</si>
  <si>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</si>
  <si>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</si>
  <si>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</si>
  <si>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</si>
  <si>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</si>
  <si>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</si>
  <si>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</si>
  <si>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</si>
  <si>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</si>
  <si>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</si>
  <si>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</si>
  <si>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</si>
  <si>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</si>
  <si>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</si>
  <si>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</si>
  <si>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</si>
  <si>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</si>
  <si>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</si>
  <si>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</si>
  <si>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</si>
  <si>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</si>
  <si>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</si>
  <si>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</si>
  <si>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</si>
  <si>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</si>
  <si>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</si>
  <si>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</si>
  <si>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</si>
  <si>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</si>
  <si>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</si>
  <si>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</si>
  <si>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</si>
  <si>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</si>
  <si>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</si>
  <si>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</si>
  <si>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</si>
  <si>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</si>
  <si>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</si>
  <si>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</si>
  <si>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</si>
  <si>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</si>
  <si>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</si>
  <si>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</si>
  <si>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</si>
  <si>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</si>
  <si>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</si>
  <si>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</si>
  <si>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</si>
  <si>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</si>
  <si>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</si>
  <si>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</si>
  <si>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</si>
  <si>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</si>
  <si>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</si>
  <si>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</si>
  <si>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</si>
  <si>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</si>
  <si>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</si>
  <si>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</si>
  <si>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</si>
  <si>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</si>
  <si>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</si>
  <si>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</si>
  <si>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</si>
  <si>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</si>
  <si>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</si>
  <si>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</si>
  <si>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</si>
  <si>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</si>
  <si>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</si>
  <si>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</si>
  <si>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</si>
  <si>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</si>
  <si>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</si>
  <si>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</si>
  <si>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</si>
  <si>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</si>
  <si>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</si>
  <si>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</si>
  <si>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</si>
  <si>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</si>
  <si>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</si>
  <si>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</si>
  <si>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</si>
  <si>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</si>
  <si>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</si>
  <si>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</si>
  <si>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</si>
  <si>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</si>
  <si>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</si>
  <si>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</si>
  <si>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</si>
  <si>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</si>
  <si>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</si>
  <si>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</si>
  <si>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</si>
  <si>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</si>
  <si>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</si>
  <si>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</si>
  <si>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</si>
  <si>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</si>
  <si>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</si>
  <si>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</si>
  <si>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</si>
  <si>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</si>
  <si>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</si>
  <si>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</si>
  <si>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</si>
  <si>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</si>
  <si>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</si>
  <si>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</si>
  <si>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</si>
  <si>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</si>
  <si>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</si>
  <si>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</si>
  <si>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</si>
  <si>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</si>
  <si>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</si>
  <si>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</si>
  <si>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</si>
  <si>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</si>
  <si>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</si>
  <si>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</si>
  <si>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</si>
  <si>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</si>
  <si>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</si>
  <si>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</si>
  <si>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</si>
  <si>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</si>
  <si>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</si>
  <si>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</si>
  <si>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</si>
  <si>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</si>
  <si>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</si>
  <si>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</si>
  <si>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</si>
  <si>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</si>
  <si>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</si>
  <si>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</si>
  <si>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</si>
  <si>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</si>
  <si>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</si>
  <si>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</si>
  <si>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</si>
  <si>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</si>
  <si>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</si>
  <si>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</si>
  <si>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</si>
  <si>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</si>
  <si>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</si>
  <si>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</si>
  <si>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</si>
  <si>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</si>
  <si>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</si>
  <si>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</si>
  <si>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</si>
  <si>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</si>
  <si>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</si>
  <si>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</si>
  <si>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</si>
  <si>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</si>
  <si>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</si>
  <si>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</si>
  <si>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</si>
  <si>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</si>
  <si>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</si>
  <si>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</si>
  <si>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</si>
  <si>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</si>
  <si>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</si>
  <si>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</si>
  <si>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</si>
  <si>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</si>
  <si>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</si>
  <si>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</si>
  <si>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</si>
  <si>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</si>
  <si>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</si>
  <si>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</si>
  <si>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</si>
  <si>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</si>
  <si>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</si>
  <si>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</si>
  <si>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</si>
  <si>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</si>
  <si>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</si>
  <si>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</si>
  <si>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</si>
  <si>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</si>
  <si>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</si>
  <si>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</si>
  <si>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</si>
  <si>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</si>
  <si>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</si>
  <si>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</si>
  <si>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</si>
  <si>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</si>
  <si>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</si>
  <si>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</si>
  <si>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</si>
  <si>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</si>
  <si>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</si>
  <si>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</si>
  <si>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</si>
  <si>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</si>
  <si>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</si>
  <si>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</si>
  <si>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</si>
  <si>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</si>
  <si>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</si>
  <si>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</si>
  <si>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</si>
  <si>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</si>
  <si>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</si>
  <si>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</si>
  <si>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</si>
  <si>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</si>
  <si>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</si>
  <si>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</si>
  <si>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</si>
  <si>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</si>
  <si>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</si>
  <si>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</si>
  <si>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</si>
  <si>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</si>
  <si>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</si>
  <si>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</si>
  <si>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</si>
  <si>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</si>
  <si>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</si>
  <si>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</si>
  <si>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</si>
  <si>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</si>
  <si>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</si>
  <si>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</si>
  <si>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</si>
  <si>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</si>
  <si>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</si>
  <si>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</si>
  <si>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</si>
  <si>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</si>
  <si>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</si>
  <si>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</si>
  <si>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</si>
  <si>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</si>
  <si>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</si>
  <si>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</si>
  <si>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</si>
  <si>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</si>
  <si>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</si>
  <si>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</si>
  <si>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</si>
  <si>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</si>
  <si>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</si>
  <si>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</si>
  <si>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</si>
  <si>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</si>
  <si>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</si>
  <si>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</si>
  <si>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</si>
  <si>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</si>
  <si>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</si>
  <si>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</si>
  <si>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</si>
  <si>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</si>
  <si>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</si>
  <si>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</si>
  <si>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</si>
  <si>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</si>
  <si>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</si>
  <si>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</si>
  <si>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</si>
  <si>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</si>
  <si>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</si>
  <si>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</si>
  <si>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</si>
  <si>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</si>
  <si>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</si>
  <si>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</si>
  <si>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</si>
  <si>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</si>
  <si>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</si>
  <si>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</si>
  <si>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</si>
  <si>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</si>
  <si>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</si>
  <si>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</si>
  <si>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</si>
  <si>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</si>
  <si>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</si>
  <si>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</si>
  <si>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</si>
  <si>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</si>
  <si>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</si>
  <si>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</si>
  <si>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</si>
  <si>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</si>
  <si>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</si>
  <si>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</si>
  <si>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</si>
  <si>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</si>
  <si>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</si>
  <si>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</si>
  <si>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</si>
  <si>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</si>
  <si>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</si>
  <si>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</si>
  <si>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</si>
  <si>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</si>
  <si>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</si>
  <si>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</si>
  <si>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</si>
  <si>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</si>
  <si>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</si>
  <si>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</si>
  <si>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</si>
  <si>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</si>
  <si>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</si>
  <si>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</si>
  <si>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</si>
  <si>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</si>
  <si>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</si>
  <si>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</si>
  <si>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</si>
  <si>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</si>
  <si>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</si>
  <si>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</si>
  <si>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</si>
  <si>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</si>
  <si>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</si>
  <si>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</si>
  <si>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</si>
  <si>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</si>
  <si>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</si>
  <si>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</si>
  <si>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</si>
  <si>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</si>
  <si>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</si>
  <si>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</si>
  <si>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</si>
  <si>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</si>
  <si>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</si>
  <si>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</si>
  <si>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</si>
  <si>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</si>
  <si>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</si>
  <si>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</si>
  <si>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</si>
  <si>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</si>
  <si>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</si>
  <si>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</si>
  <si>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</si>
  <si>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</si>
  <si>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</si>
  <si>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</si>
  <si>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</si>
  <si>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</si>
  <si>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</si>
  <si>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</si>
  <si>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</si>
  <si>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</si>
  <si>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</si>
  <si>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</si>
  <si>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</si>
  <si>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</si>
  <si>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</si>
  <si>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</si>
  <si>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</si>
  <si>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</si>
  <si>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</si>
  <si>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</si>
  <si>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</si>
  <si>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</si>
  <si>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</si>
  <si>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</si>
  <si>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</si>
  <si>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</si>
  <si>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</si>
  <si>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</si>
  <si>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</si>
  <si>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</si>
  <si>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</si>
  <si>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</si>
  <si>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</si>
  <si>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</si>
  <si>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</si>
  <si>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</si>
  <si>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</si>
  <si>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</si>
  <si>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</si>
  <si>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</si>
  <si>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</si>
  <si>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</si>
  <si>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</si>
  <si>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</si>
  <si>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</si>
  <si>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</si>
  <si>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</si>
  <si>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</si>
  <si>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</si>
  <si>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</si>
  <si>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</si>
  <si>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</si>
  <si>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</si>
  <si>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</si>
  <si>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</si>
  <si>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</si>
  <si>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</si>
  <si>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</si>
  <si>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</si>
  <si>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</si>
  <si>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</si>
  <si>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</si>
  <si>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</si>
  <si>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</si>
  <si>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</si>
  <si>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</si>
  <si>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</si>
  <si>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</si>
  <si>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</si>
  <si>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</si>
  <si>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</si>
  <si>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</si>
  <si>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</si>
  <si>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</si>
  <si>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</si>
  <si>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</si>
  <si>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</si>
  <si>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</si>
  <si>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</si>
  <si>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</si>
  <si>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</si>
  <si>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</si>
  <si>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</si>
  <si>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</si>
  <si>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</si>
  <si>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</si>
  <si>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</si>
  <si>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</si>
  <si>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</si>
  <si>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</si>
  <si>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</si>
  <si>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</si>
  <si>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</si>
  <si>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</si>
  <si>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</si>
  <si>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</si>
  <si>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</si>
  <si>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</si>
  <si>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</si>
  <si>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</si>
  <si>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</si>
  <si>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</si>
  <si>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</si>
  <si>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</si>
  <si>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</si>
  <si>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</si>
  <si>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</si>
  <si>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</si>
  <si>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</si>
  <si>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</si>
  <si>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</si>
  <si>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</si>
  <si>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</si>
  <si>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</si>
  <si>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</si>
  <si>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</si>
  <si>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</si>
  <si>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</si>
  <si>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</si>
  <si>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</si>
  <si>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</si>
  <si>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</si>
  <si>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</si>
  <si>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</si>
  <si>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</si>
  <si>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</si>
  <si>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</si>
  <si>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</si>
  <si>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</si>
  <si>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</si>
  <si>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</si>
  <si>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</si>
  <si>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</si>
  <si>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</si>
  <si>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</si>
  <si>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</si>
  <si>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</si>
  <si>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</si>
  <si>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</si>
  <si>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</si>
  <si>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</si>
  <si>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</si>
  <si>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</si>
  <si>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</si>
  <si>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</si>
  <si>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</si>
  <si>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</si>
  <si>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</si>
  <si>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</si>
  <si>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</si>
  <si>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</si>
  <si>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</si>
  <si>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</si>
  <si>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</si>
  <si>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</si>
  <si>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</si>
  <si>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</si>
  <si>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</si>
  <si>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</si>
  <si>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</si>
  <si>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</si>
  <si>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</si>
  <si>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</si>
  <si>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</si>
  <si>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</si>
  <si>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</si>
  <si>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</si>
  <si>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</si>
  <si>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</si>
  <si>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</si>
  <si>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</si>
  <si>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</si>
  <si>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</si>
  <si>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</si>
  <si>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</si>
  <si>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</si>
  <si>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</si>
  <si>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</si>
  <si>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</si>
  <si>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</si>
  <si>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</si>
  <si>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</si>
  <si>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</si>
  <si>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</si>
  <si>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</si>
  <si>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</si>
  <si>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</si>
  <si>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</si>
  <si>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</si>
  <si>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</si>
  <si>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</si>
  <si>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</si>
  <si>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</si>
  <si>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</si>
  <si>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</si>
  <si>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</si>
  <si>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</si>
  <si>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</si>
  <si>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</si>
  <si>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</si>
  <si>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</si>
  <si>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</si>
  <si>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</si>
  <si>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</si>
  <si>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</si>
  <si>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</si>
  <si>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</si>
  <si>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</si>
  <si>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</si>
  <si>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</si>
  <si>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</si>
  <si>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</si>
  <si>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</si>
  <si>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</si>
  <si>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</si>
  <si>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</si>
  <si>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</si>
  <si>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</si>
  <si>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</si>
  <si>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</si>
  <si>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</si>
  <si>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</si>
  <si>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</si>
  <si>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</si>
  <si>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</si>
  <si>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</si>
  <si>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</si>
  <si>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</si>
  <si>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</si>
  <si>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</si>
  <si>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</si>
  <si>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</si>
  <si>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</si>
  <si>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</si>
  <si>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</si>
  <si>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</si>
  <si>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</si>
  <si>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</si>
  <si>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</si>
  <si>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</si>
  <si>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</si>
  <si>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</si>
  <si>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</si>
  <si>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</si>
  <si>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</si>
  <si>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</si>
  <si>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</si>
  <si>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</si>
  <si>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</si>
  <si>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</si>
  <si>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</si>
  <si>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</si>
  <si>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</si>
  <si>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</si>
  <si>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</si>
  <si>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</si>
  <si>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</si>
  <si>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</si>
  <si>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</si>
  <si>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</si>
  <si>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</si>
  <si>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</si>
  <si>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</si>
  <si>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</si>
  <si>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</si>
  <si>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</si>
  <si>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</si>
  <si>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</si>
  <si>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</si>
  <si>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</si>
  <si>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</si>
  <si>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</si>
  <si>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</si>
  <si>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</si>
  <si>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</si>
  <si>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</si>
  <si>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</si>
  <si>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</si>
  <si>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</si>
  <si>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</si>
  <si>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</si>
  <si>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</si>
  <si>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</si>
  <si>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</si>
  <si>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</si>
  <si>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</si>
  <si>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</si>
  <si>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</si>
  <si>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</si>
  <si>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</si>
  <si>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</si>
  <si>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</si>
  <si>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</si>
  <si>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</si>
  <si>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</si>
  <si>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</si>
  <si>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</si>
  <si>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</si>
  <si>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</si>
  <si>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</si>
  <si>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</si>
  <si>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</si>
  <si>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</si>
  <si>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</si>
  <si>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</si>
  <si>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</si>
  <si>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</si>
  <si>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</si>
  <si>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</si>
  <si>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</si>
  <si>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</si>
  <si>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</si>
  <si>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</si>
  <si>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</si>
  <si>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</si>
  <si>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</si>
  <si>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</si>
  <si>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</si>
  <si>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</si>
  <si>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</si>
  <si>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</si>
  <si>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</si>
  <si>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</si>
  <si>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</si>
  <si>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</si>
  <si>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</si>
  <si>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</si>
  <si>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</si>
  <si>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</si>
  <si>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</si>
  <si>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</si>
  <si>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</si>
  <si>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</si>
  <si>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</si>
  <si>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</si>
  <si>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</si>
  <si>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</si>
  <si>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</si>
  <si>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</si>
  <si>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</si>
  <si>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</si>
  <si>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</si>
  <si>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</si>
  <si>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</si>
  <si>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</si>
  <si>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</si>
  <si>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</si>
  <si>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</si>
  <si>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</si>
  <si>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</si>
  <si>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</si>
  <si>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</si>
  <si>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</si>
  <si>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</si>
  <si>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</si>
  <si>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</si>
  <si>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</si>
  <si>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</si>
  <si>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</si>
  <si>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</si>
  <si>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</si>
  <si>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</si>
  <si>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</si>
  <si>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</si>
  <si>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</si>
  <si>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</si>
  <si>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</si>
  <si>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</si>
  <si>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</si>
  <si>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</si>
  <si>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</si>
  <si>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</si>
  <si>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</si>
  <si>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</si>
  <si>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</si>
  <si>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</si>
  <si>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</si>
  <si>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</si>
  <si>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</si>
  <si>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</si>
  <si>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</si>
  <si>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</si>
  <si>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</si>
  <si>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</si>
  <si>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</si>
  <si>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</si>
  <si>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</si>
  <si>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</si>
  <si>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</si>
  <si>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</si>
  <si>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</si>
  <si>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</si>
  <si>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</si>
  <si>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</si>
  <si>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</si>
  <si>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</si>
  <si>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</si>
  <si>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</si>
  <si>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</si>
  <si>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</si>
  <si>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</si>
  <si>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</si>
  <si>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</si>
  <si>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</si>
  <si>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</si>
  <si>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</si>
  <si>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</si>
  <si>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</si>
  <si>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</si>
  <si>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</si>
  <si>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</si>
  <si>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</si>
  <si>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</si>
  <si>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</si>
  <si>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</si>
  <si>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</si>
  <si>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</si>
  <si>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</si>
  <si>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</si>
  <si>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</si>
  <si>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</si>
  <si>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</si>
  <si>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</si>
  <si>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</si>
  <si>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</si>
  <si>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</si>
  <si>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</si>
  <si>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</si>
  <si>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</si>
  <si>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</si>
  <si>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</si>
  <si>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</si>
  <si>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</si>
  <si>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</si>
  <si>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</si>
  <si>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</si>
  <si>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</si>
  <si>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</si>
  <si>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</si>
  <si>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</si>
  <si>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</si>
  <si>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</si>
  <si>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</si>
  <si>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</si>
  <si>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</si>
  <si>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</si>
  <si>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</si>
  <si>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</si>
  <si>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</si>
  <si>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</si>
  <si>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</si>
  <si>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</si>
  <si>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</si>
  <si>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</si>
  <si>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</si>
  <si>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</si>
  <si>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</si>
  <si>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</si>
  <si>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</si>
  <si>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</si>
  <si>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</si>
  <si>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</si>
  <si>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</si>
  <si>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</si>
  <si>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</si>
  <si>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</si>
  <si>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</si>
  <si>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</si>
  <si>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</si>
  <si>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</si>
  <si>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</si>
  <si>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</si>
  <si>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</si>
  <si>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</si>
  <si>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</si>
  <si>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</si>
  <si>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</si>
  <si>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</si>
  <si>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</si>
  <si>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</si>
  <si>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</si>
  <si>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</si>
  <si>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</si>
  <si>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</si>
  <si>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</si>
  <si>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</si>
  <si>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</si>
  <si>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</si>
  <si>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</si>
  <si>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</si>
  <si>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</si>
  <si>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</si>
  <si>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</si>
  <si>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</si>
  <si>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</si>
  <si>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</si>
  <si>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</si>
  <si>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</si>
  <si>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</si>
  <si>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</si>
  <si>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</si>
  <si>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</si>
  <si>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</si>
  <si>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</si>
  <si>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</si>
  <si>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</si>
  <si>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</si>
  <si>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</si>
  <si>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</si>
  <si>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</si>
  <si>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</si>
  <si>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</si>
  <si>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</si>
  <si>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</si>
  <si>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</si>
  <si>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</si>
  <si>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</si>
  <si>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</si>
  <si>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</si>
  <si>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</si>
  <si>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</si>
  <si>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</si>
  <si>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</si>
  <si>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</si>
  <si>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</si>
  <si>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</si>
  <si>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</si>
  <si>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</si>
  <si>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</si>
  <si>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</si>
  <si>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</si>
  <si>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</si>
  <si>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</si>
  <si>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</si>
  <si>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</si>
  <si>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</si>
  <si>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</si>
  <si>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</si>
  <si>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</si>
  <si>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</si>
  <si>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</si>
  <si>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</si>
  <si>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</si>
  <si>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</si>
  <si>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</si>
  <si>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</si>
  <si>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</si>
  <si>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</si>
  <si>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</si>
  <si>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</si>
  <si>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</si>
  <si>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</si>
  <si>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</si>
  <si>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</si>
  <si>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</si>
  <si>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</si>
  <si>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</si>
  <si>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</si>
  <si>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</si>
  <si>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</si>
  <si>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</si>
  <si>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</si>
  <si>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</si>
  <si>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</si>
  <si>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</si>
  <si>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</si>
  <si>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</si>
  <si>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</si>
  <si>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</si>
  <si>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</si>
  <si>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</si>
  <si>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</si>
  <si>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</si>
  <si>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</si>
  <si>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</si>
  <si>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</si>
  <si>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</si>
  <si>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</si>
  <si>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</si>
  <si>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</si>
  <si>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</si>
  <si>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</si>
  <si>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</si>
  <si>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</si>
  <si>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</si>
  <si>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</si>
  <si>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</si>
  <si>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</si>
  <si>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</si>
  <si>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</si>
  <si>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</si>
  <si>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</si>
  <si>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</si>
  <si>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</si>
  <si>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</si>
  <si>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</si>
  <si>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</si>
  <si>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</si>
  <si>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</si>
  <si>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</si>
  <si>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</si>
  <si>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</si>
  <si>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</si>
  <si>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</si>
  <si>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</si>
  <si>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</si>
  <si>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</si>
  <si>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</si>
  <si>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</si>
  <si>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</si>
  <si>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</si>
  <si>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</si>
  <si>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</si>
  <si>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</si>
  <si>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</si>
  <si>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</si>
  <si>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</si>
  <si>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</si>
  <si>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</si>
  <si>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</si>
  <si>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</si>
  <si>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</si>
  <si>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</si>
  <si>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</si>
  <si>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</si>
  <si>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</si>
  <si>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</si>
  <si>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</si>
  <si>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</si>
  <si>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</si>
  <si>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</si>
  <si>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</si>
  <si>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</si>
  <si>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</si>
  <si>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</si>
  <si>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</si>
  <si>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</si>
  <si>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</si>
  <si>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</si>
  <si>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</si>
  <si>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</si>
  <si>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</si>
  <si>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</si>
  <si>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</si>
  <si>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</si>
  <si>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</si>
  <si>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</si>
  <si>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</si>
  <si>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</si>
  <si>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</si>
  <si>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</si>
  <si>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</si>
  <si>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</si>
  <si>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</si>
  <si>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</si>
  <si>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</si>
  <si>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</si>
  <si>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</si>
  <si>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</si>
  <si>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</si>
  <si>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</si>
  <si>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</si>
  <si>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</si>
  <si>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</si>
  <si>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</si>
  <si>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</si>
  <si>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</si>
  <si>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</si>
  <si>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</si>
  <si>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</si>
  <si>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</si>
  <si>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</si>
  <si>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</si>
  <si>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</si>
  <si>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</si>
  <si>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</si>
  <si>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</si>
  <si>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</si>
  <si>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</si>
  <si>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</si>
  <si>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</si>
  <si>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</si>
  <si>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</si>
  <si>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</si>
  <si>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</si>
  <si>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</si>
  <si>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</si>
  <si>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</si>
  <si>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</si>
  <si>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</si>
  <si>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</si>
  <si>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</si>
  <si>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</si>
  <si>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</si>
  <si>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</si>
  <si>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</si>
  <si>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</si>
  <si>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</si>
  <si>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</si>
  <si>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</si>
  <si>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</si>
  <si>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</si>
  <si>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</si>
  <si>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</si>
  <si>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</si>
  <si>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</si>
  <si>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</si>
  <si>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</si>
  <si>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</si>
  <si>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</si>
  <si>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</si>
  <si>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</si>
  <si>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</si>
  <si>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</si>
  <si>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</si>
  <si>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</si>
  <si>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</si>
  <si>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</si>
  <si>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</si>
  <si>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</si>
  <si>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</si>
  <si>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</si>
  <si>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</si>
  <si>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</si>
  <si>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</si>
  <si>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</si>
  <si>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</si>
  <si>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</si>
  <si>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</si>
  <si>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</si>
  <si>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</si>
  <si>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</si>
  <si>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</si>
  <si>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</si>
  <si>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</si>
  <si>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</si>
  <si>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</si>
  <si>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</si>
  <si>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</si>
  <si>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</si>
  <si>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</si>
  <si>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</si>
  <si>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</si>
  <si>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</si>
  <si>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</si>
  <si>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</si>
  <si>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</si>
  <si>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</si>
  <si>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</si>
  <si>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</si>
  <si>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</si>
  <si>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</si>
  <si>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</si>
  <si>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</si>
  <si>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</si>
  <si>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</si>
  <si>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</si>
  <si>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</si>
  <si>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</si>
  <si>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</si>
  <si>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</si>
  <si>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</si>
  <si>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</si>
  <si>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</si>
  <si>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</si>
  <si>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</si>
  <si>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</si>
  <si>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</si>
  <si>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</si>
  <si>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</si>
  <si>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</si>
  <si>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</si>
  <si>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</si>
  <si>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</si>
  <si>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</si>
  <si>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</si>
  <si>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</si>
  <si>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</si>
  <si>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</si>
  <si>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</si>
  <si>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</si>
  <si>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</si>
  <si>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</si>
  <si>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</si>
  <si>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</si>
  <si>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</si>
  <si>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</si>
  <si>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</si>
  <si>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</si>
  <si>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</si>
  <si>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</si>
  <si>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</si>
  <si>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</si>
  <si>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</si>
  <si>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</si>
  <si>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</si>
  <si>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</si>
  <si>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</si>
  <si>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</si>
  <si>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</si>
  <si>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</si>
  <si>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</si>
  <si>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</si>
  <si>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</si>
  <si>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</si>
  <si>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</si>
  <si>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</si>
  <si>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</si>
  <si>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</si>
  <si>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</si>
  <si>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</si>
  <si>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</si>
  <si>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</si>
  <si>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</si>
  <si>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</si>
  <si>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</si>
  <si>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</si>
  <si>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</si>
  <si>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</si>
  <si>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</si>
  <si>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</si>
  <si>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</si>
  <si>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</si>
  <si>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</si>
  <si>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</si>
  <si>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</si>
  <si>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</si>
  <si>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</si>
  <si>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</si>
  <si>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</si>
  <si>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</si>
  <si>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</si>
  <si>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</si>
  <si>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</si>
  <si>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</si>
  <si>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</si>
  <si>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</si>
  <si>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</si>
  <si>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</si>
  <si>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</si>
  <si>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</si>
  <si>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</si>
  <si>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</si>
  <si>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</si>
  <si>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</si>
  <si>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</si>
  <si>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</si>
  <si>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</si>
  <si>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</si>
  <si>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</si>
  <si>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</si>
  <si>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</si>
  <si>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</si>
  <si>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</si>
  <si>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</si>
  <si>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</si>
  <si>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</si>
  <si>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</si>
  <si>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</si>
  <si>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</si>
  <si>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</si>
  <si>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</si>
  <si>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</si>
  <si>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</si>
  <si>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</si>
  <si>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</si>
  <si>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</si>
  <si>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</si>
  <si>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</si>
  <si>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</si>
  <si>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</si>
  <si>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</si>
  <si>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</si>
  <si>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</si>
  <si>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</si>
  <si>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</si>
  <si>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</si>
  <si>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</si>
  <si>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</si>
  <si>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</si>
  <si>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</si>
  <si>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</si>
  <si>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</si>
  <si>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</si>
  <si>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</si>
  <si>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</si>
  <si>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</si>
  <si>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</si>
  <si>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</si>
  <si>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</si>
  <si>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</si>
  <si>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</si>
  <si>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</si>
  <si>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</si>
  <si>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</si>
  <si>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</si>
  <si>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</si>
  <si>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</si>
  <si>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</si>
  <si>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</si>
  <si>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</si>
  <si>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</si>
  <si>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</si>
  <si>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</si>
  <si>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</si>
  <si>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</si>
  <si>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</si>
  <si>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</si>
  <si>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</si>
  <si>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</si>
  <si>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</si>
  <si>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</si>
  <si>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</si>
  <si>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</si>
  <si>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</si>
  <si>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</si>
  <si>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</si>
  <si>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</si>
  <si>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</si>
  <si>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</si>
  <si>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</si>
  <si>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</si>
  <si>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</si>
  <si>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</si>
  <si>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</si>
  <si>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</si>
  <si>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</si>
  <si>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</si>
  <si>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</si>
  <si>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</si>
  <si>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</si>
  <si>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</si>
  <si>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</si>
  <si>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</si>
  <si>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</si>
  <si>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</si>
  <si>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</si>
  <si>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</si>
  <si>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</si>
  <si>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</si>
  <si>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</si>
  <si>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</si>
  <si>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</si>
  <si>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</si>
  <si>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</si>
  <si>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</si>
  <si>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</si>
  <si>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</si>
  <si>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</si>
  <si>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</si>
  <si>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</si>
  <si>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</si>
  <si>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</si>
  <si>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</si>
  <si>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</si>
  <si>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</si>
  <si>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</si>
  <si>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</si>
  <si>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</si>
  <si>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</si>
  <si>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</si>
  <si>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</si>
  <si>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</si>
  <si>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</si>
  <si>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</si>
  <si>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</si>
  <si>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</si>
  <si>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</si>
  <si>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</si>
  <si>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</si>
  <si>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</si>
  <si>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</si>
  <si>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</si>
  <si>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</si>
  <si>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</si>
  <si>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</si>
  <si>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</si>
  <si>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</si>
  <si>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</si>
  <si>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</si>
  <si>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</si>
  <si>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</si>
  <si>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</si>
  <si>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</si>
  <si>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</si>
  <si>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</si>
  <si>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</si>
  <si>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</si>
  <si>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</si>
  <si>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</si>
  <si>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</si>
  <si>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</si>
  <si>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</si>
  <si>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</si>
  <si>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</si>
  <si>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</si>
  <si>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</si>
  <si>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</si>
  <si>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</si>
  <si>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</si>
  <si>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</si>
  <si>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</si>
  <si>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</si>
  <si>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</si>
  <si>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</si>
  <si>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</si>
  <si>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</si>
  <si>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</si>
  <si>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</si>
  <si>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</si>
  <si>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</si>
  <si>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</si>
  <si>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</si>
  <si>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</si>
  <si>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</si>
  <si>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</si>
  <si>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</si>
  <si>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</si>
  <si>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</si>
  <si>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</si>
  <si>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</si>
  <si>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</si>
  <si>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</si>
  <si>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</si>
  <si>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</si>
  <si>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</si>
  <si>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</si>
  <si>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</si>
  <si>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</si>
  <si>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</si>
  <si>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</si>
  <si>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</si>
  <si>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</si>
  <si>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</si>
  <si>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</si>
  <si>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</si>
  <si>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</si>
  <si>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</si>
  <si>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</si>
  <si>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</si>
  <si>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</si>
  <si>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</si>
  <si>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</si>
  <si>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</si>
  <si>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</si>
  <si>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</si>
  <si>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</si>
  <si>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</si>
  <si>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</si>
  <si>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</si>
  <si>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</si>
  <si>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</si>
  <si>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</si>
  <si>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</si>
  <si>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</si>
  <si>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</si>
  <si>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</si>
  <si>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</si>
  <si>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</si>
  <si>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</si>
  <si>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</si>
  <si>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</si>
  <si>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</si>
  <si>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</si>
  <si>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</si>
  <si>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</si>
  <si>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</si>
  <si>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</si>
  <si>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</si>
  <si>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</si>
  <si>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</si>
  <si>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</si>
  <si>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</si>
  <si>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</si>
  <si>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</si>
  <si>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</si>
  <si>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</si>
  <si>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</si>
  <si>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</si>
  <si>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</si>
  <si>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</si>
  <si>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</si>
  <si>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</si>
  <si>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</si>
  <si>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</si>
  <si>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</si>
  <si>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</si>
  <si>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</si>
  <si>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</si>
  <si>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</si>
  <si>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</si>
  <si>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</si>
  <si>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</si>
  <si>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</si>
  <si>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</si>
  <si>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</si>
  <si>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</si>
  <si>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</si>
  <si>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</si>
  <si>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</si>
  <si>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</si>
  <si>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</si>
  <si>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</si>
  <si>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</si>
  <si>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</si>
  <si>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</si>
  <si>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</si>
  <si>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</si>
  <si>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</si>
  <si>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</si>
  <si>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</si>
  <si>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</si>
  <si>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</si>
  <si>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</si>
  <si>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</si>
  <si>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</si>
  <si>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</si>
  <si>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</si>
  <si>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</si>
  <si>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</si>
  <si>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</si>
  <si>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</si>
  <si>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</si>
  <si>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</si>
  <si>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</si>
  <si>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</si>
  <si>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</si>
  <si>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</si>
  <si>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</si>
  <si>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</si>
  <si>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</si>
  <si>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</si>
  <si>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</si>
  <si>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</si>
  <si>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</si>
  <si>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</si>
  <si>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</si>
  <si>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</si>
  <si>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</si>
  <si>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</si>
  <si>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</si>
  <si>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</si>
  <si>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</si>
  <si>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</si>
  <si>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</si>
  <si>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</si>
  <si>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</si>
  <si>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</si>
  <si>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</si>
  <si>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</si>
  <si>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</si>
  <si>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</si>
  <si>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</si>
  <si>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</si>
  <si>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</si>
  <si>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</si>
  <si>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</si>
  <si>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</si>
  <si>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</si>
  <si>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</si>
  <si>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</si>
  <si>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</si>
  <si>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</si>
  <si>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</si>
  <si>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</si>
  <si>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</si>
  <si>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</si>
  <si>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</si>
  <si>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</si>
  <si>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</si>
  <si>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</si>
  <si>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</si>
  <si>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</si>
  <si>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</si>
  <si>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</si>
  <si>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</si>
  <si>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</si>
  <si>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</si>
  <si>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</si>
  <si>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</si>
  <si>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</si>
  <si>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</si>
  <si>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</si>
  <si>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</si>
  <si>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</si>
  <si>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</si>
  <si>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</si>
  <si>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</si>
  <si>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</si>
  <si>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</si>
  <si>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</si>
  <si>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</si>
  <si>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</si>
  <si>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</si>
  <si>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</si>
  <si>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</si>
  <si>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</si>
  <si>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</si>
  <si>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</si>
  <si>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</si>
  <si>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</si>
  <si>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</si>
  <si>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</si>
  <si>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</si>
  <si>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</si>
  <si>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</si>
  <si>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</si>
  <si>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</si>
  <si>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</si>
  <si>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</si>
  <si>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</si>
  <si>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</si>
  <si>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</si>
  <si>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</si>
  <si>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</si>
  <si>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</si>
  <si>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</si>
  <si>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</si>
  <si>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</si>
  <si>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Date_created_conversion</t>
  </si>
  <si>
    <t>Years (Date_created_conversion)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</si>
  <si>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</si>
  <si>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</si>
  <si>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</si>
  <si>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</si>
  <si>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</si>
  <si>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</si>
  <si>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</si>
  <si>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</si>
  <si>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</si>
  <si>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</si>
  <si>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</si>
  <si>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</si>
  <si>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</si>
  <si>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</si>
  <si>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</si>
  <si>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</si>
  <si>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</si>
  <si>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</si>
  <si>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</si>
  <si>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</si>
  <si>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Column1</t>
  </si>
  <si>
    <t>Column2</t>
  </si>
  <si>
    <t>Column3</t>
  </si>
  <si>
    <t>Column4</t>
  </si>
  <si>
    <t>Column5</t>
  </si>
  <si>
    <t>Column6</t>
  </si>
  <si>
    <t>Outcome</t>
  </si>
  <si>
    <t>Mean</t>
  </si>
  <si>
    <t>Median</t>
  </si>
  <si>
    <t>Minimum</t>
  </si>
  <si>
    <t>Maximum</t>
  </si>
  <si>
    <t>Variance</t>
  </si>
  <si>
    <t>Standard deviation</t>
  </si>
  <si>
    <t>Failed</t>
  </si>
  <si>
    <t>Successful</t>
  </si>
  <si>
    <t>outcome2</t>
  </si>
  <si>
    <t>backers_count2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</si>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</sst>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42" applyNumberFormat="1" applyFont="1" applyAlignment="1">
      <alignment horizontal="center" wrapText="1"/>
    </xf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3" fillId="34" borderId="12" xfId="0" applyFont="1" applyFill="1" applyBorder="1"/>
    <xf numFmtId="0" fontId="0" fillId="0" borderId="12" xfId="0" applyBorder="1"/>
    <xf numFmtId="0" fontId="0" fillId="33" borderId="12" xfId="0" applyFill="1" applyBorder="1"/>
    <xf numFmtId="9" fontId="0" fillId="33" borderId="12" xfId="43" applyFont="1" applyFill="1" applyBorder="1"/>
    <xf numFmtId="0" fontId="0" fillId="35" borderId="12" xfId="0" applyFill="1" applyBorder="1"/>
    <xf numFmtId="0" fontId="0" fillId="36" borderId="12" xfId="0" applyFill="1" applyBorder="1"/>
    <xf numFmtId="9" fontId="0" fillId="36" borderId="12" xfId="43" applyFont="1" applyFill="1" applyBorder="1"/>
    <xf numFmtId="0" fontId="16" fillId="0" borderId="13" xfId="0" applyFont="1" applyBorder="1"/>
    <xf numFmtId="0" fontId="16" fillId="0" borderId="16" xfId="0" applyFont="1" applyBorder="1"/>
    <xf numFmtId="0" fontId="16" fillId="0" borderId="0" xfId="0" applyFont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D7B9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D7B9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ED7B9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numFmt numFmtId="0" formatCode="General"/>
    </dxf>
    <dxf>
      <numFmt numFmtId="164" formatCode="[$-F800]dddd\,\ mmmm\ dd\,\ yyyy"/>
      <alignment vertical="bottom" textRotation="0" wrapText="0" indent="0" justifyLastLine="0" shrinkToFit="0" readingOrder="0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D7B9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[Melissa Copy of CrowdfundingBook.xlsx]Pivot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parent category'!$A$6:$A$12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parent category'!$B$6:$B$12</c:f>
              <c:numCache>
                <c:formatCode>General</c:formatCode>
                <c:ptCount val="6"/>
                <c:pt idx="2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B-4F9A-938B-A0C63E6C707E}"/>
            </c:ext>
          </c:extLst>
        </c:ser>
        <c:ser>
          <c:idx val="1"/>
          <c:order val="1"/>
          <c:tx>
            <c:strRef>
              <c:f>'Pivot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parent category'!$A$6:$A$12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parent category'!$C$6:$C$12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B-4F9A-938B-A0C63E6C707E}"/>
            </c:ext>
          </c:extLst>
        </c:ser>
        <c:ser>
          <c:idx val="2"/>
          <c:order val="2"/>
          <c:tx>
            <c:strRef>
              <c:f>'Pivot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parent category'!$A$6:$A$12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parent category'!$D$6:$D$12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B-4F9A-938B-A0C63E6C707E}"/>
            </c:ext>
          </c:extLst>
        </c:ser>
        <c:ser>
          <c:idx val="3"/>
          <c:order val="3"/>
          <c:tx>
            <c:strRef>
              <c:f>'Pivot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category'!$A$6:$A$12</c:f>
              <c:strCache>
                <c:ptCount val="6"/>
                <c:pt idx="0">
                  <c:v>film &amp; video</c:v>
                </c:pt>
                <c:pt idx="1">
                  <c:v>games</c:v>
                </c:pt>
                <c:pt idx="2">
                  <c:v>music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parent category'!$E$6:$E$12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B-4F9A-938B-A0C63E6C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361168"/>
        <c:axId val="925355408"/>
      </c:barChart>
      <c:catAx>
        <c:axId val="9253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5408"/>
        <c:crosses val="autoZero"/>
        <c:auto val="1"/>
        <c:lblAlgn val="ctr"/>
        <c:lblOffset val="100"/>
        <c:noMultiLvlLbl val="0"/>
      </c:catAx>
      <c:valAx>
        <c:axId val="925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[Melissa Copy of CrowdfundingBook.xlsx]Pivot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2C3-BA91-FCEFEB82D411}"/>
            </c:ext>
          </c:extLst>
        </c:ser>
        <c:ser>
          <c:idx val="1"/>
          <c:order val="1"/>
          <c:tx>
            <c:strRef>
              <c:f>'Pivot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6F-40B4-A930-C3F179DCED6D}"/>
            </c:ext>
          </c:extLst>
        </c:ser>
        <c:ser>
          <c:idx val="2"/>
          <c:order val="2"/>
          <c:tx>
            <c:strRef>
              <c:f>'Pivot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6F-40B4-A930-C3F179DCED6D}"/>
            </c:ext>
          </c:extLst>
        </c:ser>
        <c:ser>
          <c:idx val="3"/>
          <c:order val="3"/>
          <c:tx>
            <c:strRef>
              <c:f>'Pivot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6F-40B4-A930-C3F179DC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809232"/>
        <c:axId val="94808752"/>
      </c:barChart>
      <c:catAx>
        <c:axId val="9480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8752"/>
        <c:crosses val="autoZero"/>
        <c:auto val="1"/>
        <c:lblAlgn val="ctr"/>
        <c:lblOffset val="100"/>
        <c:noMultiLvlLbl val="0"/>
      </c:catAx>
      <c:valAx>
        <c:axId val="94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[Melissa Copy of CrowdfundingBook.xlsx]Pivot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3-4F1E-87FB-88CD52D30213}"/>
            </c:ext>
          </c:extLst>
        </c:ser>
        <c:ser>
          <c:idx val="1"/>
          <c:order val="1"/>
          <c:tx>
            <c:strRef>
              <c:f>'Pivot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3-4F1E-87FB-88CD52D30213}"/>
            </c:ext>
          </c:extLst>
        </c:ser>
        <c:ser>
          <c:idx val="2"/>
          <c:order val="2"/>
          <c:tx>
            <c:strRef>
              <c:f>'Pivot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3-4F1E-87FB-88CD52D30213}"/>
            </c:ext>
          </c:extLst>
        </c:ser>
        <c:ser>
          <c:idx val="3"/>
          <c:order val="3"/>
          <c:tx>
            <c:strRef>
              <c:f>'Pivot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3-4F1E-87FB-88CD52D3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5904"/>
        <c:axId val="62746384"/>
      </c:lineChart>
      <c:catAx>
        <c:axId val="627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6384"/>
        <c:crosses val="autoZero"/>
        <c:auto val="1"/>
        <c:lblAlgn val="ctr"/>
        <c:lblOffset val="100"/>
        <c:noMultiLvlLbl val="0"/>
      </c:catAx>
      <c:valAx>
        <c:axId val="627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58235222439498E-2"/>
          <c:y val="0.13487272727272728"/>
          <c:w val="0.90100337126245367"/>
          <c:h val="0.61769649248389402"/>
        </c:manualLayout>
      </c:layout>
      <c:lineChart>
        <c:grouping val="standard"/>
        <c:varyColors val="0"/>
        <c:ser>
          <c:idx val="4"/>
          <c:order val="4"/>
          <c:tx>
            <c:strRef>
              <c:f>'Goal amount and success'!$F$1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amount and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and success'!$F$2:$F$13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D-4B31-9F34-47829691FACD}"/>
            </c:ext>
          </c:extLst>
        </c:ser>
        <c:ser>
          <c:idx val="5"/>
          <c:order val="5"/>
          <c:tx>
            <c:strRef>
              <c:f>'Goal amount and success'!$G$1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amount and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and success'!$G$2:$G$13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D-4B31-9F34-47829691FACD}"/>
            </c:ext>
          </c:extLst>
        </c:ser>
        <c:ser>
          <c:idx val="6"/>
          <c:order val="6"/>
          <c:tx>
            <c:strRef>
              <c:f>'Goal amount and success'!$H$1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amount and success'!$A$2:$A$13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and success'!$H$2:$H$13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D-4B31-9F34-47829691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879968"/>
        <c:axId val="90788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amount and success'!$B$1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amount and 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amount and success'!$B$2:$B$13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6D-4B31-9F34-47829691FA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6D-4B31-9F34-47829691FA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6D-4B31-9F34-47829691FA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amount and success'!$E$2:$E$13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6D-4B31-9F34-47829691FACD}"/>
                  </c:ext>
                </c:extLst>
              </c15:ser>
            </c15:filteredLineSeries>
          </c:ext>
        </c:extLst>
      </c:lineChart>
      <c:catAx>
        <c:axId val="90787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layout>
            <c:manualLayout>
              <c:xMode val="edge"/>
              <c:yMode val="edge"/>
              <c:x val="0.45195225688903851"/>
              <c:y val="0.85499957050823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80448"/>
        <c:crosses val="autoZero"/>
        <c:auto val="1"/>
        <c:lblAlgn val="ctr"/>
        <c:lblOffset val="100"/>
        <c:noMultiLvlLbl val="0"/>
      </c:catAx>
      <c:valAx>
        <c:axId val="9078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473075</xdr:colOff>
      <xdr:row>1</xdr:row>
      <xdr:rowOff>9525</xdr:rowOff>
    </xdr:from>
    <xdr:to>
      <xdr:col>17</xdr:col>
      <xdr:colOff>609600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77EFE-A15F-F2FB-42FB-ADE310DF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161925</xdr:rowOff>
    </xdr:from>
    <xdr:to>
      <xdr:col>18</xdr:col>
      <xdr:colOff>47625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CDEBB-8C10-AED1-24A5-8ED18E5DE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53975</xdr:rowOff>
    </xdr:from>
    <xdr:to>
      <xdr:col>17</xdr:col>
      <xdr:colOff>628650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D6C3D-C77A-A75C-1FB3-F55B7DF5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1441450</xdr:colOff>
      <xdr:row>14</xdr:row>
      <xdr:rowOff>101600</xdr:rowOff>
    </xdr:from>
    <xdr:to>
      <xdr:col>7</xdr:col>
      <xdr:colOff>774700</xdr:colOff>
      <xdr:row>32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EF58-8751-EC79-EAE4-F9C74A76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sa Judy" refreshedDate="45375.602789236109" createdVersion="8" refreshedVersion="8" minRefreshableVersion="3" recordCount="1000" xr:uid="{BA6B735D-1E6B-4FD8-8B09-D34FEEE4D56E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EB6E4-C28D-41EB-AAD6-D010217F8D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12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7">
    <i>
      <x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57728-652A-4BA0-BB5C-80AB36AA1D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860C3-9A71-4BDD-B808-53903854675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dataField="1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8" hier="-1"/>
  </pageFields>
  <dataFields count="1">
    <dataField name="Count of Date_created_conversion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7321-8FC0-4B2A-9110-8A7C6CA595F6}" name="Table1" displayName="Table1" ref="A1:T1001" totalsRowShown="0" headerRowDxfId="27">
  <autoFilter ref="A1:T1001" xr:uid="{61DD7321-8FC0-4B2A-9110-8A7C6CA595F6}"/>
  <tableColumns count="20">
    <tableColumn id="1" xr3:uid="{627BE35E-80BE-48A5-8DC5-2E7B0F62DE54}" name="id"/>
    <tableColumn id="2" xr3:uid="{CBE980E7-BC26-4160-B72A-5E55E2D1AC1E}" name="name"/>
    <tableColumn id="3" xr3:uid="{FCAF06D9-9861-4560-B9C9-61F0DC226D67}" name="blurb" dataDxfId="26"/>
    <tableColumn id="4" xr3:uid="{2BDB51E0-2D76-4D5D-B845-C113049C8260}" name="goal"/>
    <tableColumn id="5" xr3:uid="{C46A3471-1A17-4B5B-B0D7-5A22FC51CEFD}" name="pledged"/>
    <tableColumn id="16" xr3:uid="{46E7E392-634E-4AFB-96D9-35265DDDDD4F}" name="Percent_funded" dataDxfId="25" dataCellStyle="Percent">
      <calculatedColumnFormula>(E2/D2)*100</calculatedColumnFormula>
    </tableColumn>
    <tableColumn id="6" xr3:uid="{A115C211-200E-46D1-94DC-5193D291166A}" name="outcome"/>
    <tableColumn id="7" xr3:uid="{37EE2B27-D1B6-45E7-987D-87929D22ADFD}" name="backers_count"/>
    <tableColumn id="17" xr3:uid="{C08F58AB-AEC6-4CC0-BE0C-6B266BA965D4}" name="Average_donation" dataDxfId="24" dataCellStyle="Comma">
      <calculatedColumnFormula>IFERROR(E2/H2,0)</calculatedColumnFormula>
    </tableColumn>
    <tableColumn id="8" xr3:uid="{A42645E8-7E80-47FE-AEFA-65F360A2DEB0}" name="country"/>
    <tableColumn id="9" xr3:uid="{6A6E0DF2-B0A2-4756-B17C-95CCD19C578D}" name="currency"/>
    <tableColumn id="10" xr3:uid="{426F6075-1D9C-4090-9398-31E237CD8622}" name="launched_at"/>
    <tableColumn id="15" xr3:uid="{E2746DD9-A59C-40F1-A241-44A5E2BE411A}" name="Date_created_conversion" dataDxfId="23">
      <calculatedColumnFormula>(((L2/60)/60)/24)+DATE(1970,1,1)</calculatedColumnFormula>
    </tableColumn>
    <tableColumn id="11" xr3:uid="{5C0D819C-84FB-4D24-99CA-279012FF1C7C}" name="deadline"/>
    <tableColumn id="20" xr3:uid="{E443EE2F-C821-45F8-9DA5-5545D4B5390E}" name="Date_ended_conversion" dataDxfId="22">
      <calculatedColumnFormula>(((N2/60)/60)/24)+DATE(1970,1,1)</calculatedColumnFormula>
    </tableColumn>
    <tableColumn id="12" xr3:uid="{81910848-4CDF-446E-B7AD-B4A0E963559A}" name="staff_pick"/>
    <tableColumn id="13" xr3:uid="{9E31D32A-A142-41AD-9322-50739B311910}" name="spotlight"/>
    <tableColumn id="14" xr3:uid="{E30ED6BF-C026-440F-A6AC-A3A413983BBB}" name="category &amp; sub-category"/>
    <tableColumn id="18" xr3:uid="{BFC1F000-8FBD-424A-8C8F-D4886A5FA603}" name="Parent_category"/>
    <tableColumn id="19" xr3:uid="{368EE253-4448-4B36-B822-7CDAFED6FD51}" name="sub-categor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00E150-2E41-4AD8-8C10-3E5F493096BB}" name="Table3" displayName="Table3" ref="A1:L1048504" totalsRowShown="0">
  <autoFilter ref="A1:L1048504" xr:uid="{7B00E150-2E41-4AD8-8C10-3E5F493096BB}"/>
  <sortState xmlns:xlrd2="http://schemas.microsoft.com/office/spreadsheetml/2017/richdata2" ref="A2:H930">
    <sortCondition ref="A1:A930"/>
  </sortState>
  <tableColumns count="12">
    <tableColumn id="1" xr3:uid="{6DF5CAB5-D3A4-447F-B933-EE3B7600E380}" name="Outcome"/>
    <tableColumn id="2" xr3:uid="{C368960F-EE68-4E40-9150-C37D87725C7F}" name="backers_count"/>
    <tableColumn id="3" xr3:uid="{6C460F54-8D98-40E0-800C-709D5074374A}" name="Column1"/>
    <tableColumn id="4" xr3:uid="{E8897486-D31F-413F-AB5B-7F61359C1155}" name="Column2"/>
    <tableColumn id="5" xr3:uid="{2260241B-8E45-4875-A30E-B8C39DD8EE18}" name="Column3"/>
    <tableColumn id="6" xr3:uid="{1859644F-6191-4756-8255-61AA092C376F}" name="Column4"/>
    <tableColumn id="7" xr3:uid="{D89FB89B-CE4F-41D3-A618-B3499CDE4A25}" name="Column5"/>
    <tableColumn id="8" xr3:uid="{99D650CD-232F-4487-A502-239FFFEDE49E}" name="Column6"/>
    <tableColumn id="9" xr3:uid="{4CFAC4EB-41A8-423C-A6E7-EAC0EE436FEC}" name="Column7"/>
    <tableColumn id="12" xr3:uid="{E6A4C966-9959-46BD-BF62-05AC624F5452}" name="Column8"/>
    <tableColumn id="10" xr3:uid="{A75C842E-4EF0-450E-AF14-828F02CCE363}" name="outcome2"/>
    <tableColumn id="11" xr3:uid="{A41A0B48-B23D-4BE0-BB9D-ABC7FB3C06AC}" name="backers_count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C44" sqref="C44"/>
    </sheetView>
  </sheetViews>
  <sheetFormatPr defaultColWidth="10.6640625" defaultRowHeight="15.5" x14ac:dyDescent="0.35"/>
  <cols>
    <col min="1" max="1" width="6.58203125" customWidth="1"/>
    <col min="2" max="2" width="30.58203125" bestFit="1" customWidth="1"/>
    <col min="3" max="3" width="49.08203125" style="3" bestFit="1" customWidth="1"/>
    <col min="4" max="4" width="8.58203125" bestFit="1" customWidth="1"/>
    <col min="5" max="5" width="11.83203125" customWidth="1"/>
    <col min="6" max="6" width="18.33203125" style="5" bestFit="1" customWidth="1"/>
    <col min="7" max="7" width="12.58203125" bestFit="1" customWidth="1"/>
    <col min="8" max="8" width="17.58203125" bestFit="1" customWidth="1"/>
    <col min="9" max="9" width="15.5" style="6" customWidth="1"/>
    <col min="10" max="10" width="11.75" bestFit="1" customWidth="1"/>
    <col min="11" max="11" width="12.5" bestFit="1" customWidth="1"/>
    <col min="12" max="12" width="15.58203125" bestFit="1" customWidth="1"/>
    <col min="13" max="13" width="17.33203125" customWidth="1"/>
    <col min="14" max="14" width="13.25" bestFit="1" customWidth="1"/>
    <col min="15" max="15" width="13.25" customWidth="1"/>
    <col min="16" max="16" width="12.58203125" bestFit="1" customWidth="1"/>
    <col min="17" max="17" width="28.5" bestFit="1" customWidth="1"/>
    <col min="18" max="18" width="18.75" customWidth="1"/>
    <col min="19" max="19" width="16.9140625" bestFit="1" customWidth="1"/>
    <col min="20" max="20" width="10.75" customWidth="1"/>
  </cols>
  <sheetData>
    <row r="1" spans="1:20" s="1" customFormat="1" ht="3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2" t="s">
        <v>2071</v>
      </c>
      <c r="N1" s="1" t="s">
        <v>9</v>
      </c>
      <c r="O1" s="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 s="10">
        <f t="shared" ref="M2:M65" si="2">(((L2/60)/60)/24)+DATE(1970,1,1)</f>
        <v>42336.25</v>
      </c>
      <c r="N2">
        <v>1450159200</v>
      </c>
      <c r="O2" s="10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 s="10">
        <f t="shared" si="2"/>
        <v>41870.208333333336</v>
      </c>
      <c r="N3">
        <v>1408597200</v>
      </c>
      <c r="O3" s="10">
        <f t="shared" si="3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(E66/D66)*100</f>
        <v>97.642857142857139</v>
      </c>
      <c r="G66" t="s">
        <v>14</v>
      </c>
      <c r="H66">
        <v>38</v>
      </c>
      <c r="I66" s="6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 s="10">
        <f t="shared" ref="M66:M129" si="6">(((L66/60)/60)/24)+DATE(1970,1,1)</f>
        <v>43283.208333333328</v>
      </c>
      <c r="N66">
        <v>1531803600</v>
      </c>
      <c r="O66" s="10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0">
        <f t="shared" si="6"/>
        <v>40570.25</v>
      </c>
      <c r="N67">
        <v>1296712800</v>
      </c>
      <c r="O67" s="10">
        <f t="shared" si="7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6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10">(((L130/60)/60)/24)+DATE(1970,1,1)</f>
        <v>40417.208333333336</v>
      </c>
      <c r="N130">
        <v>1284008400</v>
      </c>
      <c r="O130" s="10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10">
        <f t="shared" si="10"/>
        <v>42038.25</v>
      </c>
      <c r="N131">
        <v>1425103200</v>
      </c>
      <c r="O131" s="10">
        <f t="shared" si="11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(E194/D194)*100</f>
        <v>19.992957746478872</v>
      </c>
      <c r="G194" t="s">
        <v>14</v>
      </c>
      <c r="H194">
        <v>243</v>
      </c>
      <c r="I194" s="6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14">(((L194/60)/60)/24)+DATE(1970,1,1)</f>
        <v>41817.208333333336</v>
      </c>
      <c r="N194">
        <v>1404190800</v>
      </c>
      <c r="O194" s="10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10">
        <f t="shared" si="14"/>
        <v>43198.208333333328</v>
      </c>
      <c r="N195">
        <v>1523509200</v>
      </c>
      <c r="O195" s="10">
        <f t="shared" si="15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(E258/D258)*100</f>
        <v>23.390243902439025</v>
      </c>
      <c r="G258" t="s">
        <v>14</v>
      </c>
      <c r="H258">
        <v>15</v>
      </c>
      <c r="I258" s="6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18">(((L258/60)/60)/24)+DATE(1970,1,1)</f>
        <v>42393.25</v>
      </c>
      <c r="N258">
        <v>1456812000</v>
      </c>
      <c r="O258" s="10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10">
        <f t="shared" si="18"/>
        <v>41338.25</v>
      </c>
      <c r="N259">
        <v>1363669200</v>
      </c>
      <c r="O259" s="10">
        <f t="shared" si="1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(E322/D322)*100</f>
        <v>9.5876777251184837</v>
      </c>
      <c r="G322" t="s">
        <v>14</v>
      </c>
      <c r="H322">
        <v>80</v>
      </c>
      <c r="I322" s="6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 s="10">
        <f t="shared" ref="M322:M385" si="22">(((L322/60)/60)/24)+DATE(1970,1,1)</f>
        <v>40673.208333333336</v>
      </c>
      <c r="N322">
        <v>1305781200</v>
      </c>
      <c r="O322" s="10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94.144366197183089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10">
        <f t="shared" si="22"/>
        <v>40634.208333333336</v>
      </c>
      <c r="N323">
        <v>1302325200</v>
      </c>
      <c r="O323" s="10">
        <f t="shared" si="23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(E386/D386)*100</f>
        <v>172.00961538461539</v>
      </c>
      <c r="G386" t="s">
        <v>20</v>
      </c>
      <c r="H386">
        <v>4799</v>
      </c>
      <c r="I386" s="6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26">(((L386/60)/60)/24)+DATE(1970,1,1)</f>
        <v>42776.25</v>
      </c>
      <c r="N386">
        <v>1489039200</v>
      </c>
      <c r="O386" s="10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10">
        <f t="shared" si="26"/>
        <v>43553.208333333328</v>
      </c>
      <c r="N387">
        <v>1556600400</v>
      </c>
      <c r="O387" s="10">
        <f t="shared" si="27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(E450/D450)*100</f>
        <v>50.482758620689658</v>
      </c>
      <c r="G450" t="s">
        <v>14</v>
      </c>
      <c r="H450">
        <v>605</v>
      </c>
      <c r="I450" s="6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30">(((L450/60)/60)/24)+DATE(1970,1,1)</f>
        <v>41378.208333333336</v>
      </c>
      <c r="N450">
        <v>1366088400</v>
      </c>
      <c r="O450" s="10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10">
        <f t="shared" si="30"/>
        <v>43530.25</v>
      </c>
      <c r="N451">
        <v>1553317200</v>
      </c>
      <c r="O451" s="10">
        <f t="shared" si="31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(E514/D514)*100</f>
        <v>139.31868131868131</v>
      </c>
      <c r="G514" t="s">
        <v>20</v>
      </c>
      <c r="H514">
        <v>239</v>
      </c>
      <c r="I514" s="6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34">(((L514/60)/60)/24)+DATE(1970,1,1)</f>
        <v>41825.208333333336</v>
      </c>
      <c r="N514">
        <v>1404622800</v>
      </c>
      <c r="O514" s="10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10">
        <f t="shared" si="34"/>
        <v>40430.208333333336</v>
      </c>
      <c r="N515">
        <v>1284181200</v>
      </c>
      <c r="O515" s="10">
        <f t="shared" si="35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(E578/D578)*100</f>
        <v>64.927835051546396</v>
      </c>
      <c r="G578" t="s">
        <v>14</v>
      </c>
      <c r="H578">
        <v>64</v>
      </c>
      <c r="I578" s="6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 s="10">
        <f t="shared" ref="M578:M641" si="38">(((L578/60)/60)/24)+DATE(1970,1,1)</f>
        <v>43040.208333333328</v>
      </c>
      <c r="N578">
        <v>1510984800</v>
      </c>
      <c r="O578" s="10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10">
        <f t="shared" si="38"/>
        <v>40613.25</v>
      </c>
      <c r="N579">
        <v>1302066000</v>
      </c>
      <c r="O579" s="10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(E642/D642)*100</f>
        <v>16.501669449081803</v>
      </c>
      <c r="G642" t="s">
        <v>14</v>
      </c>
      <c r="H642">
        <v>257</v>
      </c>
      <c r="I642" s="6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42">(((L642/60)/60)/24)+DATE(1970,1,1)</f>
        <v>42387.25</v>
      </c>
      <c r="N642">
        <v>1453356000</v>
      </c>
      <c r="O642" s="10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10">
        <f t="shared" si="42"/>
        <v>42786.25</v>
      </c>
      <c r="N643">
        <v>1489986000</v>
      </c>
      <c r="O643" s="10">
        <f t="shared" si="43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(E706/D706)*100</f>
        <v>122.78160919540231</v>
      </c>
      <c r="G706" t="s">
        <v>20</v>
      </c>
      <c r="H706">
        <v>116</v>
      </c>
      <c r="I706" s="6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46">(((L706/60)/60)/24)+DATE(1970,1,1)</f>
        <v>42555.208333333328</v>
      </c>
      <c r="N706">
        <v>1468904400</v>
      </c>
      <c r="O706" s="10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10">
        <f t="shared" si="46"/>
        <v>41619.25</v>
      </c>
      <c r="N707">
        <v>1387087200</v>
      </c>
      <c r="O707" s="10">
        <f t="shared" si="47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(E770/D770)*100</f>
        <v>231</v>
      </c>
      <c r="G770" t="s">
        <v>20</v>
      </c>
      <c r="H770">
        <v>150</v>
      </c>
      <c r="I770" s="6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 s="10">
        <f t="shared" ref="M770:M833" si="50">(((L770/60)/60)/24)+DATE(1970,1,1)</f>
        <v>41619.25</v>
      </c>
      <c r="N770">
        <v>1388037600</v>
      </c>
      <c r="O770" s="10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10">
        <f t="shared" si="50"/>
        <v>41501.208333333336</v>
      </c>
      <c r="N771">
        <v>1378789200</v>
      </c>
      <c r="O771" s="10">
        <f t="shared" si="51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(E834/D834)*100</f>
        <v>315.17592592592592</v>
      </c>
      <c r="G834" t="s">
        <v>20</v>
      </c>
      <c r="H834">
        <v>1297</v>
      </c>
      <c r="I834" s="6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54">(((L834/60)/60)/24)+DATE(1970,1,1)</f>
        <v>42299.208333333328</v>
      </c>
      <c r="N834">
        <v>1448431200</v>
      </c>
      <c r="O834" s="10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10">
        <f t="shared" si="54"/>
        <v>40588.25</v>
      </c>
      <c r="N835">
        <v>1298613600</v>
      </c>
      <c r="O835" s="10">
        <f t="shared" si="55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(E898/D898)*100</f>
        <v>774.43434343434342</v>
      </c>
      <c r="G898" t="s">
        <v>20</v>
      </c>
      <c r="H898">
        <v>1460</v>
      </c>
      <c r="I898" s="6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58">(((L898/60)/60)/24)+DATE(1970,1,1)</f>
        <v>40738.208333333336</v>
      </c>
      <c r="N898">
        <v>1310878800</v>
      </c>
      <c r="O898" s="10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10">
        <f t="shared" si="58"/>
        <v>43583.208333333328</v>
      </c>
      <c r="N899">
        <v>1556600400</v>
      </c>
      <c r="O899" s="10">
        <f t="shared" si="5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(E962/D962)*100</f>
        <v>85.054545454545448</v>
      </c>
      <c r="G962" t="s">
        <v>14</v>
      </c>
      <c r="H962">
        <v>55</v>
      </c>
      <c r="I962" s="6">
        <f t="shared" ref="I962:I1001" si="61">IFERROR(E962/H962,0)</f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62">(((L962/60)/60)/24)+DATE(1970,1,1)</f>
        <v>42408.25</v>
      </c>
      <c r="N962">
        <v>1458104400</v>
      </c>
      <c r="O962" s="10">
        <f t="shared" ref="O962:O1001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10">
        <f t="shared" si="62"/>
        <v>40591.25</v>
      </c>
      <c r="N963">
        <v>1298268000</v>
      </c>
      <c r="O963" s="10">
        <f t="shared" si="63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 tint="0.39997558519241921"/>
      </colorScale>
    </cfRule>
  </conditionalFormatting>
  <conditionalFormatting sqref="G1:G1048576">
    <cfRule type="containsText" dxfId="21" priority="2" operator="containsText" text="live">
      <formula>NOT(ISERROR(SEARCH("live",G1)))</formula>
    </cfRule>
    <cfRule type="containsText" dxfId="20" priority="3" operator="containsText" text="live">
      <formula>NOT(ISERROR(SEARCH("live",G1)))</formula>
    </cfRule>
    <cfRule type="containsText" dxfId="19" priority="4" operator="containsText" text="failed">
      <formula>NOT(ISERROR(SEARCH("failed",G1)))</formula>
    </cfRule>
  </conditionalFormatting>
  <conditionalFormatting sqref="G2:G1001">
    <cfRule type="containsText" dxfId="18" priority="5" operator="containsText" text="live">
      <formula>NOT(ISERROR(SEARCH("live",G2)))</formula>
    </cfRule>
    <cfRule type="containsText" dxfId="17" priority="6" operator="containsText" text="canceled">
      <formula>NOT(ISERROR(SEARCH("canceled",G2)))</formula>
    </cfRule>
    <cfRule type="containsText" dxfId="16" priority="7" operator="containsText" text="successful">
      <formula>NOT(ISERROR(SEARCH("successful",G2)))</formula>
    </cfRule>
    <cfRule type="containsText" dxfId="15" priority="8" operator="containsText" text="failed">
      <formula>NOT(ISERROR(SEARCH("failed",G2)))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1E23-9892-4FFC-9CFB-C93150B5F777}">
  <dimension ref="A2:F12"/>
  <sheetViews>
    <sheetView workbookViewId="0">
      <selection activeCell="E21" sqref="E2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7" t="s">
        <v>6</v>
      </c>
      <c r="B2" t="s">
        <v>98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2041</v>
      </c>
      <c r="B6" s="29"/>
      <c r="C6" s="29">
        <v>2</v>
      </c>
      <c r="D6" s="29"/>
      <c r="E6" s="29">
        <v>3</v>
      </c>
      <c r="F6" s="29">
        <v>5</v>
      </c>
    </row>
    <row r="7" spans="1:6" x14ac:dyDescent="0.35">
      <c r="A7" s="8" t="s">
        <v>2050</v>
      </c>
      <c r="B7" s="29"/>
      <c r="C7" s="29"/>
      <c r="D7" s="29">
        <v>1</v>
      </c>
      <c r="E7" s="29">
        <v>1</v>
      </c>
      <c r="F7" s="29">
        <v>2</v>
      </c>
    </row>
    <row r="8" spans="1:6" x14ac:dyDescent="0.35">
      <c r="A8" s="8" t="s">
        <v>2035</v>
      </c>
      <c r="B8" s="29">
        <v>3</v>
      </c>
      <c r="C8" s="29">
        <v>2</v>
      </c>
      <c r="D8" s="29"/>
      <c r="E8" s="29">
        <v>2</v>
      </c>
      <c r="F8" s="29">
        <v>7</v>
      </c>
    </row>
    <row r="9" spans="1:6" x14ac:dyDescent="0.35">
      <c r="A9" s="8" t="s">
        <v>2047</v>
      </c>
      <c r="B9" s="29"/>
      <c r="C9" s="29"/>
      <c r="D9" s="29"/>
      <c r="E9" s="29">
        <v>2</v>
      </c>
      <c r="F9" s="29">
        <v>2</v>
      </c>
    </row>
    <row r="10" spans="1:6" x14ac:dyDescent="0.35">
      <c r="A10" s="8" t="s">
        <v>2037</v>
      </c>
      <c r="B10" s="29"/>
      <c r="C10" s="29"/>
      <c r="D10" s="29"/>
      <c r="E10" s="29">
        <v>1</v>
      </c>
      <c r="F10" s="29">
        <v>1</v>
      </c>
    </row>
    <row r="11" spans="1:6" x14ac:dyDescent="0.35">
      <c r="A11" s="8" t="s">
        <v>2039</v>
      </c>
      <c r="B11" s="29">
        <v>1</v>
      </c>
      <c r="C11" s="29">
        <v>2</v>
      </c>
      <c r="D11" s="29"/>
      <c r="E11" s="29">
        <v>3</v>
      </c>
      <c r="F11" s="29">
        <v>6</v>
      </c>
    </row>
    <row r="12" spans="1:6" x14ac:dyDescent="0.35">
      <c r="A12" s="8" t="s">
        <v>2067</v>
      </c>
      <c r="B12" s="29">
        <v>4</v>
      </c>
      <c r="C12" s="29">
        <v>6</v>
      </c>
      <c r="D12" s="29">
        <v>1</v>
      </c>
      <c r="E12" s="29">
        <v>12</v>
      </c>
      <c r="F12" s="29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30E3-AC6C-4EB7-90DF-C258142C14A1}">
  <dimension ref="A1:F30"/>
  <sheetViews>
    <sheetView workbookViewId="0">
      <selection activeCell="B1" sqref="B1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2031</v>
      </c>
      <c r="B1" t="s">
        <v>2070</v>
      </c>
    </row>
    <row r="2" spans="1:6" x14ac:dyDescent="0.35">
      <c r="A2" s="7" t="s">
        <v>6</v>
      </c>
      <c r="B2" t="s">
        <v>2070</v>
      </c>
    </row>
    <row r="4" spans="1:6" x14ac:dyDescent="0.35">
      <c r="A4" s="7" t="s">
        <v>2069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2049</v>
      </c>
      <c r="B6" s="29">
        <v>1</v>
      </c>
      <c r="C6" s="29">
        <v>10</v>
      </c>
      <c r="D6" s="29">
        <v>2</v>
      </c>
      <c r="E6" s="29">
        <v>21</v>
      </c>
      <c r="F6" s="29">
        <v>34</v>
      </c>
    </row>
    <row r="7" spans="1:6" x14ac:dyDescent="0.35">
      <c r="A7" s="8" t="s">
        <v>2065</v>
      </c>
      <c r="B7" s="29"/>
      <c r="C7" s="29"/>
      <c r="D7" s="29"/>
      <c r="E7" s="29">
        <v>4</v>
      </c>
      <c r="F7" s="29">
        <v>4</v>
      </c>
    </row>
    <row r="8" spans="1:6" x14ac:dyDescent="0.35">
      <c r="A8" s="8" t="s">
        <v>2042</v>
      </c>
      <c r="B8" s="29">
        <v>4</v>
      </c>
      <c r="C8" s="29">
        <v>21</v>
      </c>
      <c r="D8" s="29">
        <v>1</v>
      </c>
      <c r="E8" s="29">
        <v>34</v>
      </c>
      <c r="F8" s="29">
        <v>60</v>
      </c>
    </row>
    <row r="9" spans="1:6" x14ac:dyDescent="0.35">
      <c r="A9" s="8" t="s">
        <v>2044</v>
      </c>
      <c r="B9" s="29">
        <v>2</v>
      </c>
      <c r="C9" s="29">
        <v>12</v>
      </c>
      <c r="D9" s="29">
        <v>1</v>
      </c>
      <c r="E9" s="29">
        <v>22</v>
      </c>
      <c r="F9" s="29">
        <v>37</v>
      </c>
    </row>
    <row r="10" spans="1:6" x14ac:dyDescent="0.35">
      <c r="A10" s="8" t="s">
        <v>2043</v>
      </c>
      <c r="B10" s="29"/>
      <c r="C10" s="29">
        <v>8</v>
      </c>
      <c r="D10" s="29"/>
      <c r="E10" s="29">
        <v>10</v>
      </c>
      <c r="F10" s="29">
        <v>18</v>
      </c>
    </row>
    <row r="11" spans="1:6" x14ac:dyDescent="0.35">
      <c r="A11" s="8" t="s">
        <v>2053</v>
      </c>
      <c r="B11" s="29">
        <v>1</v>
      </c>
      <c r="C11" s="29">
        <v>7</v>
      </c>
      <c r="D11" s="29"/>
      <c r="E11" s="29">
        <v>9</v>
      </c>
      <c r="F11" s="29">
        <v>17</v>
      </c>
    </row>
    <row r="12" spans="1:6" x14ac:dyDescent="0.35">
      <c r="A12" s="8" t="s">
        <v>2034</v>
      </c>
      <c r="B12" s="29">
        <v>4</v>
      </c>
      <c r="C12" s="29">
        <v>20</v>
      </c>
      <c r="D12" s="29"/>
      <c r="E12" s="29">
        <v>22</v>
      </c>
      <c r="F12" s="29">
        <v>46</v>
      </c>
    </row>
    <row r="13" spans="1:6" x14ac:dyDescent="0.35">
      <c r="A13" s="8" t="s">
        <v>2045</v>
      </c>
      <c r="B13" s="29">
        <v>3</v>
      </c>
      <c r="C13" s="29">
        <v>19</v>
      </c>
      <c r="D13" s="29"/>
      <c r="E13" s="29">
        <v>23</v>
      </c>
      <c r="F13" s="29">
        <v>45</v>
      </c>
    </row>
    <row r="14" spans="1:6" x14ac:dyDescent="0.35">
      <c r="A14" s="8" t="s">
        <v>2058</v>
      </c>
      <c r="B14" s="29">
        <v>1</v>
      </c>
      <c r="C14" s="29">
        <v>6</v>
      </c>
      <c r="D14" s="29"/>
      <c r="E14" s="29">
        <v>10</v>
      </c>
      <c r="F14" s="29">
        <v>17</v>
      </c>
    </row>
    <row r="15" spans="1:6" x14ac:dyDescent="0.35">
      <c r="A15" s="8" t="s">
        <v>2057</v>
      </c>
      <c r="B15" s="29"/>
      <c r="C15" s="29">
        <v>3</v>
      </c>
      <c r="D15" s="29"/>
      <c r="E15" s="29">
        <v>4</v>
      </c>
      <c r="F15" s="29">
        <v>7</v>
      </c>
    </row>
    <row r="16" spans="1:6" x14ac:dyDescent="0.35">
      <c r="A16" s="8" t="s">
        <v>2061</v>
      </c>
      <c r="B16" s="29"/>
      <c r="C16" s="29">
        <v>8</v>
      </c>
      <c r="D16" s="29">
        <v>1</v>
      </c>
      <c r="E16" s="29">
        <v>4</v>
      </c>
      <c r="F16" s="29">
        <v>13</v>
      </c>
    </row>
    <row r="17" spans="1:6" x14ac:dyDescent="0.35">
      <c r="A17" s="8" t="s">
        <v>2048</v>
      </c>
      <c r="B17" s="29">
        <v>1</v>
      </c>
      <c r="C17" s="29">
        <v>6</v>
      </c>
      <c r="D17" s="29">
        <v>1</v>
      </c>
      <c r="E17" s="29">
        <v>13</v>
      </c>
      <c r="F17" s="29">
        <v>21</v>
      </c>
    </row>
    <row r="18" spans="1:6" x14ac:dyDescent="0.35">
      <c r="A18" s="8" t="s">
        <v>2055</v>
      </c>
      <c r="B18" s="29">
        <v>4</v>
      </c>
      <c r="C18" s="29">
        <v>11</v>
      </c>
      <c r="D18" s="29">
        <v>1</v>
      </c>
      <c r="E18" s="29">
        <v>26</v>
      </c>
      <c r="F18" s="29">
        <v>42</v>
      </c>
    </row>
    <row r="19" spans="1:6" x14ac:dyDescent="0.35">
      <c r="A19" s="8" t="s">
        <v>2040</v>
      </c>
      <c r="B19" s="29">
        <v>23</v>
      </c>
      <c r="C19" s="29">
        <v>132</v>
      </c>
      <c r="D19" s="29">
        <v>2</v>
      </c>
      <c r="E19" s="29">
        <v>187</v>
      </c>
      <c r="F19" s="29">
        <v>344</v>
      </c>
    </row>
    <row r="20" spans="1:6" x14ac:dyDescent="0.35">
      <c r="A20" s="8" t="s">
        <v>2056</v>
      </c>
      <c r="B20" s="29"/>
      <c r="C20" s="29">
        <v>4</v>
      </c>
      <c r="D20" s="29"/>
      <c r="E20" s="29">
        <v>4</v>
      </c>
      <c r="F20" s="29">
        <v>8</v>
      </c>
    </row>
    <row r="21" spans="1:6" x14ac:dyDescent="0.35">
      <c r="A21" s="8" t="s">
        <v>2036</v>
      </c>
      <c r="B21" s="29">
        <v>6</v>
      </c>
      <c r="C21" s="29">
        <v>30</v>
      </c>
      <c r="D21" s="29"/>
      <c r="E21" s="29">
        <v>49</v>
      </c>
      <c r="F21" s="29">
        <v>85</v>
      </c>
    </row>
    <row r="22" spans="1:6" x14ac:dyDescent="0.35">
      <c r="A22" s="8" t="s">
        <v>2063</v>
      </c>
      <c r="B22" s="29"/>
      <c r="C22" s="29">
        <v>9</v>
      </c>
      <c r="D22" s="29"/>
      <c r="E22" s="29">
        <v>5</v>
      </c>
      <c r="F22" s="29">
        <v>14</v>
      </c>
    </row>
    <row r="23" spans="1:6" x14ac:dyDescent="0.35">
      <c r="A23" s="8" t="s">
        <v>2052</v>
      </c>
      <c r="B23" s="29">
        <v>1</v>
      </c>
      <c r="C23" s="29">
        <v>5</v>
      </c>
      <c r="D23" s="29">
        <v>1</v>
      </c>
      <c r="E23" s="29">
        <v>9</v>
      </c>
      <c r="F23" s="29">
        <v>16</v>
      </c>
    </row>
    <row r="24" spans="1:6" x14ac:dyDescent="0.35">
      <c r="A24" s="8" t="s">
        <v>2060</v>
      </c>
      <c r="B24" s="29">
        <v>3</v>
      </c>
      <c r="C24" s="29">
        <v>3</v>
      </c>
      <c r="D24" s="29"/>
      <c r="E24" s="29">
        <v>11</v>
      </c>
      <c r="F24" s="29">
        <v>17</v>
      </c>
    </row>
    <row r="25" spans="1:6" x14ac:dyDescent="0.35">
      <c r="A25" s="8" t="s">
        <v>2059</v>
      </c>
      <c r="B25" s="29"/>
      <c r="C25" s="29">
        <v>7</v>
      </c>
      <c r="D25" s="29"/>
      <c r="E25" s="29">
        <v>14</v>
      </c>
      <c r="F25" s="29">
        <v>21</v>
      </c>
    </row>
    <row r="26" spans="1:6" x14ac:dyDescent="0.35">
      <c r="A26" s="8" t="s">
        <v>2051</v>
      </c>
      <c r="B26" s="29">
        <v>1</v>
      </c>
      <c r="C26" s="29">
        <v>15</v>
      </c>
      <c r="D26" s="29">
        <v>2</v>
      </c>
      <c r="E26" s="29">
        <v>17</v>
      </c>
      <c r="F26" s="29">
        <v>35</v>
      </c>
    </row>
    <row r="27" spans="1:6" x14ac:dyDescent="0.35">
      <c r="A27" s="8" t="s">
        <v>2046</v>
      </c>
      <c r="B27" s="29"/>
      <c r="C27" s="29">
        <v>16</v>
      </c>
      <c r="D27" s="29">
        <v>1</v>
      </c>
      <c r="E27" s="29">
        <v>28</v>
      </c>
      <c r="F27" s="29">
        <v>45</v>
      </c>
    </row>
    <row r="28" spans="1:6" x14ac:dyDescent="0.35">
      <c r="A28" s="8" t="s">
        <v>2038</v>
      </c>
      <c r="B28" s="29">
        <v>2</v>
      </c>
      <c r="C28" s="29">
        <v>12</v>
      </c>
      <c r="D28" s="29">
        <v>1</v>
      </c>
      <c r="E28" s="29">
        <v>36</v>
      </c>
      <c r="F28" s="29">
        <v>51</v>
      </c>
    </row>
    <row r="29" spans="1:6" x14ac:dyDescent="0.35">
      <c r="A29" s="8" t="s">
        <v>2062</v>
      </c>
      <c r="B29" s="29"/>
      <c r="C29" s="29"/>
      <c r="D29" s="29"/>
      <c r="E29" s="29">
        <v>3</v>
      </c>
      <c r="F29" s="29">
        <v>3</v>
      </c>
    </row>
    <row r="30" spans="1:6" x14ac:dyDescent="0.35">
      <c r="A30" s="8" t="s">
        <v>2067</v>
      </c>
      <c r="B30" s="29">
        <v>57</v>
      </c>
      <c r="C30" s="29">
        <v>364</v>
      </c>
      <c r="D30" s="29">
        <v>14</v>
      </c>
      <c r="E30" s="29">
        <v>565</v>
      </c>
      <c r="F30" s="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2935-068A-4834-8D34-559FD237D233}">
  <dimension ref="A1:F18"/>
  <sheetViews>
    <sheetView workbookViewId="0">
      <selection activeCell="B16" sqref="B16"/>
    </sheetView>
  </sheetViews>
  <sheetFormatPr defaultRowHeight="15.5" x14ac:dyDescent="0.35"/>
  <cols>
    <col min="1" max="1" width="30.1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2086</v>
      </c>
      <c r="B1" t="s">
        <v>2070</v>
      </c>
    </row>
    <row r="2" spans="1:6" x14ac:dyDescent="0.35">
      <c r="A2" s="7" t="s">
        <v>2031</v>
      </c>
      <c r="B2" t="s">
        <v>2070</v>
      </c>
    </row>
    <row r="4" spans="1:6" x14ac:dyDescent="0.35">
      <c r="A4" s="7" t="s">
        <v>2085</v>
      </c>
      <c r="B4" s="7" t="s">
        <v>2068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8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B8F-FC7F-43B0-AE0A-6B741837C591}">
  <dimension ref="A1:H14"/>
  <sheetViews>
    <sheetView topLeftCell="A13" workbookViewId="0">
      <selection activeCell="A18" sqref="A18"/>
    </sheetView>
  </sheetViews>
  <sheetFormatPr defaultRowHeight="15.5" x14ac:dyDescent="0.35"/>
  <cols>
    <col min="1" max="1" width="26.4140625" style="14" bestFit="1" customWidth="1"/>
    <col min="2" max="2" width="17.33203125" style="14" bestFit="1" customWidth="1"/>
    <col min="3" max="3" width="13.5" style="14" bestFit="1" customWidth="1"/>
    <col min="4" max="4" width="16.08203125" style="14" bestFit="1" customWidth="1"/>
    <col min="5" max="5" width="12.83203125" style="14" bestFit="1" customWidth="1"/>
    <col min="6" max="6" width="19.75" style="14" bestFit="1" customWidth="1"/>
    <col min="7" max="7" width="15.9140625" style="14" bestFit="1" customWidth="1"/>
    <col min="8" max="8" width="18.58203125" style="14" bestFit="1" customWidth="1"/>
    <col min="9" max="16384" width="8.6640625" style="14"/>
  </cols>
  <sheetData>
    <row r="1" spans="1:8" x14ac:dyDescent="0.35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35">
      <c r="A2" s="15" t="s">
        <v>2095</v>
      </c>
      <c r="B2" s="15">
        <f>COUNTIFS(Crowdfunding!$G$2:$G$1001,"successful",Crowdfunding!$D$2:$D$1001,"&lt;1000")</f>
        <v>30</v>
      </c>
      <c r="C2" s="15">
        <f>COUNTIFS(Crowdfunding!$G$2:$G$1001,"failed",Crowdfunding!$D$2:$D$1001,"&lt;1000")</f>
        <v>20</v>
      </c>
      <c r="D2" s="15">
        <f>COUNTIFS(Crowdfunding!$G$2:$G$1001,"canceled",Crowdfunding!$D$2:$D$1001,"&lt;1000")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s="17" customFormat="1" x14ac:dyDescent="0.35">
      <c r="A3" s="17" t="s">
        <v>2096</v>
      </c>
      <c r="B3" s="18">
        <f>COUNTIFS(Crowdfunding!$G$2:$G$1001,"successful",Crowdfunding!$D$2:$D$1001,"&gt;=1000", Crowdfunding!$D$2:$D$1001,"&lt;=4999")</f>
        <v>191</v>
      </c>
      <c r="C3" s="18">
        <f>COUNTIFS(Crowdfunding!$G$2:$G$1001,"failed",Crowdfunding!$D$2:$D$1001,"&gt;=1000", Crowdfunding!$D$2:$D$1001,"&lt;=4999")</f>
        <v>38</v>
      </c>
      <c r="D3" s="18">
        <f>COUNTIFS(Crowdfunding!$G$2:$G$1001,"canceled",Crowdfunding!$D$2:$D$1001,"&gt;=1000", Crowdfunding!$D$2:$D$1001,"&lt;=4999")</f>
        <v>2</v>
      </c>
      <c r="E3" s="18">
        <f t="shared" ref="E3:E13" si="0">SUM(B3:D3)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35">
      <c r="A4" s="15" t="s">
        <v>2097</v>
      </c>
      <c r="B4" s="15">
        <f>COUNTIFS(Crowdfunding!$G$2:$G$1001,"successful",Crowdfunding!$D$2:$D$1001,"&gt;=5000", Crowdfunding!$D$2:$D$1001,"&lt;=9999")</f>
        <v>164</v>
      </c>
      <c r="C4" s="15">
        <f>COUNTIFS(Crowdfunding!$G$2:$G$1001,"failed",Crowdfunding!$D$2:$D$1001,"&gt;=5000", Crowdfunding!$D$2:$D$1001,"&lt;=9999")</f>
        <v>126</v>
      </c>
      <c r="D4" s="15">
        <f>COUNTIFS(Crowdfunding!$G$2:$G$1001,"canceled",Crowdfunding!$D$2:$D$1001,"&gt;=5000", Crowdfunding!$D$2:$D$1001,"&lt;=9999")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s="17" customFormat="1" x14ac:dyDescent="0.35">
      <c r="A5" s="17" t="s">
        <v>2098</v>
      </c>
      <c r="B5" s="18">
        <f>COUNTIFS(Crowdfunding!$G$2:$G$1001,"successful",Crowdfunding!$D$2:$D$1001,"&gt;=10000", Crowdfunding!$D$2:$D$1001,"&lt;=14999")</f>
        <v>4</v>
      </c>
      <c r="C5" s="18">
        <f>COUNTIFS(Crowdfunding!$G$2:$G$1001,"failed",Crowdfunding!$D$2:$D$1001,"&gt;=10000", Crowdfunding!$D$2:$D$1001,"&lt;=14999")</f>
        <v>5</v>
      </c>
      <c r="D5" s="18">
        <f>COUNTIFS(Crowdfunding!$G$2:$G$1001,"canceled",Crowdfunding!$D$2:$D$1001,"&gt;=10000", Crowdfunding!$D$2:$D$1001,"&lt;=14999")</f>
        <v>0</v>
      </c>
      <c r="E5" s="18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35">
      <c r="A6" s="15" t="s">
        <v>2099</v>
      </c>
      <c r="B6" s="15">
        <f>COUNTIFS(Crowdfunding!$G$2:$G$1001,"successful",Crowdfunding!$D$2:$D$1001,"&gt;=15000", Crowdfunding!$D$2:$D$1001,"&lt;=19999")</f>
        <v>10</v>
      </c>
      <c r="C6" s="15">
        <f>COUNTIFS(Crowdfunding!$G$2:$G$1001,"failed",Crowdfunding!$D$2:$D$1001,"&gt;=15000", Crowdfunding!$D$2:$D$1001,"&lt;=19999")</f>
        <v>0</v>
      </c>
      <c r="D6" s="15">
        <f>COUNTIFS(Crowdfunding!$G$2:$G$1001,"canceled",Crowdfunding!$D$2:$D$1001,"&gt;=15000", Crowdfunding!$D$2:$D$1001,"&lt;=19999")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s="17" customFormat="1" x14ac:dyDescent="0.35">
      <c r="A7" s="17" t="s">
        <v>2100</v>
      </c>
      <c r="B7" s="18">
        <f>COUNTIFS(Crowdfunding!$G$2:$G$1001,"successful",Crowdfunding!$D$2:$D$1001,"&gt;=20000", Crowdfunding!$D$2:$D$1001,"&lt;=24999")</f>
        <v>7</v>
      </c>
      <c r="C7" s="18">
        <f>COUNTIFS(Crowdfunding!$G$2:$G$1001,"failed",Crowdfunding!$D$2:$D$1001,"&gt;=20000", Crowdfunding!$D$2:$D$1001,"&lt;=24999")</f>
        <v>0</v>
      </c>
      <c r="D7" s="18">
        <f>COUNTIFS(Crowdfunding!$G$2:$G$1001,"canceled",Crowdfunding!$D$2:$D$1001,"&gt;=20000", Crowdfunding!$D$2:$D$1001,"&lt;=24999")</f>
        <v>0</v>
      </c>
      <c r="E7" s="18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35">
      <c r="A8" s="15" t="s">
        <v>2101</v>
      </c>
      <c r="B8" s="15">
        <f>COUNTIFS(Crowdfunding!$G$2:$G$1001,"successful",Crowdfunding!$D$2:$D$1001,"&gt;=25000", Crowdfunding!$D$2:$D$1001,"&lt;=29999")</f>
        <v>11</v>
      </c>
      <c r="C8" s="15">
        <f>COUNTIFS(Crowdfunding!$G$2:$G$1001,"failed",Crowdfunding!$D$2:$D$1001,"&gt;=25000", Crowdfunding!$D$2:$D$1001,"&lt;=29999")</f>
        <v>3</v>
      </c>
      <c r="D8" s="15">
        <f>COUNTIFS(Crowdfunding!$G$2:$G$1001,"canceled",Crowdfunding!$D$2:$D$1001,"&gt;=25000", Crowdfunding!$D$2:$D$1001,"&lt;=29999")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s="17" customFormat="1" x14ac:dyDescent="0.35">
      <c r="A9" s="17" t="s">
        <v>2102</v>
      </c>
      <c r="B9" s="18">
        <f>COUNTIFS(Crowdfunding!$G$2:$G$1001,"successful",Crowdfunding!$D$2:$D$1001,"&gt;=30000", Crowdfunding!$D$2:$D$1001,"&lt;=34999")</f>
        <v>7</v>
      </c>
      <c r="C9" s="18">
        <f>COUNTIFS(Crowdfunding!$G$2:$G$1001,"failed",Crowdfunding!$D$2:$D$1001,"&gt;=30000", Crowdfunding!$D$2:$D$1001,"&lt;=34999")</f>
        <v>0</v>
      </c>
      <c r="D9" s="18">
        <f>COUNTIFS(Crowdfunding!$G$2:$G$1001,"canceled",Crowdfunding!$D$2:$D$1001,"&gt;=30000", Crowdfunding!$D$2:$D$1001,"&lt;=34999")</f>
        <v>0</v>
      </c>
      <c r="E9" s="18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35">
      <c r="A10" s="15" t="s">
        <v>2103</v>
      </c>
      <c r="B10" s="15">
        <f>COUNTIFS(Crowdfunding!$G$2:$G$1001,"successful",Crowdfunding!$D$2:$D$1001,"&gt;=35000", Crowdfunding!$D$2:$D$1001,"&lt;=39999")</f>
        <v>8</v>
      </c>
      <c r="C10" s="15">
        <f>COUNTIFS(Crowdfunding!$G$2:$G$1001,"failed",Crowdfunding!$D$2:$D$1001,"&gt;=35000", Crowdfunding!$D$2:$D$1001,"&lt;=39999")</f>
        <v>3</v>
      </c>
      <c r="D10" s="15">
        <f>COUNTIFS(Crowdfunding!$G$2:$G$1001,"canceled",Crowdfunding!$D$2:$D$1001,"&gt;=35000", Crowdfunding!$D$2:$D$1001,"&lt;=39999")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s="17" customFormat="1" x14ac:dyDescent="0.35">
      <c r="A11" s="17" t="s">
        <v>2104</v>
      </c>
      <c r="B11" s="18">
        <f>COUNTIFS(Crowdfunding!$G$2:$G$1001,"successful",Crowdfunding!$D$2:$D$1001,"&gt;=40000", Crowdfunding!$D$2:$D$1001,"&lt;=44999")</f>
        <v>11</v>
      </c>
      <c r="C11" s="18">
        <f>COUNTIFS(Crowdfunding!$G$2:$G$1001,"failed",Crowdfunding!$D$2:$D$1001,"&gt;=40000", Crowdfunding!$D$2:$D$1001,"&lt;=44999")</f>
        <v>3</v>
      </c>
      <c r="D11" s="18">
        <f>COUNTIFS(Crowdfunding!$G$2:$G$1001,"canceled",Crowdfunding!$D$2:$D$1001,"&gt;=40000", Crowdfunding!$D$2:$D$1001,"&lt;=44999")</f>
        <v>0</v>
      </c>
      <c r="E11" s="18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35">
      <c r="A12" s="15" t="s">
        <v>2105</v>
      </c>
      <c r="B12" s="15">
        <f>COUNTIFS(Crowdfunding!$G$2:$G$1001,"successful",Crowdfunding!$D$2:$D$1001,"&gt;=45000", Crowdfunding!$D$2:$D$1001,"&lt;=49999")</f>
        <v>8</v>
      </c>
      <c r="C12" s="15">
        <f>COUNTIFS(Crowdfunding!$G$2:$G$1001,"failed",Crowdfunding!$D$2:$D$1001,"&gt;=45000", Crowdfunding!$D$2:$D$1001,"&lt;=49999")</f>
        <v>3</v>
      </c>
      <c r="D12" s="15">
        <f>COUNTIFS(Crowdfunding!$G$2:$G$1001,"canceled",Crowdfunding!$D$2:$D$1001,"&gt;=45000", Crowdfunding!$D$2:$D$1001,"&lt;=49999")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s="17" customFormat="1" x14ac:dyDescent="0.35">
      <c r="A13" s="17" t="s">
        <v>2106</v>
      </c>
      <c r="B13" s="18">
        <f>COUNTIFS(Crowdfunding!$G$2:$G$1001,"successful",Crowdfunding!$D$2:$D$1001,"&gt;50000")</f>
        <v>114</v>
      </c>
      <c r="C13" s="18">
        <f>COUNTIFS(Crowdfunding!$G$2:$G$1001,"failed",Crowdfunding!$D$2:$D$1001,"&gt;50000")</f>
        <v>163</v>
      </c>
      <c r="D13" s="18">
        <f>COUNTIFS(Crowdfunding!$G$2:$G$1001,"canceled",Crowdfunding!$D$2:$D$1001,"&gt;50000")</f>
        <v>28</v>
      </c>
      <c r="E13" s="18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4" spans="1:8" x14ac:dyDescent="0.35">
      <c r="B14" s="14">
        <f>SUM(B2:B13)</f>
        <v>565</v>
      </c>
      <c r="C14" s="14">
        <f t="shared" ref="C14:E14" si="4">SUM(C2:C13)</f>
        <v>364</v>
      </c>
      <c r="D14" s="14">
        <f t="shared" si="4"/>
        <v>57</v>
      </c>
      <c r="E14" s="14">
        <f t="shared" si="4"/>
        <v>986</v>
      </c>
    </row>
  </sheetData>
  <conditionalFormatting sqref="A17">
    <cfRule type="cellIs" dxfId="14" priority="1" operator="greaterThan">
      <formula>2000</formula>
    </cfRule>
  </conditionalFormatting>
  <conditionalFormatting sqref="B2:D13">
    <cfRule type="cellIs" priority="2" operator="lessThan">
      <formula>1000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4F38-E560-4672-AED9-D6682EF399BE}">
  <dimension ref="A1:L566"/>
  <sheetViews>
    <sheetView tabSelected="1" topLeftCell="A4" workbookViewId="0">
      <selection activeCell="H18" sqref="H18"/>
    </sheetView>
  </sheetViews>
  <sheetFormatPr defaultRowHeight="15.5" x14ac:dyDescent="0.35"/>
  <cols>
    <col min="1" max="1" width="10.5" bestFit="1" customWidth="1"/>
    <col min="2" max="2" width="15.1640625" bestFit="1" customWidth="1"/>
    <col min="3" max="3" width="7.6640625" bestFit="1" customWidth="1"/>
    <col min="4" max="4" width="9.25" bestFit="1" customWidth="1"/>
    <col min="5" max="5" width="16.6640625" bestFit="1" customWidth="1"/>
    <col min="6" max="6" width="11.4140625" bestFit="1" customWidth="1"/>
    <col min="7" max="7" width="10.1640625" bestFit="1" customWidth="1"/>
    <col min="8" max="8" width="18.75" bestFit="1" customWidth="1"/>
    <col min="9" max="10" width="18.75" customWidth="1"/>
    <col min="11" max="11" width="10" customWidth="1"/>
  </cols>
  <sheetData>
    <row r="1" spans="1:12" x14ac:dyDescent="0.35">
      <c r="A1" t="s">
        <v>2113</v>
      </c>
      <c r="B1" t="s">
        <v>5</v>
      </c>
      <c r="C1" t="s">
        <v>2107</v>
      </c>
      <c r="D1" t="s">
        <v>2108</v>
      </c>
      <c r="E1" t="s">
        <v>2109</v>
      </c>
      <c r="F1" t="s">
        <v>2110</v>
      </c>
      <c r="G1" t="s">
        <v>2111</v>
      </c>
      <c r="H1" t="s">
        <v>2112</v>
      </c>
      <c r="I1" t="s">
        <v>2124</v>
      </c>
      <c r="J1" t="s">
        <v>2125</v>
      </c>
      <c r="K1" t="s">
        <v>2122</v>
      </c>
      <c r="L1" t="s">
        <v>2123</v>
      </c>
    </row>
    <row r="2" spans="1:12" x14ac:dyDescent="0.35">
      <c r="A2" s="11" t="s">
        <v>14</v>
      </c>
      <c r="B2" s="11">
        <v>0</v>
      </c>
      <c r="K2" s="11" t="s">
        <v>20</v>
      </c>
      <c r="L2" s="11">
        <v>158</v>
      </c>
    </row>
    <row r="3" spans="1:12" x14ac:dyDescent="0.35">
      <c r="A3" s="11" t="s">
        <v>14</v>
      </c>
      <c r="B3" s="11">
        <v>24</v>
      </c>
      <c r="K3" s="11" t="s">
        <v>20</v>
      </c>
      <c r="L3" s="11">
        <v>1425</v>
      </c>
    </row>
    <row r="4" spans="1:12" x14ac:dyDescent="0.35">
      <c r="A4" s="11" t="s">
        <v>14</v>
      </c>
      <c r="B4" s="11">
        <v>53</v>
      </c>
      <c r="K4" s="11" t="s">
        <v>20</v>
      </c>
      <c r="L4" s="11">
        <v>174</v>
      </c>
    </row>
    <row r="5" spans="1:12" ht="16" thickBot="1" x14ac:dyDescent="0.4">
      <c r="A5" s="11" t="s">
        <v>14</v>
      </c>
      <c r="B5" s="11">
        <v>18</v>
      </c>
      <c r="K5" s="11" t="s">
        <v>20</v>
      </c>
      <c r="L5" s="11">
        <v>227</v>
      </c>
    </row>
    <row r="6" spans="1:12" x14ac:dyDescent="0.35">
      <c r="A6" s="11" t="s">
        <v>14</v>
      </c>
      <c r="B6" s="11">
        <v>44</v>
      </c>
      <c r="E6" s="20"/>
      <c r="F6" s="27" t="s">
        <v>2120</v>
      </c>
      <c r="G6" s="28" t="s">
        <v>2121</v>
      </c>
      <c r="K6" s="11" t="s">
        <v>20</v>
      </c>
      <c r="L6" s="11">
        <v>220</v>
      </c>
    </row>
    <row r="7" spans="1:12" x14ac:dyDescent="0.35">
      <c r="A7" s="11" t="s">
        <v>14</v>
      </c>
      <c r="B7" s="11">
        <v>27</v>
      </c>
      <c r="E7" s="21" t="s">
        <v>2114</v>
      </c>
      <c r="F7" s="22">
        <f>AVERAGE(B2:B365)</f>
        <v>585.61538461538464</v>
      </c>
      <c r="G7" s="23">
        <f>AVERAGE(L2:L565)</f>
        <v>849.03368794326241</v>
      </c>
      <c r="K7" s="11" t="s">
        <v>20</v>
      </c>
      <c r="L7" s="11">
        <v>98</v>
      </c>
    </row>
    <row r="8" spans="1:12" x14ac:dyDescent="0.35">
      <c r="A8" s="11" t="s">
        <v>14</v>
      </c>
      <c r="B8" s="11">
        <v>55</v>
      </c>
      <c r="E8" s="21" t="s">
        <v>2115</v>
      </c>
      <c r="F8" s="22">
        <f>MEDIAN(B2:B365)</f>
        <v>114.5</v>
      </c>
      <c r="G8" s="23">
        <f>MEDIAN(L2:L565)</f>
        <v>200</v>
      </c>
      <c r="K8" s="11" t="s">
        <v>20</v>
      </c>
      <c r="L8" s="11">
        <v>100</v>
      </c>
    </row>
    <row r="9" spans="1:12" x14ac:dyDescent="0.35">
      <c r="A9" s="11" t="s">
        <v>14</v>
      </c>
      <c r="B9" s="11">
        <v>200</v>
      </c>
      <c r="E9" s="21" t="s">
        <v>2116</v>
      </c>
      <c r="F9" s="22">
        <f>MIN(B2:B365)</f>
        <v>0</v>
      </c>
      <c r="G9" s="23">
        <f>MIN(L2:L565)</f>
        <v>16</v>
      </c>
      <c r="K9" s="11" t="s">
        <v>20</v>
      </c>
      <c r="L9" s="11">
        <v>1249</v>
      </c>
    </row>
    <row r="10" spans="1:12" x14ac:dyDescent="0.35">
      <c r="A10" s="11" t="s">
        <v>14</v>
      </c>
      <c r="B10" s="11">
        <v>452</v>
      </c>
      <c r="E10" s="21" t="s">
        <v>2117</v>
      </c>
      <c r="F10" s="22">
        <f>MAX(B2:B365)</f>
        <v>6080</v>
      </c>
      <c r="G10" s="23">
        <f>MAX(L2:L565)</f>
        <v>7295</v>
      </c>
      <c r="K10" s="11" t="s">
        <v>20</v>
      </c>
      <c r="L10" s="11">
        <v>1396</v>
      </c>
    </row>
    <row r="11" spans="1:12" x14ac:dyDescent="0.35">
      <c r="A11" s="11" t="s">
        <v>14</v>
      </c>
      <c r="B11" s="11">
        <v>674</v>
      </c>
      <c r="E11" s="21" t="s">
        <v>2118</v>
      </c>
      <c r="F11" s="22">
        <f>_xlfn.VAR.S(B2:B365)</f>
        <v>924113.45496927318</v>
      </c>
      <c r="G11" s="23">
        <f>_xlfn.VAR.S(L2:L565)</f>
        <v>1606541.9651153269</v>
      </c>
      <c r="K11" s="11" t="s">
        <v>20</v>
      </c>
      <c r="L11" s="11">
        <v>890</v>
      </c>
    </row>
    <row r="12" spans="1:12" ht="16" thickBot="1" x14ac:dyDescent="0.4">
      <c r="A12" s="11" t="s">
        <v>14</v>
      </c>
      <c r="B12" s="11">
        <v>558</v>
      </c>
      <c r="E12" s="24" t="s">
        <v>2119</v>
      </c>
      <c r="F12" s="25">
        <f>_xlfn.STDEV.S(B2:B365)</f>
        <v>961.30819978260524</v>
      </c>
      <c r="G12" s="26">
        <f>_xlfn.STDEV.S(L2:L565)</f>
        <v>1267.4943649244863</v>
      </c>
      <c r="K12" s="11" t="s">
        <v>20</v>
      </c>
      <c r="L12" s="11">
        <v>142</v>
      </c>
    </row>
    <row r="13" spans="1:12" x14ac:dyDescent="0.35">
      <c r="A13" s="11" t="s">
        <v>14</v>
      </c>
      <c r="B13" s="11">
        <v>15</v>
      </c>
      <c r="K13" s="11" t="s">
        <v>20</v>
      </c>
      <c r="L13" s="11">
        <v>2673</v>
      </c>
    </row>
    <row r="14" spans="1:12" x14ac:dyDescent="0.35">
      <c r="A14" s="11" t="s">
        <v>14</v>
      </c>
      <c r="B14" s="11">
        <v>2307</v>
      </c>
      <c r="K14" s="11" t="s">
        <v>20</v>
      </c>
      <c r="L14" s="11">
        <v>163</v>
      </c>
    </row>
    <row r="15" spans="1:12" x14ac:dyDescent="0.35">
      <c r="A15" s="11" t="s">
        <v>14</v>
      </c>
      <c r="B15" s="11">
        <v>88</v>
      </c>
      <c r="K15" s="11" t="s">
        <v>20</v>
      </c>
      <c r="L15" s="11">
        <v>2220</v>
      </c>
    </row>
    <row r="16" spans="1:12" x14ac:dyDescent="0.35">
      <c r="A16" s="11" t="s">
        <v>14</v>
      </c>
      <c r="B16" s="11">
        <v>48</v>
      </c>
      <c r="K16" s="11" t="s">
        <v>20</v>
      </c>
      <c r="L16" s="11">
        <v>1606</v>
      </c>
    </row>
    <row r="17" spans="1:12" x14ac:dyDescent="0.35">
      <c r="A17" s="11" t="s">
        <v>14</v>
      </c>
      <c r="B17" s="11">
        <v>1</v>
      </c>
      <c r="K17" s="11" t="s">
        <v>20</v>
      </c>
      <c r="L17" s="11">
        <v>129</v>
      </c>
    </row>
    <row r="18" spans="1:12" x14ac:dyDescent="0.35">
      <c r="A18" s="11" t="s">
        <v>14</v>
      </c>
      <c r="B18" s="11">
        <v>1467</v>
      </c>
      <c r="K18" s="11" t="s">
        <v>20</v>
      </c>
      <c r="L18" s="11">
        <v>226</v>
      </c>
    </row>
    <row r="19" spans="1:12" x14ac:dyDescent="0.35">
      <c r="A19" s="11" t="s">
        <v>14</v>
      </c>
      <c r="B19" s="11">
        <v>75</v>
      </c>
      <c r="K19" s="11" t="s">
        <v>20</v>
      </c>
      <c r="L19" s="11">
        <v>5419</v>
      </c>
    </row>
    <row r="20" spans="1:12" x14ac:dyDescent="0.35">
      <c r="A20" s="11" t="s">
        <v>14</v>
      </c>
      <c r="B20" s="11">
        <v>120</v>
      </c>
      <c r="K20" s="11" t="s">
        <v>20</v>
      </c>
      <c r="L20" s="11">
        <v>165</v>
      </c>
    </row>
    <row r="21" spans="1:12" x14ac:dyDescent="0.35">
      <c r="A21" s="11" t="s">
        <v>14</v>
      </c>
      <c r="B21" s="11">
        <v>2253</v>
      </c>
      <c r="K21" s="11" t="s">
        <v>20</v>
      </c>
      <c r="L21" s="11">
        <v>1965</v>
      </c>
    </row>
    <row r="22" spans="1:12" x14ac:dyDescent="0.35">
      <c r="A22" s="11" t="s">
        <v>14</v>
      </c>
      <c r="B22" s="11">
        <v>5</v>
      </c>
      <c r="K22" s="11" t="s">
        <v>20</v>
      </c>
      <c r="L22" s="11">
        <v>16</v>
      </c>
    </row>
    <row r="23" spans="1:12" x14ac:dyDescent="0.35">
      <c r="A23" s="11" t="s">
        <v>14</v>
      </c>
      <c r="B23" s="11">
        <v>38</v>
      </c>
      <c r="K23" s="11" t="s">
        <v>20</v>
      </c>
      <c r="L23" s="11">
        <v>107</v>
      </c>
    </row>
    <row r="24" spans="1:12" x14ac:dyDescent="0.35">
      <c r="A24" s="11" t="s">
        <v>14</v>
      </c>
      <c r="B24" s="11">
        <v>12</v>
      </c>
      <c r="K24" s="11" t="s">
        <v>20</v>
      </c>
      <c r="L24" s="11">
        <v>134</v>
      </c>
    </row>
    <row r="25" spans="1:12" x14ac:dyDescent="0.35">
      <c r="A25" s="11" t="s">
        <v>14</v>
      </c>
      <c r="B25" s="11">
        <v>1684</v>
      </c>
      <c r="K25" s="11" t="s">
        <v>20</v>
      </c>
      <c r="L25" s="11">
        <v>198</v>
      </c>
    </row>
    <row r="26" spans="1:12" x14ac:dyDescent="0.35">
      <c r="A26" s="11" t="s">
        <v>14</v>
      </c>
      <c r="B26" s="11">
        <v>56</v>
      </c>
      <c r="K26" s="11" t="s">
        <v>20</v>
      </c>
      <c r="L26" s="11">
        <v>111</v>
      </c>
    </row>
    <row r="27" spans="1:12" x14ac:dyDescent="0.35">
      <c r="A27" s="11" t="s">
        <v>14</v>
      </c>
      <c r="B27" s="11">
        <v>838</v>
      </c>
      <c r="K27" s="11" t="s">
        <v>20</v>
      </c>
      <c r="L27" s="11">
        <v>222</v>
      </c>
    </row>
    <row r="28" spans="1:12" x14ac:dyDescent="0.35">
      <c r="A28" s="11" t="s">
        <v>14</v>
      </c>
      <c r="B28" s="11">
        <v>1000</v>
      </c>
      <c r="K28" s="11" t="s">
        <v>20</v>
      </c>
      <c r="L28" s="11">
        <v>6212</v>
      </c>
    </row>
    <row r="29" spans="1:12" x14ac:dyDescent="0.35">
      <c r="A29" s="11" t="s">
        <v>14</v>
      </c>
      <c r="B29" s="11">
        <v>1482</v>
      </c>
      <c r="K29" s="11" t="s">
        <v>20</v>
      </c>
      <c r="L29" s="11">
        <v>98</v>
      </c>
    </row>
    <row r="30" spans="1:12" x14ac:dyDescent="0.35">
      <c r="A30" s="11" t="s">
        <v>14</v>
      </c>
      <c r="B30" s="11">
        <v>106</v>
      </c>
      <c r="K30" s="11" t="s">
        <v>20</v>
      </c>
      <c r="L30" s="11">
        <v>92</v>
      </c>
    </row>
    <row r="31" spans="1:12" x14ac:dyDescent="0.35">
      <c r="A31" s="11" t="s">
        <v>14</v>
      </c>
      <c r="B31" s="11">
        <v>679</v>
      </c>
      <c r="K31" s="11" t="s">
        <v>20</v>
      </c>
      <c r="L31" s="11">
        <v>149</v>
      </c>
    </row>
    <row r="32" spans="1:12" x14ac:dyDescent="0.35">
      <c r="A32" s="11" t="s">
        <v>14</v>
      </c>
      <c r="B32" s="11">
        <v>1220</v>
      </c>
      <c r="K32" s="11" t="s">
        <v>20</v>
      </c>
      <c r="L32" s="11">
        <v>2431</v>
      </c>
    </row>
    <row r="33" spans="1:12" x14ac:dyDescent="0.35">
      <c r="A33" s="11" t="s">
        <v>14</v>
      </c>
      <c r="B33" s="11">
        <v>1</v>
      </c>
      <c r="K33" s="11" t="s">
        <v>20</v>
      </c>
      <c r="L33" s="11">
        <v>303</v>
      </c>
    </row>
    <row r="34" spans="1:12" x14ac:dyDescent="0.35">
      <c r="A34" s="11" t="s">
        <v>14</v>
      </c>
      <c r="B34" s="11">
        <v>37</v>
      </c>
      <c r="K34" s="11" t="s">
        <v>20</v>
      </c>
      <c r="L34" s="11">
        <v>209</v>
      </c>
    </row>
    <row r="35" spans="1:12" x14ac:dyDescent="0.35">
      <c r="A35" s="11" t="s">
        <v>14</v>
      </c>
      <c r="B35" s="11">
        <v>60</v>
      </c>
      <c r="K35" s="11" t="s">
        <v>20</v>
      </c>
      <c r="L35" s="11">
        <v>131</v>
      </c>
    </row>
    <row r="36" spans="1:12" x14ac:dyDescent="0.35">
      <c r="A36" s="11" t="s">
        <v>14</v>
      </c>
      <c r="B36" s="11">
        <v>296</v>
      </c>
      <c r="K36" s="11" t="s">
        <v>20</v>
      </c>
      <c r="L36" s="11">
        <v>164</v>
      </c>
    </row>
    <row r="37" spans="1:12" x14ac:dyDescent="0.35">
      <c r="A37" s="11" t="s">
        <v>14</v>
      </c>
      <c r="B37" s="11">
        <v>3304</v>
      </c>
      <c r="K37" s="11" t="s">
        <v>20</v>
      </c>
      <c r="L37" s="11">
        <v>201</v>
      </c>
    </row>
    <row r="38" spans="1:12" x14ac:dyDescent="0.35">
      <c r="A38" s="11" t="s">
        <v>14</v>
      </c>
      <c r="B38" s="11">
        <v>73</v>
      </c>
      <c r="K38" s="11" t="s">
        <v>20</v>
      </c>
      <c r="L38" s="11">
        <v>211</v>
      </c>
    </row>
    <row r="39" spans="1:12" x14ac:dyDescent="0.35">
      <c r="A39" s="11" t="s">
        <v>14</v>
      </c>
      <c r="B39" s="11">
        <v>3387</v>
      </c>
      <c r="K39" s="11" t="s">
        <v>20</v>
      </c>
      <c r="L39" s="11">
        <v>128</v>
      </c>
    </row>
    <row r="40" spans="1:12" x14ac:dyDescent="0.35">
      <c r="A40" s="11" t="s">
        <v>14</v>
      </c>
      <c r="B40" s="11">
        <v>662</v>
      </c>
      <c r="K40" s="11" t="s">
        <v>20</v>
      </c>
      <c r="L40" s="11">
        <v>1600</v>
      </c>
    </row>
    <row r="41" spans="1:12" x14ac:dyDescent="0.35">
      <c r="A41" s="11" t="s">
        <v>14</v>
      </c>
      <c r="B41" s="11">
        <v>774</v>
      </c>
      <c r="K41" s="11" t="s">
        <v>20</v>
      </c>
      <c r="L41" s="11">
        <v>249</v>
      </c>
    </row>
    <row r="42" spans="1:12" x14ac:dyDescent="0.35">
      <c r="A42" s="11" t="s">
        <v>14</v>
      </c>
      <c r="B42" s="11">
        <v>672</v>
      </c>
      <c r="K42" s="11" t="s">
        <v>20</v>
      </c>
      <c r="L42" s="11">
        <v>236</v>
      </c>
    </row>
    <row r="43" spans="1:12" x14ac:dyDescent="0.35">
      <c r="A43" s="11" t="s">
        <v>14</v>
      </c>
      <c r="B43" s="11">
        <v>940</v>
      </c>
      <c r="K43" s="11" t="s">
        <v>20</v>
      </c>
      <c r="L43" s="11">
        <v>4065</v>
      </c>
    </row>
    <row r="44" spans="1:12" x14ac:dyDescent="0.35">
      <c r="A44" s="11" t="s">
        <v>14</v>
      </c>
      <c r="B44" s="11">
        <v>117</v>
      </c>
      <c r="K44" s="11" t="s">
        <v>20</v>
      </c>
      <c r="L44" s="11">
        <v>246</v>
      </c>
    </row>
    <row r="45" spans="1:12" x14ac:dyDescent="0.35">
      <c r="A45" s="11" t="s">
        <v>14</v>
      </c>
      <c r="B45" s="11">
        <v>115</v>
      </c>
      <c r="K45" s="11" t="s">
        <v>20</v>
      </c>
      <c r="L45" s="11">
        <v>2475</v>
      </c>
    </row>
    <row r="46" spans="1:12" x14ac:dyDescent="0.35">
      <c r="A46" s="11" t="s">
        <v>14</v>
      </c>
      <c r="B46" s="11">
        <v>326</v>
      </c>
      <c r="K46" s="11" t="s">
        <v>20</v>
      </c>
      <c r="L46" s="11">
        <v>76</v>
      </c>
    </row>
    <row r="47" spans="1:12" x14ac:dyDescent="0.35">
      <c r="A47" s="11" t="s">
        <v>14</v>
      </c>
      <c r="B47" s="11">
        <v>1</v>
      </c>
      <c r="K47" s="11" t="s">
        <v>20</v>
      </c>
      <c r="L47" s="11">
        <v>54</v>
      </c>
    </row>
    <row r="48" spans="1:12" x14ac:dyDescent="0.35">
      <c r="A48" s="11" t="s">
        <v>14</v>
      </c>
      <c r="B48" s="11">
        <v>1467</v>
      </c>
      <c r="K48" s="11" t="s">
        <v>20</v>
      </c>
      <c r="L48" s="11">
        <v>88</v>
      </c>
    </row>
    <row r="49" spans="1:12" x14ac:dyDescent="0.35">
      <c r="A49" s="11" t="s">
        <v>14</v>
      </c>
      <c r="B49" s="11">
        <v>5681</v>
      </c>
      <c r="K49" s="11" t="s">
        <v>20</v>
      </c>
      <c r="L49" s="11">
        <v>85</v>
      </c>
    </row>
    <row r="50" spans="1:12" x14ac:dyDescent="0.35">
      <c r="A50" s="11" t="s">
        <v>14</v>
      </c>
      <c r="B50" s="11">
        <v>1059</v>
      </c>
      <c r="K50" s="11" t="s">
        <v>20</v>
      </c>
      <c r="L50" s="11">
        <v>170</v>
      </c>
    </row>
    <row r="51" spans="1:12" x14ac:dyDescent="0.35">
      <c r="A51" s="11" t="s">
        <v>14</v>
      </c>
      <c r="B51" s="11">
        <v>1194</v>
      </c>
      <c r="K51" s="11" t="s">
        <v>20</v>
      </c>
      <c r="L51" s="11">
        <v>330</v>
      </c>
    </row>
    <row r="52" spans="1:12" x14ac:dyDescent="0.35">
      <c r="A52" s="11" t="s">
        <v>14</v>
      </c>
      <c r="B52" s="11">
        <v>30</v>
      </c>
      <c r="K52" s="11" t="s">
        <v>20</v>
      </c>
      <c r="L52" s="11">
        <v>127</v>
      </c>
    </row>
    <row r="53" spans="1:12" x14ac:dyDescent="0.35">
      <c r="A53" s="11" t="s">
        <v>14</v>
      </c>
      <c r="B53" s="11">
        <v>75</v>
      </c>
      <c r="K53" s="11" t="s">
        <v>20</v>
      </c>
      <c r="L53" s="11">
        <v>411</v>
      </c>
    </row>
    <row r="54" spans="1:12" x14ac:dyDescent="0.35">
      <c r="A54" s="11" t="s">
        <v>14</v>
      </c>
      <c r="B54" s="11">
        <v>955</v>
      </c>
      <c r="K54" s="11" t="s">
        <v>20</v>
      </c>
      <c r="L54" s="11">
        <v>180</v>
      </c>
    </row>
    <row r="55" spans="1:12" x14ac:dyDescent="0.35">
      <c r="A55" s="11" t="s">
        <v>14</v>
      </c>
      <c r="B55" s="11">
        <v>67</v>
      </c>
      <c r="K55" s="11" t="s">
        <v>20</v>
      </c>
      <c r="L55" s="11">
        <v>374</v>
      </c>
    </row>
    <row r="56" spans="1:12" x14ac:dyDescent="0.35">
      <c r="A56" s="11" t="s">
        <v>14</v>
      </c>
      <c r="B56" s="11">
        <v>5</v>
      </c>
      <c r="K56" s="11" t="s">
        <v>20</v>
      </c>
      <c r="L56" s="11">
        <v>71</v>
      </c>
    </row>
    <row r="57" spans="1:12" x14ac:dyDescent="0.35">
      <c r="A57" s="11" t="s">
        <v>14</v>
      </c>
      <c r="B57" s="11">
        <v>26</v>
      </c>
      <c r="K57" s="11" t="s">
        <v>20</v>
      </c>
      <c r="L57" s="11">
        <v>203</v>
      </c>
    </row>
    <row r="58" spans="1:12" x14ac:dyDescent="0.35">
      <c r="A58" s="11" t="s">
        <v>14</v>
      </c>
      <c r="B58" s="11">
        <v>1130</v>
      </c>
      <c r="K58" s="11" t="s">
        <v>20</v>
      </c>
      <c r="L58" s="11">
        <v>113</v>
      </c>
    </row>
    <row r="59" spans="1:12" x14ac:dyDescent="0.35">
      <c r="A59" s="11" t="s">
        <v>14</v>
      </c>
      <c r="B59" s="11">
        <v>782</v>
      </c>
      <c r="K59" s="11" t="s">
        <v>20</v>
      </c>
      <c r="L59" s="11">
        <v>96</v>
      </c>
    </row>
    <row r="60" spans="1:12" x14ac:dyDescent="0.35">
      <c r="A60" s="11" t="s">
        <v>14</v>
      </c>
      <c r="B60" s="11">
        <v>210</v>
      </c>
      <c r="K60" s="11" t="s">
        <v>20</v>
      </c>
      <c r="L60" s="11">
        <v>498</v>
      </c>
    </row>
    <row r="61" spans="1:12" x14ac:dyDescent="0.35">
      <c r="A61" s="11" t="s">
        <v>14</v>
      </c>
      <c r="B61" s="11">
        <v>136</v>
      </c>
      <c r="K61" s="11" t="s">
        <v>20</v>
      </c>
      <c r="L61" s="11">
        <v>180</v>
      </c>
    </row>
    <row r="62" spans="1:12" x14ac:dyDescent="0.35">
      <c r="A62" s="11" t="s">
        <v>14</v>
      </c>
      <c r="B62" s="11">
        <v>86</v>
      </c>
      <c r="K62" s="11" t="s">
        <v>20</v>
      </c>
      <c r="L62" s="11">
        <v>27</v>
      </c>
    </row>
    <row r="63" spans="1:12" x14ac:dyDescent="0.35">
      <c r="A63" s="11" t="s">
        <v>14</v>
      </c>
      <c r="B63" s="11">
        <v>19</v>
      </c>
      <c r="K63" s="11" t="s">
        <v>20</v>
      </c>
      <c r="L63" s="11">
        <v>2331</v>
      </c>
    </row>
    <row r="64" spans="1:12" x14ac:dyDescent="0.35">
      <c r="A64" s="11" t="s">
        <v>14</v>
      </c>
      <c r="B64" s="11">
        <v>886</v>
      </c>
      <c r="K64" s="11" t="s">
        <v>20</v>
      </c>
      <c r="L64" s="11">
        <v>113</v>
      </c>
    </row>
    <row r="65" spans="1:12" x14ac:dyDescent="0.35">
      <c r="A65" s="11" t="s">
        <v>14</v>
      </c>
      <c r="B65" s="11">
        <v>35</v>
      </c>
      <c r="K65" s="11" t="s">
        <v>20</v>
      </c>
      <c r="L65" s="11">
        <v>164</v>
      </c>
    </row>
    <row r="66" spans="1:12" x14ac:dyDescent="0.35">
      <c r="A66" s="11" t="s">
        <v>14</v>
      </c>
      <c r="B66" s="11">
        <v>24</v>
      </c>
      <c r="K66" s="11" t="s">
        <v>20</v>
      </c>
      <c r="L66" s="11">
        <v>164</v>
      </c>
    </row>
    <row r="67" spans="1:12" x14ac:dyDescent="0.35">
      <c r="A67" s="11" t="s">
        <v>14</v>
      </c>
      <c r="B67" s="11">
        <v>86</v>
      </c>
      <c r="K67" s="11" t="s">
        <v>20</v>
      </c>
      <c r="L67" s="11">
        <v>336</v>
      </c>
    </row>
    <row r="68" spans="1:12" x14ac:dyDescent="0.35">
      <c r="A68" s="11" t="s">
        <v>14</v>
      </c>
      <c r="B68" s="11">
        <v>243</v>
      </c>
      <c r="K68" s="11" t="s">
        <v>20</v>
      </c>
      <c r="L68" s="11">
        <v>1917</v>
      </c>
    </row>
    <row r="69" spans="1:12" x14ac:dyDescent="0.35">
      <c r="A69" s="11" t="s">
        <v>14</v>
      </c>
      <c r="B69" s="11">
        <v>65</v>
      </c>
      <c r="K69" s="11" t="s">
        <v>20</v>
      </c>
      <c r="L69" s="11">
        <v>95</v>
      </c>
    </row>
    <row r="70" spans="1:12" x14ac:dyDescent="0.35">
      <c r="A70" s="11" t="s">
        <v>14</v>
      </c>
      <c r="B70" s="11">
        <v>100</v>
      </c>
      <c r="K70" s="11" t="s">
        <v>20</v>
      </c>
      <c r="L70" s="11">
        <v>147</v>
      </c>
    </row>
    <row r="71" spans="1:12" x14ac:dyDescent="0.35">
      <c r="A71" s="11" t="s">
        <v>14</v>
      </c>
      <c r="B71" s="11">
        <v>168</v>
      </c>
      <c r="K71" s="11" t="s">
        <v>20</v>
      </c>
      <c r="L71" s="11">
        <v>86</v>
      </c>
    </row>
    <row r="72" spans="1:12" x14ac:dyDescent="0.35">
      <c r="A72" s="11" t="s">
        <v>14</v>
      </c>
      <c r="B72" s="11">
        <v>13</v>
      </c>
      <c r="K72" s="11" t="s">
        <v>20</v>
      </c>
      <c r="L72" s="11">
        <v>83</v>
      </c>
    </row>
    <row r="73" spans="1:12" x14ac:dyDescent="0.35">
      <c r="A73" s="11" t="s">
        <v>14</v>
      </c>
      <c r="B73" s="11">
        <v>1</v>
      </c>
      <c r="K73" s="11" t="s">
        <v>20</v>
      </c>
      <c r="L73" s="11">
        <v>676</v>
      </c>
    </row>
    <row r="74" spans="1:12" x14ac:dyDescent="0.35">
      <c r="A74" s="11" t="s">
        <v>14</v>
      </c>
      <c r="B74" s="11">
        <v>40</v>
      </c>
      <c r="K74" s="11" t="s">
        <v>20</v>
      </c>
      <c r="L74" s="11">
        <v>361</v>
      </c>
    </row>
    <row r="75" spans="1:12" x14ac:dyDescent="0.35">
      <c r="A75" s="11" t="s">
        <v>14</v>
      </c>
      <c r="B75" s="11">
        <v>226</v>
      </c>
      <c r="K75" s="11" t="s">
        <v>20</v>
      </c>
      <c r="L75" s="11">
        <v>131</v>
      </c>
    </row>
    <row r="76" spans="1:12" x14ac:dyDescent="0.35">
      <c r="A76" s="11" t="s">
        <v>14</v>
      </c>
      <c r="B76" s="11">
        <v>1625</v>
      </c>
      <c r="K76" s="11" t="s">
        <v>20</v>
      </c>
      <c r="L76" s="11">
        <v>126</v>
      </c>
    </row>
    <row r="77" spans="1:12" x14ac:dyDescent="0.35">
      <c r="A77" s="11" t="s">
        <v>14</v>
      </c>
      <c r="B77" s="11">
        <v>143</v>
      </c>
      <c r="K77" s="11" t="s">
        <v>20</v>
      </c>
      <c r="L77" s="11">
        <v>275</v>
      </c>
    </row>
    <row r="78" spans="1:12" x14ac:dyDescent="0.35">
      <c r="A78" s="11" t="s">
        <v>14</v>
      </c>
      <c r="B78" s="11">
        <v>934</v>
      </c>
      <c r="K78" s="11" t="s">
        <v>20</v>
      </c>
      <c r="L78" s="11">
        <v>67</v>
      </c>
    </row>
    <row r="79" spans="1:12" x14ac:dyDescent="0.35">
      <c r="A79" s="11" t="s">
        <v>14</v>
      </c>
      <c r="B79" s="11">
        <v>17</v>
      </c>
      <c r="K79" s="11" t="s">
        <v>20</v>
      </c>
      <c r="L79" s="11">
        <v>154</v>
      </c>
    </row>
    <row r="80" spans="1:12" x14ac:dyDescent="0.35">
      <c r="A80" s="11" t="s">
        <v>14</v>
      </c>
      <c r="B80" s="11">
        <v>2179</v>
      </c>
      <c r="K80" s="11" t="s">
        <v>20</v>
      </c>
      <c r="L80" s="11">
        <v>1782</v>
      </c>
    </row>
    <row r="81" spans="1:12" x14ac:dyDescent="0.35">
      <c r="A81" s="11" t="s">
        <v>14</v>
      </c>
      <c r="B81" s="11">
        <v>931</v>
      </c>
      <c r="K81" s="11" t="s">
        <v>20</v>
      </c>
      <c r="L81" s="11">
        <v>903</v>
      </c>
    </row>
    <row r="82" spans="1:12" x14ac:dyDescent="0.35">
      <c r="A82" s="11" t="s">
        <v>14</v>
      </c>
      <c r="B82" s="11">
        <v>92</v>
      </c>
      <c r="K82" s="11" t="s">
        <v>20</v>
      </c>
      <c r="L82" s="11">
        <v>94</v>
      </c>
    </row>
    <row r="83" spans="1:12" x14ac:dyDescent="0.35">
      <c r="A83" s="11" t="s">
        <v>14</v>
      </c>
      <c r="B83" s="11">
        <v>57</v>
      </c>
      <c r="K83" s="11" t="s">
        <v>20</v>
      </c>
      <c r="L83" s="11">
        <v>180</v>
      </c>
    </row>
    <row r="84" spans="1:12" x14ac:dyDescent="0.35">
      <c r="A84" s="11" t="s">
        <v>14</v>
      </c>
      <c r="B84" s="11">
        <v>41</v>
      </c>
      <c r="K84" s="11" t="s">
        <v>20</v>
      </c>
      <c r="L84" s="11">
        <v>533</v>
      </c>
    </row>
    <row r="85" spans="1:12" x14ac:dyDescent="0.35">
      <c r="A85" s="11" t="s">
        <v>14</v>
      </c>
      <c r="B85" s="11">
        <v>1</v>
      </c>
      <c r="K85" s="11" t="s">
        <v>20</v>
      </c>
      <c r="L85" s="11">
        <v>2443</v>
      </c>
    </row>
    <row r="86" spans="1:12" x14ac:dyDescent="0.35">
      <c r="A86" s="11" t="s">
        <v>14</v>
      </c>
      <c r="B86" s="11">
        <v>101</v>
      </c>
      <c r="K86" s="11" t="s">
        <v>20</v>
      </c>
      <c r="L86" s="11">
        <v>89</v>
      </c>
    </row>
    <row r="87" spans="1:12" x14ac:dyDescent="0.35">
      <c r="A87" s="11" t="s">
        <v>14</v>
      </c>
      <c r="B87" s="11">
        <v>1335</v>
      </c>
      <c r="K87" s="11" t="s">
        <v>20</v>
      </c>
      <c r="L87" s="11">
        <v>159</v>
      </c>
    </row>
    <row r="88" spans="1:12" x14ac:dyDescent="0.35">
      <c r="A88" s="11" t="s">
        <v>14</v>
      </c>
      <c r="B88" s="11">
        <v>15</v>
      </c>
      <c r="K88" s="11" t="s">
        <v>20</v>
      </c>
      <c r="L88" s="11">
        <v>50</v>
      </c>
    </row>
    <row r="89" spans="1:12" x14ac:dyDescent="0.35">
      <c r="A89" s="11" t="s">
        <v>14</v>
      </c>
      <c r="B89" s="11">
        <v>454</v>
      </c>
      <c r="K89" s="11" t="s">
        <v>20</v>
      </c>
      <c r="L89" s="11">
        <v>186</v>
      </c>
    </row>
    <row r="90" spans="1:12" x14ac:dyDescent="0.35">
      <c r="A90" s="11" t="s">
        <v>14</v>
      </c>
      <c r="B90" s="11">
        <v>3182</v>
      </c>
      <c r="K90" s="11" t="s">
        <v>20</v>
      </c>
      <c r="L90" s="11">
        <v>1071</v>
      </c>
    </row>
    <row r="91" spans="1:12" x14ac:dyDescent="0.35">
      <c r="A91" s="11" t="s">
        <v>14</v>
      </c>
      <c r="B91" s="11">
        <v>15</v>
      </c>
      <c r="K91" s="11" t="s">
        <v>20</v>
      </c>
      <c r="L91" s="11">
        <v>117</v>
      </c>
    </row>
    <row r="92" spans="1:12" x14ac:dyDescent="0.35">
      <c r="A92" s="11" t="s">
        <v>14</v>
      </c>
      <c r="B92" s="11">
        <v>133</v>
      </c>
      <c r="K92" s="11" t="s">
        <v>20</v>
      </c>
      <c r="L92" s="11">
        <v>70</v>
      </c>
    </row>
    <row r="93" spans="1:12" x14ac:dyDescent="0.35">
      <c r="A93" s="11" t="s">
        <v>14</v>
      </c>
      <c r="B93" s="11">
        <v>2062</v>
      </c>
      <c r="K93" s="11" t="s">
        <v>20</v>
      </c>
      <c r="L93" s="11">
        <v>135</v>
      </c>
    </row>
    <row r="94" spans="1:12" x14ac:dyDescent="0.35">
      <c r="A94" s="11" t="s">
        <v>14</v>
      </c>
      <c r="B94" s="11">
        <v>29</v>
      </c>
      <c r="K94" s="11" t="s">
        <v>20</v>
      </c>
      <c r="L94" s="11">
        <v>768</v>
      </c>
    </row>
    <row r="95" spans="1:12" x14ac:dyDescent="0.35">
      <c r="A95" s="11" t="s">
        <v>14</v>
      </c>
      <c r="B95" s="11">
        <v>132</v>
      </c>
      <c r="K95" s="11" t="s">
        <v>20</v>
      </c>
      <c r="L95" s="11">
        <v>199</v>
      </c>
    </row>
    <row r="96" spans="1:12" x14ac:dyDescent="0.35">
      <c r="A96" s="11" t="s">
        <v>14</v>
      </c>
      <c r="B96" s="11">
        <v>137</v>
      </c>
      <c r="K96" s="11" t="s">
        <v>20</v>
      </c>
      <c r="L96" s="11">
        <v>107</v>
      </c>
    </row>
    <row r="97" spans="1:12" x14ac:dyDescent="0.35">
      <c r="A97" s="11" t="s">
        <v>14</v>
      </c>
      <c r="B97" s="11">
        <v>908</v>
      </c>
      <c r="K97" s="11" t="s">
        <v>20</v>
      </c>
      <c r="L97" s="11">
        <v>195</v>
      </c>
    </row>
    <row r="98" spans="1:12" x14ac:dyDescent="0.35">
      <c r="A98" s="11" t="s">
        <v>14</v>
      </c>
      <c r="B98" s="11">
        <v>10</v>
      </c>
      <c r="K98" s="11" t="s">
        <v>20</v>
      </c>
      <c r="L98" s="11">
        <v>3376</v>
      </c>
    </row>
    <row r="99" spans="1:12" x14ac:dyDescent="0.35">
      <c r="A99" s="11" t="s">
        <v>14</v>
      </c>
      <c r="B99" s="11">
        <v>1910</v>
      </c>
      <c r="K99" s="11" t="s">
        <v>20</v>
      </c>
      <c r="L99" s="11">
        <v>41</v>
      </c>
    </row>
    <row r="100" spans="1:12" x14ac:dyDescent="0.35">
      <c r="A100" s="11" t="s">
        <v>14</v>
      </c>
      <c r="B100" s="11">
        <v>38</v>
      </c>
      <c r="K100" s="11" t="s">
        <v>20</v>
      </c>
      <c r="L100" s="11">
        <v>1821</v>
      </c>
    </row>
    <row r="101" spans="1:12" x14ac:dyDescent="0.35">
      <c r="A101" s="11" t="s">
        <v>14</v>
      </c>
      <c r="B101" s="11">
        <v>104</v>
      </c>
      <c r="K101" s="11" t="s">
        <v>20</v>
      </c>
      <c r="L101" s="11">
        <v>164</v>
      </c>
    </row>
    <row r="102" spans="1:12" x14ac:dyDescent="0.35">
      <c r="A102" s="11" t="s">
        <v>14</v>
      </c>
      <c r="B102" s="11">
        <v>49</v>
      </c>
      <c r="K102" s="11" t="s">
        <v>20</v>
      </c>
      <c r="L102" s="11">
        <v>157</v>
      </c>
    </row>
    <row r="103" spans="1:12" x14ac:dyDescent="0.35">
      <c r="A103" s="11" t="s">
        <v>14</v>
      </c>
      <c r="B103" s="11">
        <v>1</v>
      </c>
      <c r="K103" s="11" t="s">
        <v>20</v>
      </c>
      <c r="L103" s="11">
        <v>246</v>
      </c>
    </row>
    <row r="104" spans="1:12" x14ac:dyDescent="0.35">
      <c r="A104" s="11" t="s">
        <v>14</v>
      </c>
      <c r="B104" s="11">
        <v>245</v>
      </c>
      <c r="K104" s="11" t="s">
        <v>20</v>
      </c>
      <c r="L104" s="11">
        <v>1396</v>
      </c>
    </row>
    <row r="105" spans="1:12" x14ac:dyDescent="0.35">
      <c r="A105" s="11" t="s">
        <v>14</v>
      </c>
      <c r="B105" s="11">
        <v>32</v>
      </c>
      <c r="K105" s="11" t="s">
        <v>20</v>
      </c>
      <c r="L105" s="11">
        <v>2506</v>
      </c>
    </row>
    <row r="106" spans="1:12" x14ac:dyDescent="0.35">
      <c r="A106" s="11" t="s">
        <v>14</v>
      </c>
      <c r="B106" s="11">
        <v>7</v>
      </c>
      <c r="K106" s="11" t="s">
        <v>20</v>
      </c>
      <c r="L106" s="11">
        <v>244</v>
      </c>
    </row>
    <row r="107" spans="1:12" x14ac:dyDescent="0.35">
      <c r="A107" s="11" t="s">
        <v>14</v>
      </c>
      <c r="B107" s="11">
        <v>803</v>
      </c>
      <c r="K107" s="11" t="s">
        <v>20</v>
      </c>
      <c r="L107" s="11">
        <v>146</v>
      </c>
    </row>
    <row r="108" spans="1:12" x14ac:dyDescent="0.35">
      <c r="A108" s="11" t="s">
        <v>14</v>
      </c>
      <c r="B108" s="11">
        <v>16</v>
      </c>
      <c r="K108" s="11" t="s">
        <v>20</v>
      </c>
      <c r="L108" s="11">
        <v>1267</v>
      </c>
    </row>
    <row r="109" spans="1:12" x14ac:dyDescent="0.35">
      <c r="A109" s="11" t="s">
        <v>14</v>
      </c>
      <c r="B109" s="11">
        <v>31</v>
      </c>
      <c r="K109" s="11" t="s">
        <v>20</v>
      </c>
      <c r="L109" s="11">
        <v>1561</v>
      </c>
    </row>
    <row r="110" spans="1:12" x14ac:dyDescent="0.35">
      <c r="A110" s="11" t="s">
        <v>14</v>
      </c>
      <c r="B110" s="11">
        <v>108</v>
      </c>
      <c r="K110" s="11" t="s">
        <v>20</v>
      </c>
      <c r="L110" s="11">
        <v>48</v>
      </c>
    </row>
    <row r="111" spans="1:12" x14ac:dyDescent="0.35">
      <c r="A111" s="11" t="s">
        <v>14</v>
      </c>
      <c r="B111" s="11">
        <v>30</v>
      </c>
      <c r="K111" s="11" t="s">
        <v>20</v>
      </c>
      <c r="L111" s="11">
        <v>2739</v>
      </c>
    </row>
    <row r="112" spans="1:12" x14ac:dyDescent="0.35">
      <c r="A112" s="11" t="s">
        <v>14</v>
      </c>
      <c r="B112" s="11">
        <v>17</v>
      </c>
      <c r="K112" s="11" t="s">
        <v>20</v>
      </c>
      <c r="L112" s="11">
        <v>3537</v>
      </c>
    </row>
    <row r="113" spans="1:12" x14ac:dyDescent="0.35">
      <c r="A113" s="11" t="s">
        <v>14</v>
      </c>
      <c r="B113" s="11">
        <v>80</v>
      </c>
      <c r="K113" s="11" t="s">
        <v>20</v>
      </c>
      <c r="L113" s="11">
        <v>2107</v>
      </c>
    </row>
    <row r="114" spans="1:12" x14ac:dyDescent="0.35">
      <c r="A114" s="11" t="s">
        <v>14</v>
      </c>
      <c r="B114" s="11">
        <v>2468</v>
      </c>
      <c r="K114" s="11" t="s">
        <v>20</v>
      </c>
      <c r="L114" s="11">
        <v>3318</v>
      </c>
    </row>
    <row r="115" spans="1:12" x14ac:dyDescent="0.35">
      <c r="A115" s="11" t="s">
        <v>14</v>
      </c>
      <c r="B115" s="11">
        <v>26</v>
      </c>
      <c r="K115" s="11" t="s">
        <v>20</v>
      </c>
      <c r="L115" s="11">
        <v>340</v>
      </c>
    </row>
    <row r="116" spans="1:12" x14ac:dyDescent="0.35">
      <c r="A116" s="11" t="s">
        <v>14</v>
      </c>
      <c r="B116" s="11">
        <v>73</v>
      </c>
      <c r="K116" s="11" t="s">
        <v>20</v>
      </c>
      <c r="L116" s="11">
        <v>1442</v>
      </c>
    </row>
    <row r="117" spans="1:12" x14ac:dyDescent="0.35">
      <c r="A117" s="11" t="s">
        <v>14</v>
      </c>
      <c r="B117" s="11">
        <v>128</v>
      </c>
      <c r="K117" s="11" t="s">
        <v>20</v>
      </c>
      <c r="L117" s="11">
        <v>126</v>
      </c>
    </row>
    <row r="118" spans="1:12" x14ac:dyDescent="0.35">
      <c r="A118" s="11" t="s">
        <v>14</v>
      </c>
      <c r="B118" s="11">
        <v>33</v>
      </c>
      <c r="K118" s="11" t="s">
        <v>20</v>
      </c>
      <c r="L118" s="11">
        <v>524</v>
      </c>
    </row>
    <row r="119" spans="1:12" x14ac:dyDescent="0.35">
      <c r="A119" s="11" t="s">
        <v>14</v>
      </c>
      <c r="B119" s="11">
        <v>1072</v>
      </c>
      <c r="K119" s="11" t="s">
        <v>20</v>
      </c>
      <c r="L119" s="11">
        <v>1989</v>
      </c>
    </row>
    <row r="120" spans="1:12" x14ac:dyDescent="0.35">
      <c r="A120" s="11" t="s">
        <v>14</v>
      </c>
      <c r="B120" s="11">
        <v>393</v>
      </c>
      <c r="K120" s="11" t="s">
        <v>20</v>
      </c>
      <c r="L120" s="11">
        <v>157</v>
      </c>
    </row>
    <row r="121" spans="1:12" x14ac:dyDescent="0.35">
      <c r="A121" s="11" t="s">
        <v>14</v>
      </c>
      <c r="B121" s="11">
        <v>1257</v>
      </c>
      <c r="K121" s="11" t="s">
        <v>20</v>
      </c>
      <c r="L121" s="11">
        <v>4498</v>
      </c>
    </row>
    <row r="122" spans="1:12" x14ac:dyDescent="0.35">
      <c r="A122" s="11" t="s">
        <v>14</v>
      </c>
      <c r="B122" s="11">
        <v>328</v>
      </c>
      <c r="K122" s="11" t="s">
        <v>20</v>
      </c>
      <c r="L122" s="11">
        <v>80</v>
      </c>
    </row>
    <row r="123" spans="1:12" x14ac:dyDescent="0.35">
      <c r="A123" s="11" t="s">
        <v>14</v>
      </c>
      <c r="B123" s="11">
        <v>147</v>
      </c>
      <c r="K123" s="11" t="s">
        <v>20</v>
      </c>
      <c r="L123" s="11">
        <v>43</v>
      </c>
    </row>
    <row r="124" spans="1:12" x14ac:dyDescent="0.35">
      <c r="A124" s="11" t="s">
        <v>14</v>
      </c>
      <c r="B124" s="11">
        <v>830</v>
      </c>
      <c r="K124" s="11" t="s">
        <v>20</v>
      </c>
      <c r="L124" s="11">
        <v>2053</v>
      </c>
    </row>
    <row r="125" spans="1:12" x14ac:dyDescent="0.35">
      <c r="A125" s="11" t="s">
        <v>14</v>
      </c>
      <c r="B125" s="11">
        <v>331</v>
      </c>
      <c r="K125" s="11" t="s">
        <v>20</v>
      </c>
      <c r="L125" s="11">
        <v>168</v>
      </c>
    </row>
    <row r="126" spans="1:12" x14ac:dyDescent="0.35">
      <c r="A126" s="11" t="s">
        <v>14</v>
      </c>
      <c r="B126" s="11">
        <v>25</v>
      </c>
      <c r="K126" s="11" t="s">
        <v>20</v>
      </c>
      <c r="L126" s="11">
        <v>4289</v>
      </c>
    </row>
    <row r="127" spans="1:12" x14ac:dyDescent="0.35">
      <c r="A127" s="11" t="s">
        <v>14</v>
      </c>
      <c r="B127" s="11">
        <v>3483</v>
      </c>
      <c r="K127" s="11" t="s">
        <v>20</v>
      </c>
      <c r="L127" s="11">
        <v>165</v>
      </c>
    </row>
    <row r="128" spans="1:12" x14ac:dyDescent="0.35">
      <c r="A128" s="11" t="s">
        <v>14</v>
      </c>
      <c r="B128" s="11">
        <v>923</v>
      </c>
      <c r="K128" s="11" t="s">
        <v>20</v>
      </c>
      <c r="L128" s="11">
        <v>1815</v>
      </c>
    </row>
    <row r="129" spans="1:12" x14ac:dyDescent="0.35">
      <c r="A129" s="11" t="s">
        <v>14</v>
      </c>
      <c r="B129" s="11">
        <v>1</v>
      </c>
      <c r="K129" s="11" t="s">
        <v>20</v>
      </c>
      <c r="L129" s="11">
        <v>397</v>
      </c>
    </row>
    <row r="130" spans="1:12" x14ac:dyDescent="0.35">
      <c r="A130" s="11" t="s">
        <v>14</v>
      </c>
      <c r="B130" s="11">
        <v>33</v>
      </c>
      <c r="K130" s="11" t="s">
        <v>20</v>
      </c>
      <c r="L130" s="11">
        <v>1539</v>
      </c>
    </row>
    <row r="131" spans="1:12" x14ac:dyDescent="0.35">
      <c r="A131" s="11" t="s">
        <v>14</v>
      </c>
      <c r="B131" s="11">
        <v>40</v>
      </c>
      <c r="K131" s="11" t="s">
        <v>20</v>
      </c>
      <c r="L131" s="11">
        <v>138</v>
      </c>
    </row>
    <row r="132" spans="1:12" x14ac:dyDescent="0.35">
      <c r="A132" s="11" t="s">
        <v>14</v>
      </c>
      <c r="B132" s="11">
        <v>23</v>
      </c>
      <c r="K132" s="11" t="s">
        <v>20</v>
      </c>
      <c r="L132" s="11">
        <v>3594</v>
      </c>
    </row>
    <row r="133" spans="1:12" x14ac:dyDescent="0.35">
      <c r="A133" s="11" t="s">
        <v>14</v>
      </c>
      <c r="B133" s="11">
        <v>75</v>
      </c>
      <c r="K133" s="11" t="s">
        <v>20</v>
      </c>
      <c r="L133" s="11">
        <v>5880</v>
      </c>
    </row>
    <row r="134" spans="1:12" x14ac:dyDescent="0.35">
      <c r="A134" s="11" t="s">
        <v>14</v>
      </c>
      <c r="B134" s="11">
        <v>2176</v>
      </c>
      <c r="K134" s="11" t="s">
        <v>20</v>
      </c>
      <c r="L134" s="11">
        <v>112</v>
      </c>
    </row>
    <row r="135" spans="1:12" x14ac:dyDescent="0.35">
      <c r="A135" s="11" t="s">
        <v>14</v>
      </c>
      <c r="B135" s="11">
        <v>441</v>
      </c>
      <c r="K135" s="11" t="s">
        <v>20</v>
      </c>
      <c r="L135" s="11">
        <v>943</v>
      </c>
    </row>
    <row r="136" spans="1:12" x14ac:dyDescent="0.35">
      <c r="A136" s="11" t="s">
        <v>14</v>
      </c>
      <c r="B136" s="11">
        <v>25</v>
      </c>
      <c r="K136" s="11" t="s">
        <v>20</v>
      </c>
      <c r="L136" s="11">
        <v>2468</v>
      </c>
    </row>
    <row r="137" spans="1:12" x14ac:dyDescent="0.35">
      <c r="A137" s="11" t="s">
        <v>14</v>
      </c>
      <c r="B137" s="11">
        <v>127</v>
      </c>
      <c r="K137" s="11" t="s">
        <v>20</v>
      </c>
      <c r="L137" s="11">
        <v>2551</v>
      </c>
    </row>
    <row r="138" spans="1:12" x14ac:dyDescent="0.35">
      <c r="A138" s="11" t="s">
        <v>14</v>
      </c>
      <c r="B138" s="11">
        <v>355</v>
      </c>
      <c r="K138" s="11" t="s">
        <v>20</v>
      </c>
      <c r="L138" s="11">
        <v>101</v>
      </c>
    </row>
    <row r="139" spans="1:12" x14ac:dyDescent="0.35">
      <c r="A139" s="11" t="s">
        <v>14</v>
      </c>
      <c r="B139" s="11">
        <v>44</v>
      </c>
      <c r="K139" s="11" t="s">
        <v>20</v>
      </c>
      <c r="L139" s="11">
        <v>92</v>
      </c>
    </row>
    <row r="140" spans="1:12" x14ac:dyDescent="0.35">
      <c r="A140" s="11" t="s">
        <v>14</v>
      </c>
      <c r="B140" s="11">
        <v>67</v>
      </c>
      <c r="K140" s="11" t="s">
        <v>20</v>
      </c>
      <c r="L140" s="11">
        <v>62</v>
      </c>
    </row>
    <row r="141" spans="1:12" x14ac:dyDescent="0.35">
      <c r="A141" s="11" t="s">
        <v>14</v>
      </c>
      <c r="B141" s="11">
        <v>1068</v>
      </c>
      <c r="K141" s="11" t="s">
        <v>20</v>
      </c>
      <c r="L141" s="11">
        <v>149</v>
      </c>
    </row>
    <row r="142" spans="1:12" x14ac:dyDescent="0.35">
      <c r="A142" s="11" t="s">
        <v>14</v>
      </c>
      <c r="B142" s="11">
        <v>424</v>
      </c>
      <c r="K142" s="11" t="s">
        <v>20</v>
      </c>
      <c r="L142" s="11">
        <v>329</v>
      </c>
    </row>
    <row r="143" spans="1:12" x14ac:dyDescent="0.35">
      <c r="A143" s="11" t="s">
        <v>14</v>
      </c>
      <c r="B143" s="11">
        <v>151</v>
      </c>
      <c r="K143" s="11" t="s">
        <v>20</v>
      </c>
      <c r="L143" s="11">
        <v>97</v>
      </c>
    </row>
    <row r="144" spans="1:12" x14ac:dyDescent="0.35">
      <c r="A144" s="11" t="s">
        <v>14</v>
      </c>
      <c r="B144" s="11">
        <v>1608</v>
      </c>
      <c r="K144" s="11" t="s">
        <v>20</v>
      </c>
      <c r="L144" s="11">
        <v>1784</v>
      </c>
    </row>
    <row r="145" spans="1:12" x14ac:dyDescent="0.35">
      <c r="A145" s="11" t="s">
        <v>14</v>
      </c>
      <c r="B145" s="11">
        <v>941</v>
      </c>
      <c r="K145" s="11" t="s">
        <v>20</v>
      </c>
      <c r="L145" s="11">
        <v>1684</v>
      </c>
    </row>
    <row r="146" spans="1:12" x14ac:dyDescent="0.35">
      <c r="A146" s="11" t="s">
        <v>14</v>
      </c>
      <c r="B146" s="11">
        <v>1</v>
      </c>
      <c r="K146" s="11" t="s">
        <v>20</v>
      </c>
      <c r="L146" s="11">
        <v>250</v>
      </c>
    </row>
    <row r="147" spans="1:12" x14ac:dyDescent="0.35">
      <c r="A147" s="11" t="s">
        <v>14</v>
      </c>
      <c r="B147" s="11">
        <v>40</v>
      </c>
      <c r="K147" s="11" t="s">
        <v>20</v>
      </c>
      <c r="L147" s="11">
        <v>238</v>
      </c>
    </row>
    <row r="148" spans="1:12" x14ac:dyDescent="0.35">
      <c r="A148" s="11" t="s">
        <v>14</v>
      </c>
      <c r="B148" s="11">
        <v>3015</v>
      </c>
      <c r="K148" s="11" t="s">
        <v>20</v>
      </c>
      <c r="L148" s="11">
        <v>53</v>
      </c>
    </row>
    <row r="149" spans="1:12" x14ac:dyDescent="0.35">
      <c r="A149" s="11" t="s">
        <v>14</v>
      </c>
      <c r="B149" s="11">
        <v>435</v>
      </c>
      <c r="K149" s="11" t="s">
        <v>20</v>
      </c>
      <c r="L149" s="11">
        <v>214</v>
      </c>
    </row>
    <row r="150" spans="1:12" x14ac:dyDescent="0.35">
      <c r="A150" s="11" t="s">
        <v>14</v>
      </c>
      <c r="B150" s="11">
        <v>714</v>
      </c>
      <c r="K150" s="11" t="s">
        <v>20</v>
      </c>
      <c r="L150" s="11">
        <v>222</v>
      </c>
    </row>
    <row r="151" spans="1:12" x14ac:dyDescent="0.35">
      <c r="A151" s="11" t="s">
        <v>14</v>
      </c>
      <c r="B151" s="11">
        <v>5497</v>
      </c>
      <c r="K151" s="11" t="s">
        <v>20</v>
      </c>
      <c r="L151" s="11">
        <v>1884</v>
      </c>
    </row>
    <row r="152" spans="1:12" x14ac:dyDescent="0.35">
      <c r="A152" s="11" t="s">
        <v>14</v>
      </c>
      <c r="B152" s="11">
        <v>418</v>
      </c>
      <c r="K152" s="11" t="s">
        <v>20</v>
      </c>
      <c r="L152" s="11">
        <v>218</v>
      </c>
    </row>
    <row r="153" spans="1:12" x14ac:dyDescent="0.35">
      <c r="A153" s="11" t="s">
        <v>14</v>
      </c>
      <c r="B153" s="11">
        <v>1439</v>
      </c>
      <c r="K153" s="11" t="s">
        <v>20</v>
      </c>
      <c r="L153" s="11">
        <v>6465</v>
      </c>
    </row>
    <row r="154" spans="1:12" x14ac:dyDescent="0.35">
      <c r="A154" s="11" t="s">
        <v>14</v>
      </c>
      <c r="B154" s="11">
        <v>15</v>
      </c>
      <c r="K154" s="11" t="s">
        <v>20</v>
      </c>
      <c r="L154" s="11">
        <v>59</v>
      </c>
    </row>
    <row r="155" spans="1:12" x14ac:dyDescent="0.35">
      <c r="A155" s="11" t="s">
        <v>14</v>
      </c>
      <c r="B155" s="11">
        <v>1999</v>
      </c>
      <c r="K155" s="11" t="s">
        <v>20</v>
      </c>
      <c r="L155" s="11">
        <v>88</v>
      </c>
    </row>
    <row r="156" spans="1:12" x14ac:dyDescent="0.35">
      <c r="A156" s="11" t="s">
        <v>14</v>
      </c>
      <c r="B156" s="11">
        <v>118</v>
      </c>
      <c r="K156" s="11" t="s">
        <v>20</v>
      </c>
      <c r="L156" s="11">
        <v>1697</v>
      </c>
    </row>
    <row r="157" spans="1:12" x14ac:dyDescent="0.35">
      <c r="A157" s="11" t="s">
        <v>14</v>
      </c>
      <c r="B157" s="11">
        <v>162</v>
      </c>
      <c r="K157" s="11" t="s">
        <v>20</v>
      </c>
      <c r="L157" s="11">
        <v>92</v>
      </c>
    </row>
    <row r="158" spans="1:12" x14ac:dyDescent="0.35">
      <c r="A158" s="11" t="s">
        <v>14</v>
      </c>
      <c r="B158" s="11">
        <v>83</v>
      </c>
      <c r="K158" s="11" t="s">
        <v>20</v>
      </c>
      <c r="L158" s="11">
        <v>186</v>
      </c>
    </row>
    <row r="159" spans="1:12" x14ac:dyDescent="0.35">
      <c r="A159" s="11" t="s">
        <v>14</v>
      </c>
      <c r="B159" s="11">
        <v>747</v>
      </c>
      <c r="K159" s="11" t="s">
        <v>20</v>
      </c>
      <c r="L159" s="11">
        <v>138</v>
      </c>
    </row>
    <row r="160" spans="1:12" x14ac:dyDescent="0.35">
      <c r="A160" s="11" t="s">
        <v>14</v>
      </c>
      <c r="B160" s="11">
        <v>84</v>
      </c>
      <c r="K160" s="11" t="s">
        <v>20</v>
      </c>
      <c r="L160" s="11">
        <v>261</v>
      </c>
    </row>
    <row r="161" spans="1:12" x14ac:dyDescent="0.35">
      <c r="A161" s="11" t="s">
        <v>14</v>
      </c>
      <c r="B161" s="11">
        <v>91</v>
      </c>
      <c r="K161" s="11" t="s">
        <v>20</v>
      </c>
      <c r="L161" s="11">
        <v>107</v>
      </c>
    </row>
    <row r="162" spans="1:12" x14ac:dyDescent="0.35">
      <c r="A162" s="11" t="s">
        <v>14</v>
      </c>
      <c r="B162" s="11">
        <v>792</v>
      </c>
      <c r="K162" s="11" t="s">
        <v>20</v>
      </c>
      <c r="L162" s="11">
        <v>199</v>
      </c>
    </row>
    <row r="163" spans="1:12" x14ac:dyDescent="0.35">
      <c r="A163" s="11" t="s">
        <v>14</v>
      </c>
      <c r="B163" s="11">
        <v>32</v>
      </c>
      <c r="K163" s="11" t="s">
        <v>20</v>
      </c>
      <c r="L163" s="11">
        <v>5512</v>
      </c>
    </row>
    <row r="164" spans="1:12" x14ac:dyDescent="0.35">
      <c r="A164" s="11" t="s">
        <v>14</v>
      </c>
      <c r="B164" s="11">
        <v>186</v>
      </c>
      <c r="K164" s="11" t="s">
        <v>20</v>
      </c>
      <c r="L164" s="11">
        <v>86</v>
      </c>
    </row>
    <row r="165" spans="1:12" x14ac:dyDescent="0.35">
      <c r="A165" s="11" t="s">
        <v>14</v>
      </c>
      <c r="B165" s="11">
        <v>605</v>
      </c>
      <c r="K165" s="11" t="s">
        <v>20</v>
      </c>
      <c r="L165" s="11">
        <v>2768</v>
      </c>
    </row>
    <row r="166" spans="1:12" x14ac:dyDescent="0.35">
      <c r="A166" s="11" t="s">
        <v>14</v>
      </c>
      <c r="B166" s="11">
        <v>1</v>
      </c>
      <c r="K166" s="11" t="s">
        <v>20</v>
      </c>
      <c r="L166" s="11">
        <v>48</v>
      </c>
    </row>
    <row r="167" spans="1:12" x14ac:dyDescent="0.35">
      <c r="A167" s="11" t="s">
        <v>14</v>
      </c>
      <c r="B167" s="11">
        <v>31</v>
      </c>
      <c r="K167" s="11" t="s">
        <v>20</v>
      </c>
      <c r="L167" s="11">
        <v>87</v>
      </c>
    </row>
    <row r="168" spans="1:12" x14ac:dyDescent="0.35">
      <c r="A168" s="11" t="s">
        <v>14</v>
      </c>
      <c r="B168" s="11">
        <v>1181</v>
      </c>
      <c r="K168" s="11" t="s">
        <v>20</v>
      </c>
      <c r="L168" s="11">
        <v>1894</v>
      </c>
    </row>
    <row r="169" spans="1:12" x14ac:dyDescent="0.35">
      <c r="A169" s="11" t="s">
        <v>14</v>
      </c>
      <c r="B169" s="11">
        <v>39</v>
      </c>
      <c r="K169" s="11" t="s">
        <v>20</v>
      </c>
      <c r="L169" s="11">
        <v>282</v>
      </c>
    </row>
    <row r="170" spans="1:12" x14ac:dyDescent="0.35">
      <c r="A170" s="11" t="s">
        <v>14</v>
      </c>
      <c r="B170" s="11">
        <v>46</v>
      </c>
      <c r="K170" s="11" t="s">
        <v>20</v>
      </c>
      <c r="L170" s="11">
        <v>116</v>
      </c>
    </row>
    <row r="171" spans="1:12" x14ac:dyDescent="0.35">
      <c r="A171" s="11" t="s">
        <v>14</v>
      </c>
      <c r="B171" s="11">
        <v>105</v>
      </c>
      <c r="K171" s="11" t="s">
        <v>20</v>
      </c>
      <c r="L171" s="11">
        <v>83</v>
      </c>
    </row>
    <row r="172" spans="1:12" x14ac:dyDescent="0.35">
      <c r="A172" s="11" t="s">
        <v>14</v>
      </c>
      <c r="B172" s="11">
        <v>535</v>
      </c>
      <c r="K172" s="11" t="s">
        <v>20</v>
      </c>
      <c r="L172" s="11">
        <v>91</v>
      </c>
    </row>
    <row r="173" spans="1:12" x14ac:dyDescent="0.35">
      <c r="A173" s="11" t="s">
        <v>14</v>
      </c>
      <c r="B173" s="11">
        <v>16</v>
      </c>
      <c r="K173" s="11" t="s">
        <v>20</v>
      </c>
      <c r="L173" s="11">
        <v>546</v>
      </c>
    </row>
    <row r="174" spans="1:12" x14ac:dyDescent="0.35">
      <c r="A174" s="11" t="s">
        <v>14</v>
      </c>
      <c r="B174" s="11">
        <v>575</v>
      </c>
      <c r="K174" s="11" t="s">
        <v>20</v>
      </c>
      <c r="L174" s="11">
        <v>393</v>
      </c>
    </row>
    <row r="175" spans="1:12" x14ac:dyDescent="0.35">
      <c r="A175" s="11" t="s">
        <v>14</v>
      </c>
      <c r="B175" s="11">
        <v>1120</v>
      </c>
      <c r="K175" s="11" t="s">
        <v>20</v>
      </c>
      <c r="L175" s="11">
        <v>133</v>
      </c>
    </row>
    <row r="176" spans="1:12" x14ac:dyDescent="0.35">
      <c r="A176" s="11" t="s">
        <v>14</v>
      </c>
      <c r="B176" s="11">
        <v>113</v>
      </c>
      <c r="K176" s="11" t="s">
        <v>20</v>
      </c>
      <c r="L176" s="11">
        <v>254</v>
      </c>
    </row>
    <row r="177" spans="1:12" x14ac:dyDescent="0.35">
      <c r="A177" s="11" t="s">
        <v>14</v>
      </c>
      <c r="B177" s="11">
        <v>1538</v>
      </c>
      <c r="K177" s="11" t="s">
        <v>20</v>
      </c>
      <c r="L177" s="11">
        <v>176</v>
      </c>
    </row>
    <row r="178" spans="1:12" x14ac:dyDescent="0.35">
      <c r="A178" s="11" t="s">
        <v>14</v>
      </c>
      <c r="B178" s="11">
        <v>9</v>
      </c>
      <c r="K178" s="11" t="s">
        <v>20</v>
      </c>
      <c r="L178" s="11">
        <v>337</v>
      </c>
    </row>
    <row r="179" spans="1:12" x14ac:dyDescent="0.35">
      <c r="A179" s="11" t="s">
        <v>14</v>
      </c>
      <c r="B179" s="11">
        <v>554</v>
      </c>
      <c r="K179" s="11" t="s">
        <v>20</v>
      </c>
      <c r="L179" s="11">
        <v>107</v>
      </c>
    </row>
    <row r="180" spans="1:12" x14ac:dyDescent="0.35">
      <c r="A180" s="11" t="s">
        <v>14</v>
      </c>
      <c r="B180" s="11">
        <v>648</v>
      </c>
      <c r="K180" s="11" t="s">
        <v>20</v>
      </c>
      <c r="L180" s="11">
        <v>183</v>
      </c>
    </row>
    <row r="181" spans="1:12" x14ac:dyDescent="0.35">
      <c r="A181" s="11" t="s">
        <v>14</v>
      </c>
      <c r="B181" s="11">
        <v>21</v>
      </c>
      <c r="K181" s="11" t="s">
        <v>20</v>
      </c>
      <c r="L181" s="11">
        <v>72</v>
      </c>
    </row>
    <row r="182" spans="1:12" x14ac:dyDescent="0.35">
      <c r="A182" s="11" t="s">
        <v>14</v>
      </c>
      <c r="B182" s="11">
        <v>54</v>
      </c>
      <c r="K182" s="11" t="s">
        <v>20</v>
      </c>
      <c r="L182" s="11">
        <v>295</v>
      </c>
    </row>
    <row r="183" spans="1:12" x14ac:dyDescent="0.35">
      <c r="A183" s="11" t="s">
        <v>14</v>
      </c>
      <c r="B183" s="11">
        <v>120</v>
      </c>
      <c r="K183" s="11" t="s">
        <v>20</v>
      </c>
      <c r="L183" s="11">
        <v>142</v>
      </c>
    </row>
    <row r="184" spans="1:12" x14ac:dyDescent="0.35">
      <c r="A184" s="11" t="s">
        <v>14</v>
      </c>
      <c r="B184" s="11">
        <v>579</v>
      </c>
      <c r="K184" s="11" t="s">
        <v>20</v>
      </c>
      <c r="L184" s="11">
        <v>85</v>
      </c>
    </row>
    <row r="185" spans="1:12" x14ac:dyDescent="0.35">
      <c r="A185" s="11" t="s">
        <v>14</v>
      </c>
      <c r="B185" s="11">
        <v>2072</v>
      </c>
      <c r="K185" s="11" t="s">
        <v>20</v>
      </c>
      <c r="L185" s="11">
        <v>659</v>
      </c>
    </row>
    <row r="186" spans="1:12" x14ac:dyDescent="0.35">
      <c r="A186" s="11" t="s">
        <v>14</v>
      </c>
      <c r="B186" s="11">
        <v>0</v>
      </c>
      <c r="K186" s="11" t="s">
        <v>20</v>
      </c>
      <c r="L186" s="11">
        <v>121</v>
      </c>
    </row>
    <row r="187" spans="1:12" x14ac:dyDescent="0.35">
      <c r="A187" s="11" t="s">
        <v>14</v>
      </c>
      <c r="B187" s="11">
        <v>1796</v>
      </c>
      <c r="K187" s="11" t="s">
        <v>20</v>
      </c>
      <c r="L187" s="11">
        <v>3742</v>
      </c>
    </row>
    <row r="188" spans="1:12" x14ac:dyDescent="0.35">
      <c r="A188" s="11" t="s">
        <v>14</v>
      </c>
      <c r="B188" s="11">
        <v>62</v>
      </c>
      <c r="K188" s="11" t="s">
        <v>20</v>
      </c>
      <c r="L188" s="11">
        <v>223</v>
      </c>
    </row>
    <row r="189" spans="1:12" x14ac:dyDescent="0.35">
      <c r="A189" s="11" t="s">
        <v>14</v>
      </c>
      <c r="B189" s="11">
        <v>347</v>
      </c>
      <c r="K189" s="11" t="s">
        <v>20</v>
      </c>
      <c r="L189" s="11">
        <v>133</v>
      </c>
    </row>
    <row r="190" spans="1:12" x14ac:dyDescent="0.35">
      <c r="A190" s="11" t="s">
        <v>14</v>
      </c>
      <c r="B190" s="11">
        <v>19</v>
      </c>
      <c r="K190" s="11" t="s">
        <v>20</v>
      </c>
      <c r="L190" s="11">
        <v>5168</v>
      </c>
    </row>
    <row r="191" spans="1:12" x14ac:dyDescent="0.35">
      <c r="A191" s="11" t="s">
        <v>14</v>
      </c>
      <c r="B191" s="11">
        <v>1258</v>
      </c>
      <c r="K191" s="11" t="s">
        <v>20</v>
      </c>
      <c r="L191" s="11">
        <v>307</v>
      </c>
    </row>
    <row r="192" spans="1:12" x14ac:dyDescent="0.35">
      <c r="A192" s="11" t="s">
        <v>14</v>
      </c>
      <c r="B192" s="11">
        <v>362</v>
      </c>
      <c r="K192" s="11" t="s">
        <v>20</v>
      </c>
      <c r="L192" s="11">
        <v>2441</v>
      </c>
    </row>
    <row r="193" spans="1:12" x14ac:dyDescent="0.35">
      <c r="A193" s="11" t="s">
        <v>14</v>
      </c>
      <c r="B193" s="11">
        <v>133</v>
      </c>
      <c r="K193" s="11" t="s">
        <v>20</v>
      </c>
      <c r="L193" s="11">
        <v>1385</v>
      </c>
    </row>
    <row r="194" spans="1:12" x14ac:dyDescent="0.35">
      <c r="A194" s="11" t="s">
        <v>14</v>
      </c>
      <c r="B194" s="11">
        <v>846</v>
      </c>
      <c r="K194" s="11" t="s">
        <v>20</v>
      </c>
      <c r="L194" s="11">
        <v>190</v>
      </c>
    </row>
    <row r="195" spans="1:12" x14ac:dyDescent="0.35">
      <c r="A195" s="11" t="s">
        <v>14</v>
      </c>
      <c r="B195" s="11">
        <v>10</v>
      </c>
      <c r="K195" s="11" t="s">
        <v>20</v>
      </c>
      <c r="L195" s="11">
        <v>470</v>
      </c>
    </row>
    <row r="196" spans="1:12" x14ac:dyDescent="0.35">
      <c r="A196" s="11" t="s">
        <v>14</v>
      </c>
      <c r="B196" s="11">
        <v>191</v>
      </c>
      <c r="K196" s="11" t="s">
        <v>20</v>
      </c>
      <c r="L196" s="11">
        <v>253</v>
      </c>
    </row>
    <row r="197" spans="1:12" x14ac:dyDescent="0.35">
      <c r="A197" s="11" t="s">
        <v>14</v>
      </c>
      <c r="B197" s="11">
        <v>1979</v>
      </c>
      <c r="K197" s="11" t="s">
        <v>20</v>
      </c>
      <c r="L197" s="11">
        <v>1113</v>
      </c>
    </row>
    <row r="198" spans="1:12" x14ac:dyDescent="0.35">
      <c r="A198" s="11" t="s">
        <v>14</v>
      </c>
      <c r="B198" s="11">
        <v>63</v>
      </c>
      <c r="K198" s="11" t="s">
        <v>20</v>
      </c>
      <c r="L198" s="11">
        <v>2283</v>
      </c>
    </row>
    <row r="199" spans="1:12" x14ac:dyDescent="0.35">
      <c r="A199" s="11" t="s">
        <v>14</v>
      </c>
      <c r="B199" s="11">
        <v>6080</v>
      </c>
      <c r="K199" s="11" t="s">
        <v>20</v>
      </c>
      <c r="L199" s="11">
        <v>1095</v>
      </c>
    </row>
    <row r="200" spans="1:12" x14ac:dyDescent="0.35">
      <c r="A200" s="11" t="s">
        <v>14</v>
      </c>
      <c r="B200" s="11">
        <v>80</v>
      </c>
      <c r="K200" s="11" t="s">
        <v>20</v>
      </c>
      <c r="L200" s="11">
        <v>1690</v>
      </c>
    </row>
    <row r="201" spans="1:12" x14ac:dyDescent="0.35">
      <c r="A201" s="11" t="s">
        <v>14</v>
      </c>
      <c r="B201" s="11">
        <v>9</v>
      </c>
      <c r="K201" s="11" t="s">
        <v>20</v>
      </c>
      <c r="L201" s="11">
        <v>191</v>
      </c>
    </row>
    <row r="202" spans="1:12" x14ac:dyDescent="0.35">
      <c r="A202" s="11" t="s">
        <v>14</v>
      </c>
      <c r="B202" s="11">
        <v>1784</v>
      </c>
      <c r="K202" s="11" t="s">
        <v>20</v>
      </c>
      <c r="L202" s="11">
        <v>2013</v>
      </c>
    </row>
    <row r="203" spans="1:12" x14ac:dyDescent="0.35">
      <c r="A203" s="11" t="s">
        <v>14</v>
      </c>
      <c r="B203" s="11">
        <v>243</v>
      </c>
      <c r="K203" s="11" t="s">
        <v>20</v>
      </c>
      <c r="L203" s="11">
        <v>1703</v>
      </c>
    </row>
    <row r="204" spans="1:12" x14ac:dyDescent="0.35">
      <c r="A204" s="11" t="s">
        <v>14</v>
      </c>
      <c r="B204" s="11">
        <v>1296</v>
      </c>
      <c r="K204" s="11" t="s">
        <v>20</v>
      </c>
      <c r="L204" s="11">
        <v>80</v>
      </c>
    </row>
    <row r="205" spans="1:12" x14ac:dyDescent="0.35">
      <c r="A205" s="11" t="s">
        <v>14</v>
      </c>
      <c r="B205" s="11">
        <v>77</v>
      </c>
      <c r="K205" s="11" t="s">
        <v>20</v>
      </c>
      <c r="L205" s="11">
        <v>41</v>
      </c>
    </row>
    <row r="206" spans="1:12" x14ac:dyDescent="0.35">
      <c r="A206" s="11" t="s">
        <v>14</v>
      </c>
      <c r="B206" s="11">
        <v>395</v>
      </c>
      <c r="K206" s="11" t="s">
        <v>20</v>
      </c>
      <c r="L206" s="11">
        <v>187</v>
      </c>
    </row>
    <row r="207" spans="1:12" x14ac:dyDescent="0.35">
      <c r="A207" s="11" t="s">
        <v>14</v>
      </c>
      <c r="B207" s="11">
        <v>49</v>
      </c>
      <c r="K207" s="11" t="s">
        <v>20</v>
      </c>
      <c r="L207" s="11">
        <v>2875</v>
      </c>
    </row>
    <row r="208" spans="1:12" x14ac:dyDescent="0.35">
      <c r="A208" s="11" t="s">
        <v>14</v>
      </c>
      <c r="B208" s="11">
        <v>180</v>
      </c>
      <c r="K208" s="11" t="s">
        <v>20</v>
      </c>
      <c r="L208" s="11">
        <v>88</v>
      </c>
    </row>
    <row r="209" spans="1:12" x14ac:dyDescent="0.35">
      <c r="A209" s="11" t="s">
        <v>14</v>
      </c>
      <c r="B209" s="11">
        <v>2690</v>
      </c>
      <c r="K209" s="11" t="s">
        <v>20</v>
      </c>
      <c r="L209" s="11">
        <v>191</v>
      </c>
    </row>
    <row r="210" spans="1:12" x14ac:dyDescent="0.35">
      <c r="A210" s="11" t="s">
        <v>14</v>
      </c>
      <c r="B210" s="11">
        <v>2779</v>
      </c>
      <c r="K210" s="11" t="s">
        <v>20</v>
      </c>
      <c r="L210" s="11">
        <v>139</v>
      </c>
    </row>
    <row r="211" spans="1:12" x14ac:dyDescent="0.35">
      <c r="A211" s="11" t="s">
        <v>14</v>
      </c>
      <c r="B211" s="11">
        <v>92</v>
      </c>
      <c r="K211" s="11" t="s">
        <v>20</v>
      </c>
      <c r="L211" s="11">
        <v>186</v>
      </c>
    </row>
    <row r="212" spans="1:12" x14ac:dyDescent="0.35">
      <c r="A212" s="11" t="s">
        <v>14</v>
      </c>
      <c r="B212" s="11">
        <v>1028</v>
      </c>
      <c r="K212" s="11" t="s">
        <v>20</v>
      </c>
      <c r="L212" s="11">
        <v>112</v>
      </c>
    </row>
    <row r="213" spans="1:12" x14ac:dyDescent="0.35">
      <c r="A213" s="11" t="s">
        <v>14</v>
      </c>
      <c r="B213" s="11">
        <v>26</v>
      </c>
      <c r="K213" s="11" t="s">
        <v>20</v>
      </c>
      <c r="L213" s="11">
        <v>101</v>
      </c>
    </row>
    <row r="214" spans="1:12" x14ac:dyDescent="0.35">
      <c r="A214" s="11" t="s">
        <v>14</v>
      </c>
      <c r="B214" s="11">
        <v>1790</v>
      </c>
      <c r="K214" s="11" t="s">
        <v>20</v>
      </c>
      <c r="L214" s="11">
        <v>206</v>
      </c>
    </row>
    <row r="215" spans="1:12" x14ac:dyDescent="0.35">
      <c r="A215" s="11" t="s">
        <v>14</v>
      </c>
      <c r="B215" s="11">
        <v>37</v>
      </c>
      <c r="K215" s="11" t="s">
        <v>20</v>
      </c>
      <c r="L215" s="11">
        <v>154</v>
      </c>
    </row>
    <row r="216" spans="1:12" x14ac:dyDescent="0.35">
      <c r="A216" s="11" t="s">
        <v>14</v>
      </c>
      <c r="B216" s="11">
        <v>35</v>
      </c>
      <c r="K216" s="11" t="s">
        <v>20</v>
      </c>
      <c r="L216" s="11">
        <v>5966</v>
      </c>
    </row>
    <row r="217" spans="1:12" x14ac:dyDescent="0.35">
      <c r="A217" s="11" t="s">
        <v>14</v>
      </c>
      <c r="B217" s="11">
        <v>558</v>
      </c>
      <c r="K217" s="11" t="s">
        <v>20</v>
      </c>
      <c r="L217" s="11">
        <v>169</v>
      </c>
    </row>
    <row r="218" spans="1:12" x14ac:dyDescent="0.35">
      <c r="A218" s="11" t="s">
        <v>14</v>
      </c>
      <c r="B218" s="11">
        <v>64</v>
      </c>
      <c r="K218" s="11" t="s">
        <v>20</v>
      </c>
      <c r="L218" s="11">
        <v>2106</v>
      </c>
    </row>
    <row r="219" spans="1:12" x14ac:dyDescent="0.35">
      <c r="A219" s="11" t="s">
        <v>14</v>
      </c>
      <c r="B219" s="11">
        <v>245</v>
      </c>
      <c r="K219" s="11" t="s">
        <v>20</v>
      </c>
      <c r="L219" s="11">
        <v>131</v>
      </c>
    </row>
    <row r="220" spans="1:12" x14ac:dyDescent="0.35">
      <c r="A220" s="11" t="s">
        <v>14</v>
      </c>
      <c r="B220" s="11">
        <v>71</v>
      </c>
      <c r="K220" s="11" t="s">
        <v>20</v>
      </c>
      <c r="L220" s="11">
        <v>84</v>
      </c>
    </row>
    <row r="221" spans="1:12" x14ac:dyDescent="0.35">
      <c r="A221" s="11" t="s">
        <v>14</v>
      </c>
      <c r="B221" s="11">
        <v>42</v>
      </c>
      <c r="K221" s="11" t="s">
        <v>20</v>
      </c>
      <c r="L221" s="11">
        <v>155</v>
      </c>
    </row>
    <row r="222" spans="1:12" x14ac:dyDescent="0.35">
      <c r="A222" s="11" t="s">
        <v>14</v>
      </c>
      <c r="B222" s="11">
        <v>156</v>
      </c>
      <c r="K222" s="11" t="s">
        <v>20</v>
      </c>
      <c r="L222" s="11">
        <v>189</v>
      </c>
    </row>
    <row r="223" spans="1:12" x14ac:dyDescent="0.35">
      <c r="A223" s="11" t="s">
        <v>14</v>
      </c>
      <c r="B223" s="11">
        <v>1368</v>
      </c>
      <c r="K223" s="11" t="s">
        <v>20</v>
      </c>
      <c r="L223" s="11">
        <v>4799</v>
      </c>
    </row>
    <row r="224" spans="1:12" x14ac:dyDescent="0.35">
      <c r="A224" s="11" t="s">
        <v>14</v>
      </c>
      <c r="B224" s="11">
        <v>102</v>
      </c>
      <c r="K224" s="11" t="s">
        <v>20</v>
      </c>
      <c r="L224" s="11">
        <v>1137</v>
      </c>
    </row>
    <row r="225" spans="1:12" x14ac:dyDescent="0.35">
      <c r="A225" s="11" t="s">
        <v>14</v>
      </c>
      <c r="B225" s="11">
        <v>86</v>
      </c>
      <c r="K225" s="11" t="s">
        <v>20</v>
      </c>
      <c r="L225" s="11">
        <v>1152</v>
      </c>
    </row>
    <row r="226" spans="1:12" x14ac:dyDescent="0.35">
      <c r="A226" s="11" t="s">
        <v>14</v>
      </c>
      <c r="B226" s="11">
        <v>253</v>
      </c>
      <c r="K226" s="11" t="s">
        <v>20</v>
      </c>
      <c r="L226" s="11">
        <v>50</v>
      </c>
    </row>
    <row r="227" spans="1:12" x14ac:dyDescent="0.35">
      <c r="A227" s="11" t="s">
        <v>14</v>
      </c>
      <c r="B227" s="11">
        <v>157</v>
      </c>
      <c r="K227" s="11" t="s">
        <v>20</v>
      </c>
      <c r="L227" s="11">
        <v>3059</v>
      </c>
    </row>
    <row r="228" spans="1:12" x14ac:dyDescent="0.35">
      <c r="A228" s="11" t="s">
        <v>14</v>
      </c>
      <c r="B228" s="11">
        <v>183</v>
      </c>
      <c r="K228" s="11" t="s">
        <v>20</v>
      </c>
      <c r="L228" s="11">
        <v>34</v>
      </c>
    </row>
    <row r="229" spans="1:12" x14ac:dyDescent="0.35">
      <c r="A229" s="11" t="s">
        <v>14</v>
      </c>
      <c r="B229" s="11">
        <v>82</v>
      </c>
      <c r="K229" s="11" t="s">
        <v>20</v>
      </c>
      <c r="L229" s="11">
        <v>220</v>
      </c>
    </row>
    <row r="230" spans="1:12" x14ac:dyDescent="0.35">
      <c r="A230" s="11" t="s">
        <v>14</v>
      </c>
      <c r="B230" s="11">
        <v>1</v>
      </c>
      <c r="K230" s="11" t="s">
        <v>20</v>
      </c>
      <c r="L230" s="11">
        <v>1604</v>
      </c>
    </row>
    <row r="231" spans="1:12" x14ac:dyDescent="0.35">
      <c r="A231" s="11" t="s">
        <v>14</v>
      </c>
      <c r="B231" s="11">
        <v>1198</v>
      </c>
      <c r="K231" s="11" t="s">
        <v>20</v>
      </c>
      <c r="L231" s="11">
        <v>454</v>
      </c>
    </row>
    <row r="232" spans="1:12" x14ac:dyDescent="0.35">
      <c r="A232" s="11" t="s">
        <v>14</v>
      </c>
      <c r="B232" s="11">
        <v>648</v>
      </c>
      <c r="K232" s="11" t="s">
        <v>20</v>
      </c>
      <c r="L232" s="11">
        <v>123</v>
      </c>
    </row>
    <row r="233" spans="1:12" x14ac:dyDescent="0.35">
      <c r="A233" s="11" t="s">
        <v>14</v>
      </c>
      <c r="B233" s="11">
        <v>64</v>
      </c>
      <c r="K233" s="11" t="s">
        <v>20</v>
      </c>
      <c r="L233" s="11">
        <v>299</v>
      </c>
    </row>
    <row r="234" spans="1:12" x14ac:dyDescent="0.35">
      <c r="A234" s="11" t="s">
        <v>14</v>
      </c>
      <c r="B234" s="11">
        <v>62</v>
      </c>
      <c r="K234" s="11" t="s">
        <v>20</v>
      </c>
      <c r="L234" s="11">
        <v>2237</v>
      </c>
    </row>
    <row r="235" spans="1:12" x14ac:dyDescent="0.35">
      <c r="A235" s="11" t="s">
        <v>14</v>
      </c>
      <c r="B235" s="11">
        <v>750</v>
      </c>
      <c r="K235" s="11" t="s">
        <v>20</v>
      </c>
      <c r="L235" s="11">
        <v>645</v>
      </c>
    </row>
    <row r="236" spans="1:12" x14ac:dyDescent="0.35">
      <c r="A236" s="11" t="s">
        <v>14</v>
      </c>
      <c r="B236" s="11">
        <v>105</v>
      </c>
      <c r="K236" s="11" t="s">
        <v>20</v>
      </c>
      <c r="L236" s="11">
        <v>484</v>
      </c>
    </row>
    <row r="237" spans="1:12" x14ac:dyDescent="0.35">
      <c r="A237" s="11" t="s">
        <v>14</v>
      </c>
      <c r="B237" s="11">
        <v>2604</v>
      </c>
      <c r="K237" s="11" t="s">
        <v>20</v>
      </c>
      <c r="L237" s="11">
        <v>154</v>
      </c>
    </row>
    <row r="238" spans="1:12" x14ac:dyDescent="0.35">
      <c r="A238" s="11" t="s">
        <v>14</v>
      </c>
      <c r="B238" s="11">
        <v>65</v>
      </c>
      <c r="K238" s="11" t="s">
        <v>20</v>
      </c>
      <c r="L238" s="11">
        <v>82</v>
      </c>
    </row>
    <row r="239" spans="1:12" x14ac:dyDescent="0.35">
      <c r="A239" s="11" t="s">
        <v>14</v>
      </c>
      <c r="B239" s="11">
        <v>94</v>
      </c>
      <c r="K239" s="11" t="s">
        <v>20</v>
      </c>
      <c r="L239" s="11">
        <v>134</v>
      </c>
    </row>
    <row r="240" spans="1:12" x14ac:dyDescent="0.35">
      <c r="A240" s="11" t="s">
        <v>14</v>
      </c>
      <c r="B240" s="11">
        <v>257</v>
      </c>
      <c r="K240" s="11" t="s">
        <v>20</v>
      </c>
      <c r="L240" s="11">
        <v>5203</v>
      </c>
    </row>
    <row r="241" spans="1:12" x14ac:dyDescent="0.35">
      <c r="A241" s="11" t="s">
        <v>14</v>
      </c>
      <c r="B241" s="11">
        <v>2928</v>
      </c>
      <c r="K241" s="11" t="s">
        <v>20</v>
      </c>
      <c r="L241" s="11">
        <v>94</v>
      </c>
    </row>
    <row r="242" spans="1:12" x14ac:dyDescent="0.35">
      <c r="A242" s="11" t="s">
        <v>14</v>
      </c>
      <c r="B242" s="11">
        <v>4697</v>
      </c>
      <c r="K242" s="11" t="s">
        <v>20</v>
      </c>
      <c r="L242" s="11">
        <v>205</v>
      </c>
    </row>
    <row r="243" spans="1:12" x14ac:dyDescent="0.35">
      <c r="A243" s="11" t="s">
        <v>14</v>
      </c>
      <c r="B243" s="11">
        <v>2915</v>
      </c>
      <c r="K243" s="11" t="s">
        <v>20</v>
      </c>
      <c r="L243" s="11">
        <v>92</v>
      </c>
    </row>
    <row r="244" spans="1:12" x14ac:dyDescent="0.35">
      <c r="A244" s="11" t="s">
        <v>14</v>
      </c>
      <c r="B244" s="11">
        <v>18</v>
      </c>
      <c r="K244" s="11" t="s">
        <v>20</v>
      </c>
      <c r="L244" s="11">
        <v>219</v>
      </c>
    </row>
    <row r="245" spans="1:12" x14ac:dyDescent="0.35">
      <c r="A245" s="11" t="s">
        <v>14</v>
      </c>
      <c r="B245" s="11">
        <v>602</v>
      </c>
      <c r="K245" s="11" t="s">
        <v>20</v>
      </c>
      <c r="L245" s="11">
        <v>2526</v>
      </c>
    </row>
    <row r="246" spans="1:12" x14ac:dyDescent="0.35">
      <c r="A246" s="11" t="s">
        <v>14</v>
      </c>
      <c r="B246" s="11">
        <v>1</v>
      </c>
      <c r="K246" s="11" t="s">
        <v>20</v>
      </c>
      <c r="L246" s="11">
        <v>94</v>
      </c>
    </row>
    <row r="247" spans="1:12" x14ac:dyDescent="0.35">
      <c r="A247" s="11" t="s">
        <v>14</v>
      </c>
      <c r="B247" s="11">
        <v>3868</v>
      </c>
      <c r="K247" s="11" t="s">
        <v>20</v>
      </c>
      <c r="L247" s="11">
        <v>1713</v>
      </c>
    </row>
    <row r="248" spans="1:12" x14ac:dyDescent="0.35">
      <c r="A248" s="11" t="s">
        <v>14</v>
      </c>
      <c r="B248" s="11">
        <v>504</v>
      </c>
      <c r="K248" s="11" t="s">
        <v>20</v>
      </c>
      <c r="L248" s="11">
        <v>249</v>
      </c>
    </row>
    <row r="249" spans="1:12" x14ac:dyDescent="0.35">
      <c r="A249" s="11" t="s">
        <v>14</v>
      </c>
      <c r="B249" s="11">
        <v>14</v>
      </c>
      <c r="K249" s="11" t="s">
        <v>20</v>
      </c>
      <c r="L249" s="11">
        <v>192</v>
      </c>
    </row>
    <row r="250" spans="1:12" x14ac:dyDescent="0.35">
      <c r="A250" s="11" t="s">
        <v>14</v>
      </c>
      <c r="B250" s="11">
        <v>750</v>
      </c>
      <c r="K250" s="11" t="s">
        <v>20</v>
      </c>
      <c r="L250" s="11">
        <v>247</v>
      </c>
    </row>
    <row r="251" spans="1:12" x14ac:dyDescent="0.35">
      <c r="A251" s="11" t="s">
        <v>14</v>
      </c>
      <c r="B251" s="11">
        <v>77</v>
      </c>
      <c r="K251" s="11" t="s">
        <v>20</v>
      </c>
      <c r="L251" s="11">
        <v>2293</v>
      </c>
    </row>
    <row r="252" spans="1:12" x14ac:dyDescent="0.35">
      <c r="A252" s="11" t="s">
        <v>14</v>
      </c>
      <c r="B252" s="11">
        <v>752</v>
      </c>
      <c r="K252" s="11" t="s">
        <v>20</v>
      </c>
      <c r="L252" s="11">
        <v>3131</v>
      </c>
    </row>
    <row r="253" spans="1:12" x14ac:dyDescent="0.35">
      <c r="A253" s="11" t="s">
        <v>14</v>
      </c>
      <c r="B253" s="11">
        <v>131</v>
      </c>
      <c r="K253" s="11" t="s">
        <v>20</v>
      </c>
      <c r="L253" s="11">
        <v>143</v>
      </c>
    </row>
    <row r="254" spans="1:12" x14ac:dyDescent="0.35">
      <c r="A254" s="11" t="s">
        <v>14</v>
      </c>
      <c r="B254" s="11">
        <v>87</v>
      </c>
      <c r="K254" s="11" t="s">
        <v>20</v>
      </c>
      <c r="L254" s="11">
        <v>296</v>
      </c>
    </row>
    <row r="255" spans="1:12" x14ac:dyDescent="0.35">
      <c r="A255" s="11" t="s">
        <v>14</v>
      </c>
      <c r="B255" s="11">
        <v>1063</v>
      </c>
      <c r="K255" s="11" t="s">
        <v>20</v>
      </c>
      <c r="L255" s="11">
        <v>170</v>
      </c>
    </row>
    <row r="256" spans="1:12" x14ac:dyDescent="0.35">
      <c r="A256" s="11" t="s">
        <v>14</v>
      </c>
      <c r="B256" s="11">
        <v>76</v>
      </c>
      <c r="K256" s="11" t="s">
        <v>20</v>
      </c>
      <c r="L256" s="11">
        <v>86</v>
      </c>
    </row>
    <row r="257" spans="1:12" x14ac:dyDescent="0.35">
      <c r="A257" s="11" t="s">
        <v>14</v>
      </c>
      <c r="B257" s="11">
        <v>4428</v>
      </c>
      <c r="K257" s="11" t="s">
        <v>20</v>
      </c>
      <c r="L257" s="11">
        <v>6286</v>
      </c>
    </row>
    <row r="258" spans="1:12" x14ac:dyDescent="0.35">
      <c r="A258" s="11" t="s">
        <v>14</v>
      </c>
      <c r="B258" s="11">
        <v>58</v>
      </c>
      <c r="K258" s="11" t="s">
        <v>20</v>
      </c>
      <c r="L258" s="11">
        <v>3727</v>
      </c>
    </row>
    <row r="259" spans="1:12" x14ac:dyDescent="0.35">
      <c r="A259" s="11" t="s">
        <v>14</v>
      </c>
      <c r="B259" s="11">
        <v>111</v>
      </c>
      <c r="K259" s="11" t="s">
        <v>20</v>
      </c>
      <c r="L259" s="11">
        <v>1605</v>
      </c>
    </row>
    <row r="260" spans="1:12" x14ac:dyDescent="0.35">
      <c r="A260" s="11" t="s">
        <v>14</v>
      </c>
      <c r="B260" s="11">
        <v>2955</v>
      </c>
      <c r="K260" s="11" t="s">
        <v>20</v>
      </c>
      <c r="L260" s="11">
        <v>2120</v>
      </c>
    </row>
    <row r="261" spans="1:12" x14ac:dyDescent="0.35">
      <c r="A261" s="11" t="s">
        <v>14</v>
      </c>
      <c r="B261" s="11">
        <v>1657</v>
      </c>
      <c r="K261" s="11" t="s">
        <v>20</v>
      </c>
      <c r="L261" s="11">
        <v>50</v>
      </c>
    </row>
    <row r="262" spans="1:12" x14ac:dyDescent="0.35">
      <c r="A262" s="11" t="s">
        <v>14</v>
      </c>
      <c r="B262" s="11">
        <v>926</v>
      </c>
      <c r="K262" s="11" t="s">
        <v>20</v>
      </c>
      <c r="L262" s="11">
        <v>2080</v>
      </c>
    </row>
    <row r="263" spans="1:12" x14ac:dyDescent="0.35">
      <c r="A263" s="11" t="s">
        <v>14</v>
      </c>
      <c r="B263" s="11">
        <v>77</v>
      </c>
      <c r="K263" s="11" t="s">
        <v>20</v>
      </c>
      <c r="L263" s="11">
        <v>2105</v>
      </c>
    </row>
    <row r="264" spans="1:12" x14ac:dyDescent="0.35">
      <c r="A264" s="11" t="s">
        <v>14</v>
      </c>
      <c r="B264" s="11">
        <v>1748</v>
      </c>
      <c r="K264" s="11" t="s">
        <v>20</v>
      </c>
      <c r="L264" s="11">
        <v>2436</v>
      </c>
    </row>
    <row r="265" spans="1:12" x14ac:dyDescent="0.35">
      <c r="A265" s="11" t="s">
        <v>14</v>
      </c>
      <c r="B265" s="11">
        <v>79</v>
      </c>
      <c r="K265" s="11" t="s">
        <v>20</v>
      </c>
      <c r="L265" s="11">
        <v>80</v>
      </c>
    </row>
    <row r="266" spans="1:12" x14ac:dyDescent="0.35">
      <c r="A266" s="11" t="s">
        <v>14</v>
      </c>
      <c r="B266" s="11">
        <v>889</v>
      </c>
      <c r="K266" s="11" t="s">
        <v>20</v>
      </c>
      <c r="L266" s="11">
        <v>42</v>
      </c>
    </row>
    <row r="267" spans="1:12" x14ac:dyDescent="0.35">
      <c r="A267" s="11" t="s">
        <v>14</v>
      </c>
      <c r="B267" s="11">
        <v>56</v>
      </c>
      <c r="K267" s="11" t="s">
        <v>20</v>
      </c>
      <c r="L267" s="11">
        <v>139</v>
      </c>
    </row>
    <row r="268" spans="1:12" x14ac:dyDescent="0.35">
      <c r="A268" s="11" t="s">
        <v>14</v>
      </c>
      <c r="B268" s="11">
        <v>1</v>
      </c>
      <c r="K268" s="11" t="s">
        <v>20</v>
      </c>
      <c r="L268" s="11">
        <v>159</v>
      </c>
    </row>
    <row r="269" spans="1:12" x14ac:dyDescent="0.35">
      <c r="A269" s="11" t="s">
        <v>14</v>
      </c>
      <c r="B269" s="11">
        <v>83</v>
      </c>
      <c r="K269" s="11" t="s">
        <v>20</v>
      </c>
      <c r="L269" s="11">
        <v>381</v>
      </c>
    </row>
    <row r="270" spans="1:12" x14ac:dyDescent="0.35">
      <c r="A270" s="11" t="s">
        <v>14</v>
      </c>
      <c r="B270" s="11">
        <v>2025</v>
      </c>
      <c r="K270" s="11" t="s">
        <v>20</v>
      </c>
      <c r="L270" s="11">
        <v>194</v>
      </c>
    </row>
    <row r="271" spans="1:12" x14ac:dyDescent="0.35">
      <c r="A271" s="11" t="s">
        <v>14</v>
      </c>
      <c r="B271" s="11">
        <v>14</v>
      </c>
      <c r="K271" s="11" t="s">
        <v>20</v>
      </c>
      <c r="L271" s="11">
        <v>106</v>
      </c>
    </row>
    <row r="272" spans="1:12" x14ac:dyDescent="0.35">
      <c r="A272" s="11" t="s">
        <v>14</v>
      </c>
      <c r="B272" s="11">
        <v>656</v>
      </c>
      <c r="K272" s="11" t="s">
        <v>20</v>
      </c>
      <c r="L272" s="11">
        <v>142</v>
      </c>
    </row>
    <row r="273" spans="1:12" x14ac:dyDescent="0.35">
      <c r="A273" s="11" t="s">
        <v>14</v>
      </c>
      <c r="B273" s="11">
        <v>1596</v>
      </c>
      <c r="K273" s="11" t="s">
        <v>20</v>
      </c>
      <c r="L273" s="11">
        <v>211</v>
      </c>
    </row>
    <row r="274" spans="1:12" x14ac:dyDescent="0.35">
      <c r="A274" s="11" t="s">
        <v>14</v>
      </c>
      <c r="B274" s="11">
        <v>10</v>
      </c>
      <c r="K274" s="11" t="s">
        <v>20</v>
      </c>
      <c r="L274" s="11">
        <v>2756</v>
      </c>
    </row>
    <row r="275" spans="1:12" x14ac:dyDescent="0.35">
      <c r="A275" s="11" t="s">
        <v>14</v>
      </c>
      <c r="B275" s="11">
        <v>1121</v>
      </c>
      <c r="K275" s="11" t="s">
        <v>20</v>
      </c>
      <c r="L275" s="11">
        <v>173</v>
      </c>
    </row>
    <row r="276" spans="1:12" x14ac:dyDescent="0.35">
      <c r="A276" s="11" t="s">
        <v>14</v>
      </c>
      <c r="B276" s="11">
        <v>15</v>
      </c>
      <c r="K276" s="11" t="s">
        <v>20</v>
      </c>
      <c r="L276" s="11">
        <v>87</v>
      </c>
    </row>
    <row r="277" spans="1:12" x14ac:dyDescent="0.35">
      <c r="A277" s="11" t="s">
        <v>14</v>
      </c>
      <c r="B277" s="11">
        <v>191</v>
      </c>
      <c r="K277" s="11" t="s">
        <v>20</v>
      </c>
      <c r="L277" s="11">
        <v>1572</v>
      </c>
    </row>
    <row r="278" spans="1:12" x14ac:dyDescent="0.35">
      <c r="A278" s="11" t="s">
        <v>14</v>
      </c>
      <c r="B278" s="11">
        <v>16</v>
      </c>
      <c r="K278" s="11" t="s">
        <v>20</v>
      </c>
      <c r="L278" s="11">
        <v>2346</v>
      </c>
    </row>
    <row r="279" spans="1:12" x14ac:dyDescent="0.35">
      <c r="A279" s="11" t="s">
        <v>14</v>
      </c>
      <c r="B279" s="11">
        <v>17</v>
      </c>
      <c r="K279" s="11" t="s">
        <v>20</v>
      </c>
      <c r="L279" s="11">
        <v>115</v>
      </c>
    </row>
    <row r="280" spans="1:12" x14ac:dyDescent="0.35">
      <c r="A280" s="11" t="s">
        <v>14</v>
      </c>
      <c r="B280" s="11">
        <v>34</v>
      </c>
      <c r="K280" s="11" t="s">
        <v>20</v>
      </c>
      <c r="L280" s="11">
        <v>85</v>
      </c>
    </row>
    <row r="281" spans="1:12" x14ac:dyDescent="0.35">
      <c r="A281" s="11" t="s">
        <v>14</v>
      </c>
      <c r="B281" s="11">
        <v>1</v>
      </c>
      <c r="K281" s="11" t="s">
        <v>20</v>
      </c>
      <c r="L281" s="11">
        <v>144</v>
      </c>
    </row>
    <row r="282" spans="1:12" x14ac:dyDescent="0.35">
      <c r="A282" s="11" t="s">
        <v>14</v>
      </c>
      <c r="B282" s="11">
        <v>1274</v>
      </c>
      <c r="K282" s="11" t="s">
        <v>20</v>
      </c>
      <c r="L282" s="11">
        <v>2443</v>
      </c>
    </row>
    <row r="283" spans="1:12" x14ac:dyDescent="0.35">
      <c r="A283" s="11" t="s">
        <v>14</v>
      </c>
      <c r="B283" s="11">
        <v>210</v>
      </c>
      <c r="K283" s="11" t="s">
        <v>20</v>
      </c>
      <c r="L283" s="11">
        <v>64</v>
      </c>
    </row>
    <row r="284" spans="1:12" x14ac:dyDescent="0.35">
      <c r="A284" s="11" t="s">
        <v>14</v>
      </c>
      <c r="B284" s="11">
        <v>248</v>
      </c>
      <c r="K284" s="11" t="s">
        <v>20</v>
      </c>
      <c r="L284" s="11">
        <v>268</v>
      </c>
    </row>
    <row r="285" spans="1:12" x14ac:dyDescent="0.35">
      <c r="A285" s="11" t="s">
        <v>14</v>
      </c>
      <c r="B285" s="11">
        <v>513</v>
      </c>
      <c r="K285" s="11" t="s">
        <v>20</v>
      </c>
      <c r="L285" s="11">
        <v>195</v>
      </c>
    </row>
    <row r="286" spans="1:12" x14ac:dyDescent="0.35">
      <c r="A286" s="11" t="s">
        <v>14</v>
      </c>
      <c r="B286" s="11">
        <v>3410</v>
      </c>
      <c r="K286" s="11" t="s">
        <v>20</v>
      </c>
      <c r="L286" s="11">
        <v>186</v>
      </c>
    </row>
    <row r="287" spans="1:12" x14ac:dyDescent="0.35">
      <c r="A287" s="11" t="s">
        <v>14</v>
      </c>
      <c r="B287" s="11">
        <v>10</v>
      </c>
      <c r="K287" s="11" t="s">
        <v>20</v>
      </c>
      <c r="L287" s="11">
        <v>460</v>
      </c>
    </row>
    <row r="288" spans="1:12" x14ac:dyDescent="0.35">
      <c r="A288" s="11" t="s">
        <v>14</v>
      </c>
      <c r="B288" s="11">
        <v>2201</v>
      </c>
      <c r="K288" s="11" t="s">
        <v>20</v>
      </c>
      <c r="L288" s="11">
        <v>2528</v>
      </c>
    </row>
    <row r="289" spans="1:12" x14ac:dyDescent="0.35">
      <c r="A289" s="11" t="s">
        <v>14</v>
      </c>
      <c r="B289" s="11">
        <v>676</v>
      </c>
      <c r="K289" s="11" t="s">
        <v>20</v>
      </c>
      <c r="L289" s="11">
        <v>3657</v>
      </c>
    </row>
    <row r="290" spans="1:12" x14ac:dyDescent="0.35">
      <c r="A290" s="11" t="s">
        <v>14</v>
      </c>
      <c r="B290" s="11">
        <v>831</v>
      </c>
      <c r="K290" s="11" t="s">
        <v>20</v>
      </c>
      <c r="L290" s="11">
        <v>131</v>
      </c>
    </row>
    <row r="291" spans="1:12" x14ac:dyDescent="0.35">
      <c r="A291" s="11" t="s">
        <v>14</v>
      </c>
      <c r="B291" s="11">
        <v>859</v>
      </c>
      <c r="K291" s="11" t="s">
        <v>20</v>
      </c>
      <c r="L291" s="11">
        <v>239</v>
      </c>
    </row>
    <row r="292" spans="1:12" x14ac:dyDescent="0.35">
      <c r="A292" s="11" t="s">
        <v>14</v>
      </c>
      <c r="B292" s="11">
        <v>45</v>
      </c>
      <c r="K292" s="11" t="s">
        <v>20</v>
      </c>
      <c r="L292" s="11">
        <v>78</v>
      </c>
    </row>
    <row r="293" spans="1:12" x14ac:dyDescent="0.35">
      <c r="A293" s="11" t="s">
        <v>14</v>
      </c>
      <c r="B293" s="11">
        <v>6</v>
      </c>
      <c r="K293" s="11" t="s">
        <v>20</v>
      </c>
      <c r="L293" s="11">
        <v>1773</v>
      </c>
    </row>
    <row r="294" spans="1:12" x14ac:dyDescent="0.35">
      <c r="A294" s="11" t="s">
        <v>14</v>
      </c>
      <c r="B294" s="11">
        <v>7</v>
      </c>
      <c r="K294" s="11" t="s">
        <v>20</v>
      </c>
      <c r="L294" s="11">
        <v>32</v>
      </c>
    </row>
    <row r="295" spans="1:12" x14ac:dyDescent="0.35">
      <c r="A295" s="11" t="s">
        <v>14</v>
      </c>
      <c r="B295" s="11">
        <v>31</v>
      </c>
      <c r="K295" s="11" t="s">
        <v>20</v>
      </c>
      <c r="L295" s="11">
        <v>369</v>
      </c>
    </row>
    <row r="296" spans="1:12" x14ac:dyDescent="0.35">
      <c r="A296" s="11" t="s">
        <v>14</v>
      </c>
      <c r="B296" s="11">
        <v>78</v>
      </c>
      <c r="K296" s="11" t="s">
        <v>20</v>
      </c>
      <c r="L296" s="11">
        <v>89</v>
      </c>
    </row>
    <row r="297" spans="1:12" x14ac:dyDescent="0.35">
      <c r="A297" s="11" t="s">
        <v>14</v>
      </c>
      <c r="B297" s="11">
        <v>1225</v>
      </c>
      <c r="K297" s="11" t="s">
        <v>20</v>
      </c>
      <c r="L297" s="11">
        <v>147</v>
      </c>
    </row>
    <row r="298" spans="1:12" x14ac:dyDescent="0.35">
      <c r="A298" s="11" t="s">
        <v>14</v>
      </c>
      <c r="B298" s="11">
        <v>1</v>
      </c>
      <c r="K298" s="11" t="s">
        <v>20</v>
      </c>
      <c r="L298" s="11">
        <v>126</v>
      </c>
    </row>
    <row r="299" spans="1:12" x14ac:dyDescent="0.35">
      <c r="A299" s="11" t="s">
        <v>14</v>
      </c>
      <c r="B299" s="11">
        <v>67</v>
      </c>
      <c r="K299" s="11" t="s">
        <v>20</v>
      </c>
      <c r="L299" s="11">
        <v>2218</v>
      </c>
    </row>
    <row r="300" spans="1:12" x14ac:dyDescent="0.35">
      <c r="A300" s="11" t="s">
        <v>14</v>
      </c>
      <c r="B300" s="11">
        <v>19</v>
      </c>
      <c r="K300" s="11" t="s">
        <v>20</v>
      </c>
      <c r="L300" s="11">
        <v>202</v>
      </c>
    </row>
    <row r="301" spans="1:12" x14ac:dyDescent="0.35">
      <c r="A301" s="11" t="s">
        <v>14</v>
      </c>
      <c r="B301" s="11">
        <v>2108</v>
      </c>
      <c r="K301" s="11" t="s">
        <v>20</v>
      </c>
      <c r="L301" s="11">
        <v>140</v>
      </c>
    </row>
    <row r="302" spans="1:12" x14ac:dyDescent="0.35">
      <c r="A302" s="11" t="s">
        <v>14</v>
      </c>
      <c r="B302" s="11">
        <v>679</v>
      </c>
      <c r="K302" s="11" t="s">
        <v>20</v>
      </c>
      <c r="L302" s="11">
        <v>1052</v>
      </c>
    </row>
    <row r="303" spans="1:12" x14ac:dyDescent="0.35">
      <c r="A303" s="11" t="s">
        <v>14</v>
      </c>
      <c r="B303" s="11">
        <v>36</v>
      </c>
      <c r="K303" s="11" t="s">
        <v>20</v>
      </c>
      <c r="L303" s="11">
        <v>247</v>
      </c>
    </row>
    <row r="304" spans="1:12" x14ac:dyDescent="0.35">
      <c r="A304" s="11" t="s">
        <v>14</v>
      </c>
      <c r="B304" s="11">
        <v>47</v>
      </c>
      <c r="K304" s="11" t="s">
        <v>20</v>
      </c>
      <c r="L304" s="11">
        <v>84</v>
      </c>
    </row>
    <row r="305" spans="1:12" x14ac:dyDescent="0.35">
      <c r="A305" s="11" t="s">
        <v>14</v>
      </c>
      <c r="B305" s="11">
        <v>70</v>
      </c>
      <c r="K305" s="11" t="s">
        <v>20</v>
      </c>
      <c r="L305" s="11">
        <v>88</v>
      </c>
    </row>
    <row r="306" spans="1:12" x14ac:dyDescent="0.35">
      <c r="A306" s="11" t="s">
        <v>14</v>
      </c>
      <c r="B306" s="11">
        <v>154</v>
      </c>
      <c r="K306" s="11" t="s">
        <v>20</v>
      </c>
      <c r="L306" s="11">
        <v>156</v>
      </c>
    </row>
    <row r="307" spans="1:12" x14ac:dyDescent="0.35">
      <c r="A307" s="11" t="s">
        <v>14</v>
      </c>
      <c r="B307" s="11">
        <v>22</v>
      </c>
      <c r="K307" s="11" t="s">
        <v>20</v>
      </c>
      <c r="L307" s="11">
        <v>2985</v>
      </c>
    </row>
    <row r="308" spans="1:12" x14ac:dyDescent="0.35">
      <c r="A308" s="11" t="s">
        <v>14</v>
      </c>
      <c r="B308" s="11">
        <v>1758</v>
      </c>
      <c r="K308" s="11" t="s">
        <v>20</v>
      </c>
      <c r="L308" s="11">
        <v>762</v>
      </c>
    </row>
    <row r="309" spans="1:12" x14ac:dyDescent="0.35">
      <c r="A309" s="11" t="s">
        <v>14</v>
      </c>
      <c r="B309" s="11">
        <v>94</v>
      </c>
      <c r="K309" s="11" t="s">
        <v>20</v>
      </c>
      <c r="L309" s="11">
        <v>554</v>
      </c>
    </row>
    <row r="310" spans="1:12" x14ac:dyDescent="0.35">
      <c r="A310" s="11" t="s">
        <v>14</v>
      </c>
      <c r="B310" s="11">
        <v>33</v>
      </c>
      <c r="K310" s="11" t="s">
        <v>20</v>
      </c>
      <c r="L310" s="11">
        <v>135</v>
      </c>
    </row>
    <row r="311" spans="1:12" x14ac:dyDescent="0.35">
      <c r="A311" s="11" t="s">
        <v>14</v>
      </c>
      <c r="B311" s="11">
        <v>1</v>
      </c>
      <c r="K311" s="11" t="s">
        <v>20</v>
      </c>
      <c r="L311" s="11">
        <v>122</v>
      </c>
    </row>
    <row r="312" spans="1:12" x14ac:dyDescent="0.35">
      <c r="A312" s="11" t="s">
        <v>14</v>
      </c>
      <c r="B312" s="11">
        <v>31</v>
      </c>
      <c r="K312" s="11" t="s">
        <v>20</v>
      </c>
      <c r="L312" s="11">
        <v>221</v>
      </c>
    </row>
    <row r="313" spans="1:12" x14ac:dyDescent="0.35">
      <c r="A313" s="11" t="s">
        <v>14</v>
      </c>
      <c r="B313" s="11">
        <v>35</v>
      </c>
      <c r="K313" s="11" t="s">
        <v>20</v>
      </c>
      <c r="L313" s="11">
        <v>126</v>
      </c>
    </row>
    <row r="314" spans="1:12" x14ac:dyDescent="0.35">
      <c r="A314" s="11" t="s">
        <v>14</v>
      </c>
      <c r="B314" s="11">
        <v>63</v>
      </c>
      <c r="K314" s="11" t="s">
        <v>20</v>
      </c>
      <c r="L314" s="11">
        <v>1022</v>
      </c>
    </row>
    <row r="315" spans="1:12" x14ac:dyDescent="0.35">
      <c r="A315" s="11" t="s">
        <v>14</v>
      </c>
      <c r="B315" s="11">
        <v>526</v>
      </c>
      <c r="K315" s="11" t="s">
        <v>20</v>
      </c>
      <c r="L315" s="11">
        <v>3177</v>
      </c>
    </row>
    <row r="316" spans="1:12" x14ac:dyDescent="0.35">
      <c r="A316" s="11" t="s">
        <v>14</v>
      </c>
      <c r="B316" s="11">
        <v>121</v>
      </c>
      <c r="K316" s="11" t="s">
        <v>20</v>
      </c>
      <c r="L316" s="11">
        <v>198</v>
      </c>
    </row>
    <row r="317" spans="1:12" x14ac:dyDescent="0.35">
      <c r="A317" s="11" t="s">
        <v>14</v>
      </c>
      <c r="B317" s="11">
        <v>67</v>
      </c>
      <c r="K317" s="11" t="s">
        <v>20</v>
      </c>
      <c r="L317" s="11">
        <v>85</v>
      </c>
    </row>
    <row r="318" spans="1:12" x14ac:dyDescent="0.35">
      <c r="A318" s="11" t="s">
        <v>14</v>
      </c>
      <c r="B318" s="11">
        <v>57</v>
      </c>
      <c r="K318" s="11" t="s">
        <v>20</v>
      </c>
      <c r="L318" s="11">
        <v>3596</v>
      </c>
    </row>
    <row r="319" spans="1:12" x14ac:dyDescent="0.35">
      <c r="A319" s="11" t="s">
        <v>14</v>
      </c>
      <c r="B319" s="11">
        <v>1229</v>
      </c>
      <c r="K319" s="11" t="s">
        <v>20</v>
      </c>
      <c r="L319" s="11">
        <v>244</v>
      </c>
    </row>
    <row r="320" spans="1:12" x14ac:dyDescent="0.35">
      <c r="A320" s="11" t="s">
        <v>14</v>
      </c>
      <c r="B320" s="11">
        <v>12</v>
      </c>
      <c r="K320" s="11" t="s">
        <v>20</v>
      </c>
      <c r="L320" s="11">
        <v>5180</v>
      </c>
    </row>
    <row r="321" spans="1:12" x14ac:dyDescent="0.35">
      <c r="A321" s="11" t="s">
        <v>14</v>
      </c>
      <c r="B321" s="11">
        <v>452</v>
      </c>
      <c r="K321" s="11" t="s">
        <v>20</v>
      </c>
      <c r="L321" s="11">
        <v>589</v>
      </c>
    </row>
    <row r="322" spans="1:12" x14ac:dyDescent="0.35">
      <c r="A322" s="11" t="s">
        <v>14</v>
      </c>
      <c r="B322" s="11">
        <v>1886</v>
      </c>
      <c r="K322" s="11" t="s">
        <v>20</v>
      </c>
      <c r="L322" s="11">
        <v>2725</v>
      </c>
    </row>
    <row r="323" spans="1:12" x14ac:dyDescent="0.35">
      <c r="A323" s="11" t="s">
        <v>14</v>
      </c>
      <c r="B323" s="11">
        <v>1825</v>
      </c>
      <c r="K323" s="11" t="s">
        <v>20</v>
      </c>
      <c r="L323" s="11">
        <v>300</v>
      </c>
    </row>
    <row r="324" spans="1:12" x14ac:dyDescent="0.35">
      <c r="A324" s="11" t="s">
        <v>14</v>
      </c>
      <c r="B324" s="11">
        <v>31</v>
      </c>
      <c r="K324" s="11" t="s">
        <v>20</v>
      </c>
      <c r="L324" s="11">
        <v>144</v>
      </c>
    </row>
    <row r="325" spans="1:12" x14ac:dyDescent="0.35">
      <c r="A325" s="11" t="s">
        <v>14</v>
      </c>
      <c r="B325" s="11">
        <v>107</v>
      </c>
      <c r="K325" s="11" t="s">
        <v>20</v>
      </c>
      <c r="L325" s="11">
        <v>87</v>
      </c>
    </row>
    <row r="326" spans="1:12" x14ac:dyDescent="0.35">
      <c r="A326" s="11" t="s">
        <v>14</v>
      </c>
      <c r="B326" s="11">
        <v>27</v>
      </c>
      <c r="K326" s="11" t="s">
        <v>20</v>
      </c>
      <c r="L326" s="11">
        <v>3116</v>
      </c>
    </row>
    <row r="327" spans="1:12" x14ac:dyDescent="0.35">
      <c r="A327" s="11" t="s">
        <v>14</v>
      </c>
      <c r="B327" s="11">
        <v>1221</v>
      </c>
      <c r="K327" s="11" t="s">
        <v>20</v>
      </c>
      <c r="L327" s="11">
        <v>909</v>
      </c>
    </row>
    <row r="328" spans="1:12" x14ac:dyDescent="0.35">
      <c r="A328" s="11" t="s">
        <v>14</v>
      </c>
      <c r="B328" s="11">
        <v>1</v>
      </c>
      <c r="K328" s="11" t="s">
        <v>20</v>
      </c>
      <c r="L328" s="11">
        <v>1613</v>
      </c>
    </row>
    <row r="329" spans="1:12" x14ac:dyDescent="0.35">
      <c r="A329" s="11" t="s">
        <v>14</v>
      </c>
      <c r="B329" s="11">
        <v>16</v>
      </c>
      <c r="K329" s="11" t="s">
        <v>20</v>
      </c>
      <c r="L329" s="11">
        <v>136</v>
      </c>
    </row>
    <row r="330" spans="1:12" x14ac:dyDescent="0.35">
      <c r="A330" s="11" t="s">
        <v>14</v>
      </c>
      <c r="B330" s="11">
        <v>41</v>
      </c>
      <c r="K330" s="11" t="s">
        <v>20</v>
      </c>
      <c r="L330" s="11">
        <v>130</v>
      </c>
    </row>
    <row r="331" spans="1:12" x14ac:dyDescent="0.35">
      <c r="A331" s="11" t="s">
        <v>14</v>
      </c>
      <c r="B331" s="11">
        <v>523</v>
      </c>
      <c r="K331" s="11" t="s">
        <v>20</v>
      </c>
      <c r="L331" s="11">
        <v>102</v>
      </c>
    </row>
    <row r="332" spans="1:12" x14ac:dyDescent="0.35">
      <c r="A332" s="11" t="s">
        <v>14</v>
      </c>
      <c r="B332" s="11">
        <v>141</v>
      </c>
      <c r="K332" s="11" t="s">
        <v>20</v>
      </c>
      <c r="L332" s="11">
        <v>4006</v>
      </c>
    </row>
    <row r="333" spans="1:12" x14ac:dyDescent="0.35">
      <c r="A333" s="11" t="s">
        <v>14</v>
      </c>
      <c r="B333" s="11">
        <v>52</v>
      </c>
      <c r="K333" s="11" t="s">
        <v>20</v>
      </c>
      <c r="L333" s="11">
        <v>1629</v>
      </c>
    </row>
    <row r="334" spans="1:12" x14ac:dyDescent="0.35">
      <c r="A334" s="11" t="s">
        <v>14</v>
      </c>
      <c r="B334" s="11">
        <v>225</v>
      </c>
      <c r="K334" s="11" t="s">
        <v>20</v>
      </c>
      <c r="L334" s="11">
        <v>2188</v>
      </c>
    </row>
    <row r="335" spans="1:12" x14ac:dyDescent="0.35">
      <c r="A335" s="11" t="s">
        <v>14</v>
      </c>
      <c r="B335" s="11">
        <v>38</v>
      </c>
      <c r="K335" s="11" t="s">
        <v>20</v>
      </c>
      <c r="L335" s="11">
        <v>2409</v>
      </c>
    </row>
    <row r="336" spans="1:12" x14ac:dyDescent="0.35">
      <c r="A336" s="11" t="s">
        <v>14</v>
      </c>
      <c r="B336" s="11">
        <v>15</v>
      </c>
      <c r="K336" s="11" t="s">
        <v>20</v>
      </c>
      <c r="L336" s="11">
        <v>194</v>
      </c>
    </row>
    <row r="337" spans="1:12" x14ac:dyDescent="0.35">
      <c r="A337" s="11" t="s">
        <v>14</v>
      </c>
      <c r="B337" s="11">
        <v>37</v>
      </c>
      <c r="K337" s="11" t="s">
        <v>20</v>
      </c>
      <c r="L337" s="11">
        <v>1140</v>
      </c>
    </row>
    <row r="338" spans="1:12" x14ac:dyDescent="0.35">
      <c r="A338" s="11" t="s">
        <v>14</v>
      </c>
      <c r="B338" s="11">
        <v>112</v>
      </c>
      <c r="K338" s="11" t="s">
        <v>20</v>
      </c>
      <c r="L338" s="11">
        <v>102</v>
      </c>
    </row>
    <row r="339" spans="1:12" x14ac:dyDescent="0.35">
      <c r="A339" s="11" t="s">
        <v>14</v>
      </c>
      <c r="B339" s="11">
        <v>21</v>
      </c>
      <c r="K339" s="11" t="s">
        <v>20</v>
      </c>
      <c r="L339" s="11">
        <v>2857</v>
      </c>
    </row>
    <row r="340" spans="1:12" x14ac:dyDescent="0.35">
      <c r="A340" s="11" t="s">
        <v>14</v>
      </c>
      <c r="B340" s="11">
        <v>67</v>
      </c>
      <c r="K340" s="11" t="s">
        <v>20</v>
      </c>
      <c r="L340" s="11">
        <v>107</v>
      </c>
    </row>
    <row r="341" spans="1:12" x14ac:dyDescent="0.35">
      <c r="A341" s="11" t="s">
        <v>14</v>
      </c>
      <c r="B341" s="11">
        <v>78</v>
      </c>
      <c r="K341" s="11" t="s">
        <v>20</v>
      </c>
      <c r="L341" s="11">
        <v>160</v>
      </c>
    </row>
    <row r="342" spans="1:12" x14ac:dyDescent="0.35">
      <c r="A342" s="11" t="s">
        <v>14</v>
      </c>
      <c r="B342" s="11">
        <v>67</v>
      </c>
      <c r="K342" s="11" t="s">
        <v>20</v>
      </c>
      <c r="L342" s="11">
        <v>2230</v>
      </c>
    </row>
    <row r="343" spans="1:12" x14ac:dyDescent="0.35">
      <c r="A343" s="11" t="s">
        <v>14</v>
      </c>
      <c r="B343" s="11">
        <v>263</v>
      </c>
      <c r="K343" s="11" t="s">
        <v>20</v>
      </c>
      <c r="L343" s="11">
        <v>316</v>
      </c>
    </row>
    <row r="344" spans="1:12" x14ac:dyDescent="0.35">
      <c r="A344" s="11" t="s">
        <v>14</v>
      </c>
      <c r="B344" s="11">
        <v>1691</v>
      </c>
      <c r="K344" s="11" t="s">
        <v>20</v>
      </c>
      <c r="L344" s="11">
        <v>117</v>
      </c>
    </row>
    <row r="345" spans="1:12" x14ac:dyDescent="0.35">
      <c r="A345" s="11" t="s">
        <v>14</v>
      </c>
      <c r="B345" s="11">
        <v>181</v>
      </c>
      <c r="K345" s="11" t="s">
        <v>20</v>
      </c>
      <c r="L345" s="11">
        <v>6406</v>
      </c>
    </row>
    <row r="346" spans="1:12" x14ac:dyDescent="0.35">
      <c r="A346" s="11" t="s">
        <v>14</v>
      </c>
      <c r="B346" s="11">
        <v>13</v>
      </c>
      <c r="K346" s="11" t="s">
        <v>20</v>
      </c>
      <c r="L346" s="11">
        <v>192</v>
      </c>
    </row>
    <row r="347" spans="1:12" x14ac:dyDescent="0.35">
      <c r="A347" s="11" t="s">
        <v>14</v>
      </c>
      <c r="B347" s="11">
        <v>1</v>
      </c>
      <c r="K347" s="11" t="s">
        <v>20</v>
      </c>
      <c r="L347" s="11">
        <v>26</v>
      </c>
    </row>
    <row r="348" spans="1:12" x14ac:dyDescent="0.35">
      <c r="A348" s="11" t="s">
        <v>14</v>
      </c>
      <c r="B348" s="11">
        <v>21</v>
      </c>
      <c r="K348" s="11" t="s">
        <v>20</v>
      </c>
      <c r="L348" s="11">
        <v>723</v>
      </c>
    </row>
    <row r="349" spans="1:12" x14ac:dyDescent="0.35">
      <c r="A349" s="11" t="s">
        <v>14</v>
      </c>
      <c r="B349" s="11">
        <v>830</v>
      </c>
      <c r="K349" s="11" t="s">
        <v>20</v>
      </c>
      <c r="L349" s="11">
        <v>170</v>
      </c>
    </row>
    <row r="350" spans="1:12" x14ac:dyDescent="0.35">
      <c r="A350" s="11" t="s">
        <v>14</v>
      </c>
      <c r="B350" s="11">
        <v>130</v>
      </c>
      <c r="K350" s="11" t="s">
        <v>20</v>
      </c>
      <c r="L350" s="11">
        <v>238</v>
      </c>
    </row>
    <row r="351" spans="1:12" x14ac:dyDescent="0.35">
      <c r="A351" s="11" t="s">
        <v>14</v>
      </c>
      <c r="B351" s="11">
        <v>55</v>
      </c>
      <c r="K351" s="11" t="s">
        <v>20</v>
      </c>
      <c r="L351" s="11">
        <v>55</v>
      </c>
    </row>
    <row r="352" spans="1:12" x14ac:dyDescent="0.35">
      <c r="A352" s="11" t="s">
        <v>14</v>
      </c>
      <c r="B352" s="11">
        <v>114</v>
      </c>
      <c r="K352" s="11" t="s">
        <v>20</v>
      </c>
      <c r="L352" s="11">
        <v>128</v>
      </c>
    </row>
    <row r="353" spans="1:12" x14ac:dyDescent="0.35">
      <c r="A353" s="11" t="s">
        <v>14</v>
      </c>
      <c r="B353" s="11">
        <v>594</v>
      </c>
      <c r="K353" s="11" t="s">
        <v>20</v>
      </c>
      <c r="L353" s="11">
        <v>2144</v>
      </c>
    </row>
    <row r="354" spans="1:12" x14ac:dyDescent="0.35">
      <c r="A354" s="11" t="s">
        <v>14</v>
      </c>
      <c r="B354" s="11">
        <v>24</v>
      </c>
      <c r="K354" s="11" t="s">
        <v>20</v>
      </c>
      <c r="L354" s="11">
        <v>2693</v>
      </c>
    </row>
    <row r="355" spans="1:12" x14ac:dyDescent="0.35">
      <c r="A355" s="11" t="s">
        <v>14</v>
      </c>
      <c r="B355" s="11">
        <v>252</v>
      </c>
      <c r="K355" s="11" t="s">
        <v>20</v>
      </c>
      <c r="L355" s="11">
        <v>432</v>
      </c>
    </row>
    <row r="356" spans="1:12" x14ac:dyDescent="0.35">
      <c r="A356" s="11" t="s">
        <v>14</v>
      </c>
      <c r="B356" s="11">
        <v>67</v>
      </c>
      <c r="K356" s="11" t="s">
        <v>20</v>
      </c>
      <c r="L356" s="11">
        <v>189</v>
      </c>
    </row>
    <row r="357" spans="1:12" x14ac:dyDescent="0.35">
      <c r="A357" s="11" t="s">
        <v>14</v>
      </c>
      <c r="B357" s="11">
        <v>742</v>
      </c>
      <c r="K357" s="11" t="s">
        <v>20</v>
      </c>
      <c r="L357" s="11">
        <v>154</v>
      </c>
    </row>
    <row r="358" spans="1:12" x14ac:dyDescent="0.35">
      <c r="A358" s="11" t="s">
        <v>14</v>
      </c>
      <c r="B358" s="11">
        <v>75</v>
      </c>
      <c r="K358" s="11" t="s">
        <v>20</v>
      </c>
      <c r="L358" s="11">
        <v>96</v>
      </c>
    </row>
    <row r="359" spans="1:12" x14ac:dyDescent="0.35">
      <c r="A359" s="11" t="s">
        <v>14</v>
      </c>
      <c r="B359" s="11">
        <v>4405</v>
      </c>
      <c r="K359" s="11" t="s">
        <v>20</v>
      </c>
      <c r="L359" s="11">
        <v>3063</v>
      </c>
    </row>
    <row r="360" spans="1:12" x14ac:dyDescent="0.35">
      <c r="A360" s="11" t="s">
        <v>14</v>
      </c>
      <c r="B360" s="11">
        <v>92</v>
      </c>
      <c r="K360" s="11" t="s">
        <v>20</v>
      </c>
      <c r="L360" s="11">
        <v>2266</v>
      </c>
    </row>
    <row r="361" spans="1:12" x14ac:dyDescent="0.35">
      <c r="A361" s="11" t="s">
        <v>14</v>
      </c>
      <c r="B361" s="11">
        <v>64</v>
      </c>
      <c r="K361" s="11" t="s">
        <v>20</v>
      </c>
      <c r="L361" s="11">
        <v>194</v>
      </c>
    </row>
    <row r="362" spans="1:12" x14ac:dyDescent="0.35">
      <c r="A362" s="11" t="s">
        <v>14</v>
      </c>
      <c r="B362" s="11">
        <v>64</v>
      </c>
      <c r="K362" s="11" t="s">
        <v>20</v>
      </c>
      <c r="L362" s="11">
        <v>129</v>
      </c>
    </row>
    <row r="363" spans="1:12" x14ac:dyDescent="0.35">
      <c r="A363" s="11" t="s">
        <v>14</v>
      </c>
      <c r="B363" s="11">
        <v>842</v>
      </c>
      <c r="K363" s="11" t="s">
        <v>20</v>
      </c>
      <c r="L363" s="11">
        <v>375</v>
      </c>
    </row>
    <row r="364" spans="1:12" x14ac:dyDescent="0.35">
      <c r="A364" s="11" t="s">
        <v>14</v>
      </c>
      <c r="B364" s="11">
        <v>112</v>
      </c>
      <c r="K364" s="11" t="s">
        <v>20</v>
      </c>
      <c r="L364" s="11">
        <v>409</v>
      </c>
    </row>
    <row r="365" spans="1:12" x14ac:dyDescent="0.35">
      <c r="A365" s="11" t="s">
        <v>14</v>
      </c>
      <c r="B365" s="11">
        <v>374</v>
      </c>
      <c r="K365" s="11" t="s">
        <v>20</v>
      </c>
      <c r="L365" s="11">
        <v>234</v>
      </c>
    </row>
    <row r="366" spans="1:12" x14ac:dyDescent="0.35">
      <c r="A366">
        <v>364</v>
      </c>
      <c r="B366">
        <f>SUBTOTAL(109,B2:B365)</f>
        <v>213164</v>
      </c>
      <c r="K366" s="11" t="s">
        <v>20</v>
      </c>
      <c r="L366" s="11">
        <v>3016</v>
      </c>
    </row>
    <row r="367" spans="1:12" x14ac:dyDescent="0.35">
      <c r="K367" s="11" t="s">
        <v>20</v>
      </c>
      <c r="L367" s="11">
        <v>264</v>
      </c>
    </row>
    <row r="368" spans="1:12" x14ac:dyDescent="0.35">
      <c r="K368" s="11" t="s">
        <v>20</v>
      </c>
      <c r="L368" s="11">
        <v>272</v>
      </c>
    </row>
    <row r="369" spans="11:12" x14ac:dyDescent="0.35">
      <c r="K369" s="11" t="s">
        <v>20</v>
      </c>
      <c r="L369" s="11">
        <v>419</v>
      </c>
    </row>
    <row r="370" spans="11:12" x14ac:dyDescent="0.35">
      <c r="K370" s="11" t="s">
        <v>20</v>
      </c>
      <c r="L370" s="11">
        <v>1621</v>
      </c>
    </row>
    <row r="371" spans="11:12" x14ac:dyDescent="0.35">
      <c r="K371" s="11" t="s">
        <v>20</v>
      </c>
      <c r="L371" s="11">
        <v>1101</v>
      </c>
    </row>
    <row r="372" spans="11:12" x14ac:dyDescent="0.35">
      <c r="K372" s="11" t="s">
        <v>20</v>
      </c>
      <c r="L372" s="11">
        <v>1073</v>
      </c>
    </row>
    <row r="373" spans="11:12" x14ac:dyDescent="0.35">
      <c r="K373" s="11" t="s">
        <v>20</v>
      </c>
      <c r="L373" s="11">
        <v>331</v>
      </c>
    </row>
    <row r="374" spans="11:12" x14ac:dyDescent="0.35">
      <c r="K374" s="11" t="s">
        <v>20</v>
      </c>
      <c r="L374" s="11">
        <v>1170</v>
      </c>
    </row>
    <row r="375" spans="11:12" x14ac:dyDescent="0.35">
      <c r="K375" s="11" t="s">
        <v>20</v>
      </c>
      <c r="L375" s="11">
        <v>363</v>
      </c>
    </row>
    <row r="376" spans="11:12" x14ac:dyDescent="0.35">
      <c r="K376" s="11" t="s">
        <v>20</v>
      </c>
      <c r="L376" s="11">
        <v>103</v>
      </c>
    </row>
    <row r="377" spans="11:12" x14ac:dyDescent="0.35">
      <c r="K377" s="11" t="s">
        <v>20</v>
      </c>
      <c r="L377" s="11">
        <v>147</v>
      </c>
    </row>
    <row r="378" spans="11:12" x14ac:dyDescent="0.35">
      <c r="K378" s="11" t="s">
        <v>20</v>
      </c>
      <c r="L378" s="11">
        <v>110</v>
      </c>
    </row>
    <row r="379" spans="11:12" x14ac:dyDescent="0.35">
      <c r="K379" s="11" t="s">
        <v>20</v>
      </c>
      <c r="L379" s="11">
        <v>134</v>
      </c>
    </row>
    <row r="380" spans="11:12" x14ac:dyDescent="0.35">
      <c r="K380" s="11" t="s">
        <v>20</v>
      </c>
      <c r="L380" s="11">
        <v>269</v>
      </c>
    </row>
    <row r="381" spans="11:12" x14ac:dyDescent="0.35">
      <c r="K381" s="11" t="s">
        <v>20</v>
      </c>
      <c r="L381" s="11">
        <v>175</v>
      </c>
    </row>
    <row r="382" spans="11:12" x14ac:dyDescent="0.35">
      <c r="K382" s="11" t="s">
        <v>20</v>
      </c>
      <c r="L382" s="11">
        <v>69</v>
      </c>
    </row>
    <row r="383" spans="11:12" x14ac:dyDescent="0.35">
      <c r="K383" s="11" t="s">
        <v>20</v>
      </c>
      <c r="L383" s="11">
        <v>190</v>
      </c>
    </row>
    <row r="384" spans="11:12" x14ac:dyDescent="0.35">
      <c r="K384" s="11" t="s">
        <v>20</v>
      </c>
      <c r="L384" s="11">
        <v>237</v>
      </c>
    </row>
    <row r="385" spans="11:12" x14ac:dyDescent="0.35">
      <c r="K385" s="11" t="s">
        <v>20</v>
      </c>
      <c r="L385" s="11">
        <v>196</v>
      </c>
    </row>
    <row r="386" spans="11:12" x14ac:dyDescent="0.35">
      <c r="K386" s="11" t="s">
        <v>20</v>
      </c>
      <c r="L386" s="11">
        <v>7295</v>
      </c>
    </row>
    <row r="387" spans="11:12" x14ac:dyDescent="0.35">
      <c r="K387" s="11" t="s">
        <v>20</v>
      </c>
      <c r="L387" s="11">
        <v>2893</v>
      </c>
    </row>
    <row r="388" spans="11:12" x14ac:dyDescent="0.35">
      <c r="K388" s="11" t="s">
        <v>20</v>
      </c>
      <c r="L388" s="11">
        <v>820</v>
      </c>
    </row>
    <row r="389" spans="11:12" x14ac:dyDescent="0.35">
      <c r="K389" s="11" t="s">
        <v>20</v>
      </c>
      <c r="L389" s="11">
        <v>2038</v>
      </c>
    </row>
    <row r="390" spans="11:12" x14ac:dyDescent="0.35">
      <c r="K390" s="11" t="s">
        <v>20</v>
      </c>
      <c r="L390" s="11">
        <v>116</v>
      </c>
    </row>
    <row r="391" spans="11:12" x14ac:dyDescent="0.35">
      <c r="K391" s="11" t="s">
        <v>20</v>
      </c>
      <c r="L391" s="11">
        <v>1345</v>
      </c>
    </row>
    <row r="392" spans="11:12" x14ac:dyDescent="0.35">
      <c r="K392" s="11" t="s">
        <v>20</v>
      </c>
      <c r="L392" s="11">
        <v>168</v>
      </c>
    </row>
    <row r="393" spans="11:12" x14ac:dyDescent="0.35">
      <c r="K393" s="11" t="s">
        <v>20</v>
      </c>
      <c r="L393" s="11">
        <v>137</v>
      </c>
    </row>
    <row r="394" spans="11:12" x14ac:dyDescent="0.35">
      <c r="K394" s="11" t="s">
        <v>20</v>
      </c>
      <c r="L394" s="11">
        <v>186</v>
      </c>
    </row>
    <row r="395" spans="11:12" x14ac:dyDescent="0.35">
      <c r="K395" s="11" t="s">
        <v>20</v>
      </c>
      <c r="L395" s="11">
        <v>125</v>
      </c>
    </row>
    <row r="396" spans="11:12" x14ac:dyDescent="0.35">
      <c r="K396" s="11" t="s">
        <v>20</v>
      </c>
      <c r="L396" s="11">
        <v>202</v>
      </c>
    </row>
    <row r="397" spans="11:12" x14ac:dyDescent="0.35">
      <c r="K397" s="11" t="s">
        <v>20</v>
      </c>
      <c r="L397" s="11">
        <v>103</v>
      </c>
    </row>
    <row r="398" spans="11:12" x14ac:dyDescent="0.35">
      <c r="K398" s="11" t="s">
        <v>20</v>
      </c>
      <c r="L398" s="11">
        <v>1785</v>
      </c>
    </row>
    <row r="399" spans="11:12" x14ac:dyDescent="0.35">
      <c r="K399" s="11" t="s">
        <v>20</v>
      </c>
      <c r="L399" s="11">
        <v>157</v>
      </c>
    </row>
    <row r="400" spans="11:12" x14ac:dyDescent="0.35">
      <c r="K400" s="11" t="s">
        <v>20</v>
      </c>
      <c r="L400" s="11">
        <v>555</v>
      </c>
    </row>
    <row r="401" spans="11:12" x14ac:dyDescent="0.35">
      <c r="K401" s="11" t="s">
        <v>20</v>
      </c>
      <c r="L401" s="11">
        <v>297</v>
      </c>
    </row>
    <row r="402" spans="11:12" x14ac:dyDescent="0.35">
      <c r="K402" s="11" t="s">
        <v>20</v>
      </c>
      <c r="L402" s="11">
        <v>123</v>
      </c>
    </row>
    <row r="403" spans="11:12" x14ac:dyDescent="0.35">
      <c r="K403" s="11" t="s">
        <v>20</v>
      </c>
      <c r="L403" s="11">
        <v>3036</v>
      </c>
    </row>
    <row r="404" spans="11:12" x14ac:dyDescent="0.35">
      <c r="K404" s="11" t="s">
        <v>20</v>
      </c>
      <c r="L404" s="11">
        <v>144</v>
      </c>
    </row>
    <row r="405" spans="11:12" x14ac:dyDescent="0.35">
      <c r="K405" s="11" t="s">
        <v>20</v>
      </c>
      <c r="L405" s="11">
        <v>121</v>
      </c>
    </row>
    <row r="406" spans="11:12" x14ac:dyDescent="0.35">
      <c r="K406" s="11" t="s">
        <v>20</v>
      </c>
      <c r="L406" s="11">
        <v>181</v>
      </c>
    </row>
    <row r="407" spans="11:12" x14ac:dyDescent="0.35">
      <c r="K407" s="11" t="s">
        <v>20</v>
      </c>
      <c r="L407" s="11">
        <v>122</v>
      </c>
    </row>
    <row r="408" spans="11:12" x14ac:dyDescent="0.35">
      <c r="K408" s="11" t="s">
        <v>20</v>
      </c>
      <c r="L408" s="11">
        <v>1071</v>
      </c>
    </row>
    <row r="409" spans="11:12" x14ac:dyDescent="0.35">
      <c r="K409" s="11" t="s">
        <v>20</v>
      </c>
      <c r="L409" s="11">
        <v>980</v>
      </c>
    </row>
    <row r="410" spans="11:12" x14ac:dyDescent="0.35">
      <c r="K410" s="11" t="s">
        <v>20</v>
      </c>
      <c r="L410" s="11">
        <v>536</v>
      </c>
    </row>
    <row r="411" spans="11:12" x14ac:dyDescent="0.35">
      <c r="K411" s="11" t="s">
        <v>20</v>
      </c>
      <c r="L411" s="11">
        <v>1991</v>
      </c>
    </row>
    <row r="412" spans="11:12" x14ac:dyDescent="0.35">
      <c r="K412" s="11" t="s">
        <v>20</v>
      </c>
      <c r="L412" s="11">
        <v>180</v>
      </c>
    </row>
    <row r="413" spans="11:12" x14ac:dyDescent="0.35">
      <c r="K413" s="11" t="s">
        <v>20</v>
      </c>
      <c r="L413" s="11">
        <v>130</v>
      </c>
    </row>
    <row r="414" spans="11:12" x14ac:dyDescent="0.35">
      <c r="K414" s="11" t="s">
        <v>20</v>
      </c>
      <c r="L414" s="11">
        <v>122</v>
      </c>
    </row>
    <row r="415" spans="11:12" x14ac:dyDescent="0.35">
      <c r="K415" s="11" t="s">
        <v>20</v>
      </c>
      <c r="L415" s="11">
        <v>140</v>
      </c>
    </row>
    <row r="416" spans="11:12" x14ac:dyDescent="0.35">
      <c r="K416" s="11" t="s">
        <v>20</v>
      </c>
      <c r="L416" s="11">
        <v>3388</v>
      </c>
    </row>
    <row r="417" spans="11:12" x14ac:dyDescent="0.35">
      <c r="K417" s="11" t="s">
        <v>20</v>
      </c>
      <c r="L417" s="11">
        <v>280</v>
      </c>
    </row>
    <row r="418" spans="11:12" x14ac:dyDescent="0.35">
      <c r="K418" s="11" t="s">
        <v>20</v>
      </c>
      <c r="L418" s="11">
        <v>366</v>
      </c>
    </row>
    <row r="419" spans="11:12" x14ac:dyDescent="0.35">
      <c r="K419" s="11" t="s">
        <v>20</v>
      </c>
      <c r="L419" s="11">
        <v>270</v>
      </c>
    </row>
    <row r="420" spans="11:12" x14ac:dyDescent="0.35">
      <c r="K420" s="11" t="s">
        <v>20</v>
      </c>
      <c r="L420" s="11">
        <v>137</v>
      </c>
    </row>
    <row r="421" spans="11:12" x14ac:dyDescent="0.35">
      <c r="K421" s="11" t="s">
        <v>20</v>
      </c>
      <c r="L421" s="11">
        <v>3205</v>
      </c>
    </row>
    <row r="422" spans="11:12" x14ac:dyDescent="0.35">
      <c r="K422" s="11" t="s">
        <v>20</v>
      </c>
      <c r="L422" s="11">
        <v>288</v>
      </c>
    </row>
    <row r="423" spans="11:12" x14ac:dyDescent="0.35">
      <c r="K423" s="11" t="s">
        <v>20</v>
      </c>
      <c r="L423" s="11">
        <v>148</v>
      </c>
    </row>
    <row r="424" spans="11:12" x14ac:dyDescent="0.35">
      <c r="K424" s="11" t="s">
        <v>20</v>
      </c>
      <c r="L424" s="11">
        <v>114</v>
      </c>
    </row>
    <row r="425" spans="11:12" x14ac:dyDescent="0.35">
      <c r="K425" s="11" t="s">
        <v>20</v>
      </c>
      <c r="L425" s="11">
        <v>1518</v>
      </c>
    </row>
    <row r="426" spans="11:12" x14ac:dyDescent="0.35">
      <c r="K426" s="11" t="s">
        <v>20</v>
      </c>
      <c r="L426" s="11">
        <v>166</v>
      </c>
    </row>
    <row r="427" spans="11:12" x14ac:dyDescent="0.35">
      <c r="K427" s="11" t="s">
        <v>20</v>
      </c>
      <c r="L427" s="11">
        <v>100</v>
      </c>
    </row>
    <row r="428" spans="11:12" x14ac:dyDescent="0.35">
      <c r="K428" s="11" t="s">
        <v>20</v>
      </c>
      <c r="L428" s="11">
        <v>235</v>
      </c>
    </row>
    <row r="429" spans="11:12" x14ac:dyDescent="0.35">
      <c r="K429" s="11" t="s">
        <v>20</v>
      </c>
      <c r="L429" s="11">
        <v>148</v>
      </c>
    </row>
    <row r="430" spans="11:12" x14ac:dyDescent="0.35">
      <c r="K430" s="11" t="s">
        <v>20</v>
      </c>
      <c r="L430" s="11">
        <v>198</v>
      </c>
    </row>
    <row r="431" spans="11:12" x14ac:dyDescent="0.35">
      <c r="K431" s="11" t="s">
        <v>20</v>
      </c>
      <c r="L431" s="11">
        <v>150</v>
      </c>
    </row>
    <row r="432" spans="11:12" x14ac:dyDescent="0.35">
      <c r="K432" s="11" t="s">
        <v>20</v>
      </c>
      <c r="L432" s="11">
        <v>216</v>
      </c>
    </row>
    <row r="433" spans="11:12" x14ac:dyDescent="0.35">
      <c r="K433" s="11" t="s">
        <v>20</v>
      </c>
      <c r="L433" s="11">
        <v>5139</v>
      </c>
    </row>
    <row r="434" spans="11:12" x14ac:dyDescent="0.35">
      <c r="K434" s="11" t="s">
        <v>20</v>
      </c>
      <c r="L434" s="11">
        <v>2353</v>
      </c>
    </row>
    <row r="435" spans="11:12" x14ac:dyDescent="0.35">
      <c r="K435" s="11" t="s">
        <v>20</v>
      </c>
      <c r="L435" s="11">
        <v>78</v>
      </c>
    </row>
    <row r="436" spans="11:12" x14ac:dyDescent="0.35">
      <c r="K436" s="11" t="s">
        <v>20</v>
      </c>
      <c r="L436" s="11">
        <v>174</v>
      </c>
    </row>
    <row r="437" spans="11:12" x14ac:dyDescent="0.35">
      <c r="K437" s="11" t="s">
        <v>20</v>
      </c>
      <c r="L437" s="11">
        <v>164</v>
      </c>
    </row>
    <row r="438" spans="11:12" x14ac:dyDescent="0.35">
      <c r="K438" s="11" t="s">
        <v>20</v>
      </c>
      <c r="L438" s="11">
        <v>161</v>
      </c>
    </row>
    <row r="439" spans="11:12" x14ac:dyDescent="0.35">
      <c r="K439" s="11" t="s">
        <v>20</v>
      </c>
      <c r="L439" s="11">
        <v>138</v>
      </c>
    </row>
    <row r="440" spans="11:12" x14ac:dyDescent="0.35">
      <c r="K440" s="11" t="s">
        <v>20</v>
      </c>
      <c r="L440" s="11">
        <v>3308</v>
      </c>
    </row>
    <row r="441" spans="11:12" x14ac:dyDescent="0.35">
      <c r="K441" s="11" t="s">
        <v>20</v>
      </c>
      <c r="L441" s="11">
        <v>127</v>
      </c>
    </row>
    <row r="442" spans="11:12" x14ac:dyDescent="0.35">
      <c r="K442" s="11" t="s">
        <v>20</v>
      </c>
      <c r="L442" s="11">
        <v>207</v>
      </c>
    </row>
    <row r="443" spans="11:12" x14ac:dyDescent="0.35">
      <c r="K443" s="11" t="s">
        <v>20</v>
      </c>
      <c r="L443" s="11">
        <v>181</v>
      </c>
    </row>
    <row r="444" spans="11:12" x14ac:dyDescent="0.35">
      <c r="K444" s="11" t="s">
        <v>20</v>
      </c>
      <c r="L444" s="11">
        <v>110</v>
      </c>
    </row>
    <row r="445" spans="11:12" x14ac:dyDescent="0.35">
      <c r="K445" s="11" t="s">
        <v>20</v>
      </c>
      <c r="L445" s="11">
        <v>185</v>
      </c>
    </row>
    <row r="446" spans="11:12" x14ac:dyDescent="0.35">
      <c r="K446" s="11" t="s">
        <v>20</v>
      </c>
      <c r="L446" s="11">
        <v>121</v>
      </c>
    </row>
    <row r="447" spans="11:12" x14ac:dyDescent="0.35">
      <c r="K447" s="11" t="s">
        <v>20</v>
      </c>
      <c r="L447" s="11">
        <v>106</v>
      </c>
    </row>
    <row r="448" spans="11:12" x14ac:dyDescent="0.35">
      <c r="K448" s="11" t="s">
        <v>20</v>
      </c>
      <c r="L448" s="11">
        <v>142</v>
      </c>
    </row>
    <row r="449" spans="11:12" x14ac:dyDescent="0.35">
      <c r="K449" s="11" t="s">
        <v>20</v>
      </c>
      <c r="L449" s="11">
        <v>233</v>
      </c>
    </row>
    <row r="450" spans="11:12" x14ac:dyDescent="0.35">
      <c r="K450" s="11" t="s">
        <v>20</v>
      </c>
      <c r="L450" s="11">
        <v>218</v>
      </c>
    </row>
    <row r="451" spans="11:12" x14ac:dyDescent="0.35">
      <c r="K451" s="11" t="s">
        <v>20</v>
      </c>
      <c r="L451" s="11">
        <v>76</v>
      </c>
    </row>
    <row r="452" spans="11:12" x14ac:dyDescent="0.35">
      <c r="K452" s="11" t="s">
        <v>20</v>
      </c>
      <c r="L452" s="11">
        <v>43</v>
      </c>
    </row>
    <row r="453" spans="11:12" x14ac:dyDescent="0.35">
      <c r="K453" s="11" t="s">
        <v>20</v>
      </c>
      <c r="L453" s="11">
        <v>221</v>
      </c>
    </row>
    <row r="454" spans="11:12" x14ac:dyDescent="0.35">
      <c r="K454" s="11" t="s">
        <v>20</v>
      </c>
      <c r="L454" s="11">
        <v>2805</v>
      </c>
    </row>
    <row r="455" spans="11:12" x14ac:dyDescent="0.35">
      <c r="K455" s="11" t="s">
        <v>20</v>
      </c>
      <c r="L455" s="11">
        <v>68</v>
      </c>
    </row>
    <row r="456" spans="11:12" x14ac:dyDescent="0.35">
      <c r="K456" s="11" t="s">
        <v>20</v>
      </c>
      <c r="L456" s="11">
        <v>183</v>
      </c>
    </row>
    <row r="457" spans="11:12" x14ac:dyDescent="0.35">
      <c r="K457" s="11" t="s">
        <v>20</v>
      </c>
      <c r="L457" s="11">
        <v>133</v>
      </c>
    </row>
    <row r="458" spans="11:12" x14ac:dyDescent="0.35">
      <c r="K458" s="11" t="s">
        <v>20</v>
      </c>
      <c r="L458" s="11">
        <v>2489</v>
      </c>
    </row>
    <row r="459" spans="11:12" x14ac:dyDescent="0.35">
      <c r="K459" s="11" t="s">
        <v>20</v>
      </c>
      <c r="L459" s="11">
        <v>69</v>
      </c>
    </row>
    <row r="460" spans="11:12" x14ac:dyDescent="0.35">
      <c r="K460" s="11" t="s">
        <v>20</v>
      </c>
      <c r="L460" s="11">
        <v>279</v>
      </c>
    </row>
    <row r="461" spans="11:12" x14ac:dyDescent="0.35">
      <c r="K461" s="11" t="s">
        <v>20</v>
      </c>
      <c r="L461" s="11">
        <v>210</v>
      </c>
    </row>
    <row r="462" spans="11:12" x14ac:dyDescent="0.35">
      <c r="K462" s="11" t="s">
        <v>20</v>
      </c>
      <c r="L462" s="11">
        <v>2100</v>
      </c>
    </row>
    <row r="463" spans="11:12" x14ac:dyDescent="0.35">
      <c r="K463" s="11" t="s">
        <v>20</v>
      </c>
      <c r="L463" s="11">
        <v>252</v>
      </c>
    </row>
    <row r="464" spans="11:12" x14ac:dyDescent="0.35">
      <c r="K464" s="11" t="s">
        <v>20</v>
      </c>
      <c r="L464" s="11">
        <v>1280</v>
      </c>
    </row>
    <row r="465" spans="11:12" x14ac:dyDescent="0.35">
      <c r="K465" s="11" t="s">
        <v>20</v>
      </c>
      <c r="L465" s="11">
        <v>157</v>
      </c>
    </row>
    <row r="466" spans="11:12" x14ac:dyDescent="0.35">
      <c r="K466" s="11" t="s">
        <v>20</v>
      </c>
      <c r="L466" s="11">
        <v>194</v>
      </c>
    </row>
    <row r="467" spans="11:12" x14ac:dyDescent="0.35">
      <c r="K467" s="11" t="s">
        <v>20</v>
      </c>
      <c r="L467" s="11">
        <v>82</v>
      </c>
    </row>
    <row r="468" spans="11:12" x14ac:dyDescent="0.35">
      <c r="K468" s="11" t="s">
        <v>20</v>
      </c>
      <c r="L468" s="11">
        <v>4233</v>
      </c>
    </row>
    <row r="469" spans="11:12" x14ac:dyDescent="0.35">
      <c r="K469" s="11" t="s">
        <v>20</v>
      </c>
      <c r="L469" s="11">
        <v>1297</v>
      </c>
    </row>
    <row r="470" spans="11:12" x14ac:dyDescent="0.35">
      <c r="K470" s="11" t="s">
        <v>20</v>
      </c>
      <c r="L470" s="11">
        <v>165</v>
      </c>
    </row>
    <row r="471" spans="11:12" x14ac:dyDescent="0.35">
      <c r="K471" s="11" t="s">
        <v>20</v>
      </c>
      <c r="L471" s="11">
        <v>119</v>
      </c>
    </row>
    <row r="472" spans="11:12" x14ac:dyDescent="0.35">
      <c r="K472" s="11" t="s">
        <v>20</v>
      </c>
      <c r="L472" s="11">
        <v>1797</v>
      </c>
    </row>
    <row r="473" spans="11:12" x14ac:dyDescent="0.35">
      <c r="K473" s="11" t="s">
        <v>20</v>
      </c>
      <c r="L473" s="11">
        <v>261</v>
      </c>
    </row>
    <row r="474" spans="11:12" x14ac:dyDescent="0.35">
      <c r="K474" s="11" t="s">
        <v>20</v>
      </c>
      <c r="L474" s="11">
        <v>157</v>
      </c>
    </row>
    <row r="475" spans="11:12" x14ac:dyDescent="0.35">
      <c r="K475" s="11" t="s">
        <v>20</v>
      </c>
      <c r="L475" s="11">
        <v>3533</v>
      </c>
    </row>
    <row r="476" spans="11:12" x14ac:dyDescent="0.35">
      <c r="K476" s="11" t="s">
        <v>20</v>
      </c>
      <c r="L476" s="11">
        <v>155</v>
      </c>
    </row>
    <row r="477" spans="11:12" x14ac:dyDescent="0.35">
      <c r="K477" s="11" t="s">
        <v>20</v>
      </c>
      <c r="L477" s="11">
        <v>132</v>
      </c>
    </row>
    <row r="478" spans="11:12" x14ac:dyDescent="0.35">
      <c r="K478" s="11" t="s">
        <v>20</v>
      </c>
      <c r="L478" s="11">
        <v>1354</v>
      </c>
    </row>
    <row r="479" spans="11:12" x14ac:dyDescent="0.35">
      <c r="K479" s="11" t="s">
        <v>20</v>
      </c>
      <c r="L479" s="11">
        <v>48</v>
      </c>
    </row>
    <row r="480" spans="11:12" x14ac:dyDescent="0.35">
      <c r="K480" s="11" t="s">
        <v>20</v>
      </c>
      <c r="L480" s="11">
        <v>110</v>
      </c>
    </row>
    <row r="481" spans="11:12" x14ac:dyDescent="0.35">
      <c r="K481" s="11" t="s">
        <v>20</v>
      </c>
      <c r="L481" s="11">
        <v>172</v>
      </c>
    </row>
    <row r="482" spans="11:12" x14ac:dyDescent="0.35">
      <c r="K482" s="11" t="s">
        <v>20</v>
      </c>
      <c r="L482" s="11">
        <v>307</v>
      </c>
    </row>
    <row r="483" spans="11:12" x14ac:dyDescent="0.35">
      <c r="K483" s="11" t="s">
        <v>20</v>
      </c>
      <c r="L483" s="11">
        <v>160</v>
      </c>
    </row>
    <row r="484" spans="11:12" x14ac:dyDescent="0.35">
      <c r="K484" s="11" t="s">
        <v>20</v>
      </c>
      <c r="L484" s="11">
        <v>1467</v>
      </c>
    </row>
    <row r="485" spans="11:12" x14ac:dyDescent="0.35">
      <c r="K485" s="11" t="s">
        <v>20</v>
      </c>
      <c r="L485" s="11">
        <v>2662</v>
      </c>
    </row>
    <row r="486" spans="11:12" x14ac:dyDescent="0.35">
      <c r="K486" s="11" t="s">
        <v>20</v>
      </c>
      <c r="L486" s="11">
        <v>452</v>
      </c>
    </row>
    <row r="487" spans="11:12" x14ac:dyDescent="0.35">
      <c r="K487" s="11" t="s">
        <v>20</v>
      </c>
      <c r="L487" s="11">
        <v>158</v>
      </c>
    </row>
    <row r="488" spans="11:12" x14ac:dyDescent="0.35">
      <c r="K488" s="11" t="s">
        <v>20</v>
      </c>
      <c r="L488" s="11">
        <v>225</v>
      </c>
    </row>
    <row r="489" spans="11:12" x14ac:dyDescent="0.35">
      <c r="K489" s="11" t="s">
        <v>20</v>
      </c>
      <c r="L489" s="11">
        <v>65</v>
      </c>
    </row>
    <row r="490" spans="11:12" x14ac:dyDescent="0.35">
      <c r="K490" s="11" t="s">
        <v>20</v>
      </c>
      <c r="L490" s="11">
        <v>163</v>
      </c>
    </row>
    <row r="491" spans="11:12" x14ac:dyDescent="0.35">
      <c r="K491" s="11" t="s">
        <v>20</v>
      </c>
      <c r="L491" s="11">
        <v>85</v>
      </c>
    </row>
    <row r="492" spans="11:12" x14ac:dyDescent="0.35">
      <c r="K492" s="11" t="s">
        <v>20</v>
      </c>
      <c r="L492" s="11">
        <v>217</v>
      </c>
    </row>
    <row r="493" spans="11:12" x14ac:dyDescent="0.35">
      <c r="K493" s="11" t="s">
        <v>20</v>
      </c>
      <c r="L493" s="11">
        <v>150</v>
      </c>
    </row>
    <row r="494" spans="11:12" x14ac:dyDescent="0.35">
      <c r="K494" s="11" t="s">
        <v>20</v>
      </c>
      <c r="L494" s="11">
        <v>3272</v>
      </c>
    </row>
    <row r="495" spans="11:12" x14ac:dyDescent="0.35">
      <c r="K495" s="11" t="s">
        <v>20</v>
      </c>
      <c r="L495" s="11">
        <v>300</v>
      </c>
    </row>
    <row r="496" spans="11:12" x14ac:dyDescent="0.35">
      <c r="K496" s="11" t="s">
        <v>20</v>
      </c>
      <c r="L496" s="11">
        <v>126</v>
      </c>
    </row>
    <row r="497" spans="11:12" x14ac:dyDescent="0.35">
      <c r="K497" s="11" t="s">
        <v>20</v>
      </c>
      <c r="L497" s="11">
        <v>2320</v>
      </c>
    </row>
    <row r="498" spans="11:12" x14ac:dyDescent="0.35">
      <c r="K498" s="11" t="s">
        <v>20</v>
      </c>
      <c r="L498" s="11">
        <v>81</v>
      </c>
    </row>
    <row r="499" spans="11:12" x14ac:dyDescent="0.35">
      <c r="K499" s="11" t="s">
        <v>20</v>
      </c>
      <c r="L499" s="11">
        <v>1887</v>
      </c>
    </row>
    <row r="500" spans="11:12" x14ac:dyDescent="0.35">
      <c r="K500" s="11" t="s">
        <v>20</v>
      </c>
      <c r="L500" s="11">
        <v>4358</v>
      </c>
    </row>
    <row r="501" spans="11:12" x14ac:dyDescent="0.35">
      <c r="K501" s="11" t="s">
        <v>20</v>
      </c>
      <c r="L501" s="11">
        <v>53</v>
      </c>
    </row>
    <row r="502" spans="11:12" x14ac:dyDescent="0.35">
      <c r="K502" s="11" t="s">
        <v>20</v>
      </c>
      <c r="L502" s="11">
        <v>2414</v>
      </c>
    </row>
    <row r="503" spans="11:12" x14ac:dyDescent="0.35">
      <c r="K503" s="11" t="s">
        <v>20</v>
      </c>
      <c r="L503" s="11">
        <v>80</v>
      </c>
    </row>
    <row r="504" spans="11:12" x14ac:dyDescent="0.35">
      <c r="K504" s="11" t="s">
        <v>20</v>
      </c>
      <c r="L504" s="11">
        <v>193</v>
      </c>
    </row>
    <row r="505" spans="11:12" x14ac:dyDescent="0.35">
      <c r="K505" s="11" t="s">
        <v>20</v>
      </c>
      <c r="L505" s="11">
        <v>52</v>
      </c>
    </row>
    <row r="506" spans="11:12" x14ac:dyDescent="0.35">
      <c r="K506" s="11" t="s">
        <v>20</v>
      </c>
      <c r="L506" s="11">
        <v>290</v>
      </c>
    </row>
    <row r="507" spans="11:12" x14ac:dyDescent="0.35">
      <c r="K507" s="11" t="s">
        <v>20</v>
      </c>
      <c r="L507" s="11">
        <v>122</v>
      </c>
    </row>
    <row r="508" spans="11:12" x14ac:dyDescent="0.35">
      <c r="K508" s="11" t="s">
        <v>20</v>
      </c>
      <c r="L508" s="11">
        <v>1470</v>
      </c>
    </row>
    <row r="509" spans="11:12" x14ac:dyDescent="0.35">
      <c r="K509" s="11" t="s">
        <v>20</v>
      </c>
      <c r="L509" s="11">
        <v>165</v>
      </c>
    </row>
    <row r="510" spans="11:12" x14ac:dyDescent="0.35">
      <c r="K510" s="11" t="s">
        <v>20</v>
      </c>
      <c r="L510" s="11">
        <v>182</v>
      </c>
    </row>
    <row r="511" spans="11:12" x14ac:dyDescent="0.35">
      <c r="K511" s="11" t="s">
        <v>20</v>
      </c>
      <c r="L511" s="11">
        <v>199</v>
      </c>
    </row>
    <row r="512" spans="11:12" x14ac:dyDescent="0.35">
      <c r="K512" s="11" t="s">
        <v>20</v>
      </c>
      <c r="L512" s="11">
        <v>56</v>
      </c>
    </row>
    <row r="513" spans="11:12" x14ac:dyDescent="0.35">
      <c r="K513" s="11" t="s">
        <v>20</v>
      </c>
      <c r="L513" s="11">
        <v>1460</v>
      </c>
    </row>
    <row r="514" spans="11:12" x14ac:dyDescent="0.35">
      <c r="K514" s="11" t="s">
        <v>20</v>
      </c>
      <c r="L514" s="11">
        <v>123</v>
      </c>
    </row>
    <row r="515" spans="11:12" x14ac:dyDescent="0.35">
      <c r="K515" s="11" t="s">
        <v>20</v>
      </c>
      <c r="L515" s="11">
        <v>159</v>
      </c>
    </row>
    <row r="516" spans="11:12" x14ac:dyDescent="0.35">
      <c r="K516" s="11" t="s">
        <v>20</v>
      </c>
      <c r="L516" s="11">
        <v>110</v>
      </c>
    </row>
    <row r="517" spans="11:12" x14ac:dyDescent="0.35">
      <c r="K517" s="11" t="s">
        <v>20</v>
      </c>
      <c r="L517" s="11">
        <v>236</v>
      </c>
    </row>
    <row r="518" spans="11:12" x14ac:dyDescent="0.35">
      <c r="K518" s="11" t="s">
        <v>20</v>
      </c>
      <c r="L518" s="11">
        <v>191</v>
      </c>
    </row>
    <row r="519" spans="11:12" x14ac:dyDescent="0.35">
      <c r="K519" s="11" t="s">
        <v>20</v>
      </c>
      <c r="L519" s="11">
        <v>3934</v>
      </c>
    </row>
    <row r="520" spans="11:12" x14ac:dyDescent="0.35">
      <c r="K520" s="11" t="s">
        <v>20</v>
      </c>
      <c r="L520" s="11">
        <v>80</v>
      </c>
    </row>
    <row r="521" spans="11:12" x14ac:dyDescent="0.35">
      <c r="K521" s="11" t="s">
        <v>20</v>
      </c>
      <c r="L521" s="11">
        <v>462</v>
      </c>
    </row>
    <row r="522" spans="11:12" x14ac:dyDescent="0.35">
      <c r="K522" s="11" t="s">
        <v>20</v>
      </c>
      <c r="L522" s="11">
        <v>179</v>
      </c>
    </row>
    <row r="523" spans="11:12" x14ac:dyDescent="0.35">
      <c r="K523" s="11" t="s">
        <v>20</v>
      </c>
      <c r="L523" s="11">
        <v>1866</v>
      </c>
    </row>
    <row r="524" spans="11:12" x14ac:dyDescent="0.35">
      <c r="K524" s="11" t="s">
        <v>20</v>
      </c>
      <c r="L524" s="11">
        <v>156</v>
      </c>
    </row>
    <row r="525" spans="11:12" x14ac:dyDescent="0.35">
      <c r="K525" s="11" t="s">
        <v>20</v>
      </c>
      <c r="L525" s="11">
        <v>255</v>
      </c>
    </row>
    <row r="526" spans="11:12" x14ac:dyDescent="0.35">
      <c r="K526" s="11" t="s">
        <v>20</v>
      </c>
      <c r="L526" s="11">
        <v>2261</v>
      </c>
    </row>
    <row r="527" spans="11:12" x14ac:dyDescent="0.35">
      <c r="K527" s="11" t="s">
        <v>20</v>
      </c>
      <c r="L527" s="11">
        <v>40</v>
      </c>
    </row>
    <row r="528" spans="11:12" x14ac:dyDescent="0.35">
      <c r="K528" s="11" t="s">
        <v>20</v>
      </c>
      <c r="L528" s="11">
        <v>2289</v>
      </c>
    </row>
    <row r="529" spans="11:12" x14ac:dyDescent="0.35">
      <c r="K529" s="11" t="s">
        <v>20</v>
      </c>
      <c r="L529" s="11">
        <v>65</v>
      </c>
    </row>
    <row r="530" spans="11:12" x14ac:dyDescent="0.35">
      <c r="K530" s="11" t="s">
        <v>20</v>
      </c>
      <c r="L530" s="11">
        <v>3777</v>
      </c>
    </row>
    <row r="531" spans="11:12" x14ac:dyDescent="0.35">
      <c r="K531" s="11" t="s">
        <v>20</v>
      </c>
      <c r="L531" s="11">
        <v>184</v>
      </c>
    </row>
    <row r="532" spans="11:12" x14ac:dyDescent="0.35">
      <c r="K532" s="11" t="s">
        <v>20</v>
      </c>
      <c r="L532" s="11">
        <v>85</v>
      </c>
    </row>
    <row r="533" spans="11:12" x14ac:dyDescent="0.35">
      <c r="K533" s="11" t="s">
        <v>20</v>
      </c>
      <c r="L533" s="11">
        <v>144</v>
      </c>
    </row>
    <row r="534" spans="11:12" x14ac:dyDescent="0.35">
      <c r="K534" s="11" t="s">
        <v>20</v>
      </c>
      <c r="L534" s="11">
        <v>1902</v>
      </c>
    </row>
    <row r="535" spans="11:12" x14ac:dyDescent="0.35">
      <c r="K535" s="11" t="s">
        <v>20</v>
      </c>
      <c r="L535" s="11">
        <v>105</v>
      </c>
    </row>
    <row r="536" spans="11:12" x14ac:dyDescent="0.35">
      <c r="K536" s="11" t="s">
        <v>20</v>
      </c>
      <c r="L536" s="11">
        <v>132</v>
      </c>
    </row>
    <row r="537" spans="11:12" x14ac:dyDescent="0.35">
      <c r="K537" s="11" t="s">
        <v>20</v>
      </c>
      <c r="L537" s="11">
        <v>96</v>
      </c>
    </row>
    <row r="538" spans="11:12" x14ac:dyDescent="0.35">
      <c r="K538" s="11" t="s">
        <v>20</v>
      </c>
      <c r="L538" s="11">
        <v>114</v>
      </c>
    </row>
    <row r="539" spans="11:12" x14ac:dyDescent="0.35">
      <c r="K539" s="11" t="s">
        <v>20</v>
      </c>
      <c r="L539" s="11">
        <v>203</v>
      </c>
    </row>
    <row r="540" spans="11:12" x14ac:dyDescent="0.35">
      <c r="K540" s="11" t="s">
        <v>20</v>
      </c>
      <c r="L540" s="11">
        <v>1559</v>
      </c>
    </row>
    <row r="541" spans="11:12" x14ac:dyDescent="0.35">
      <c r="K541" s="11" t="s">
        <v>20</v>
      </c>
      <c r="L541" s="11">
        <v>1548</v>
      </c>
    </row>
    <row r="542" spans="11:12" x14ac:dyDescent="0.35">
      <c r="K542" s="11" t="s">
        <v>20</v>
      </c>
      <c r="L542" s="11">
        <v>80</v>
      </c>
    </row>
    <row r="543" spans="11:12" x14ac:dyDescent="0.35">
      <c r="K543" s="11" t="s">
        <v>20</v>
      </c>
      <c r="L543" s="11">
        <v>131</v>
      </c>
    </row>
    <row r="544" spans="11:12" x14ac:dyDescent="0.35">
      <c r="K544" s="11" t="s">
        <v>20</v>
      </c>
      <c r="L544" s="11">
        <v>112</v>
      </c>
    </row>
    <row r="545" spans="11:12" x14ac:dyDescent="0.35">
      <c r="K545" s="11" t="s">
        <v>20</v>
      </c>
      <c r="L545" s="11">
        <v>155</v>
      </c>
    </row>
    <row r="546" spans="11:12" x14ac:dyDescent="0.35">
      <c r="K546" s="11" t="s">
        <v>20</v>
      </c>
      <c r="L546" s="11">
        <v>266</v>
      </c>
    </row>
    <row r="547" spans="11:12" x14ac:dyDescent="0.35">
      <c r="K547" s="11" t="s">
        <v>20</v>
      </c>
      <c r="L547" s="11">
        <v>155</v>
      </c>
    </row>
    <row r="548" spans="11:12" x14ac:dyDescent="0.35">
      <c r="K548" s="11" t="s">
        <v>20</v>
      </c>
      <c r="L548" s="11">
        <v>207</v>
      </c>
    </row>
    <row r="549" spans="11:12" x14ac:dyDescent="0.35">
      <c r="K549" s="11" t="s">
        <v>20</v>
      </c>
      <c r="L549" s="11">
        <v>245</v>
      </c>
    </row>
    <row r="550" spans="11:12" x14ac:dyDescent="0.35">
      <c r="K550" s="11" t="s">
        <v>20</v>
      </c>
      <c r="L550" s="11">
        <v>1573</v>
      </c>
    </row>
    <row r="551" spans="11:12" x14ac:dyDescent="0.35">
      <c r="K551" s="11" t="s">
        <v>20</v>
      </c>
      <c r="L551" s="11">
        <v>114</v>
      </c>
    </row>
    <row r="552" spans="11:12" x14ac:dyDescent="0.35">
      <c r="K552" s="11" t="s">
        <v>20</v>
      </c>
      <c r="L552" s="11">
        <v>93</v>
      </c>
    </row>
    <row r="553" spans="11:12" x14ac:dyDescent="0.35">
      <c r="K553" s="11" t="s">
        <v>20</v>
      </c>
      <c r="L553" s="11">
        <v>1681</v>
      </c>
    </row>
    <row r="554" spans="11:12" x14ac:dyDescent="0.35">
      <c r="K554" s="11" t="s">
        <v>20</v>
      </c>
      <c r="L554" s="11">
        <v>32</v>
      </c>
    </row>
    <row r="555" spans="11:12" x14ac:dyDescent="0.35">
      <c r="K555" s="11" t="s">
        <v>20</v>
      </c>
      <c r="L555" s="11">
        <v>135</v>
      </c>
    </row>
    <row r="556" spans="11:12" x14ac:dyDescent="0.35">
      <c r="K556" s="11" t="s">
        <v>20</v>
      </c>
      <c r="L556" s="11">
        <v>140</v>
      </c>
    </row>
    <row r="557" spans="11:12" x14ac:dyDescent="0.35">
      <c r="K557" s="11" t="s">
        <v>20</v>
      </c>
      <c r="L557" s="11">
        <v>92</v>
      </c>
    </row>
    <row r="558" spans="11:12" x14ac:dyDescent="0.35">
      <c r="K558" s="11" t="s">
        <v>20</v>
      </c>
      <c r="L558" s="11">
        <v>1015</v>
      </c>
    </row>
    <row r="559" spans="11:12" x14ac:dyDescent="0.35">
      <c r="K559" s="11" t="s">
        <v>20</v>
      </c>
      <c r="L559" s="11">
        <v>323</v>
      </c>
    </row>
    <row r="560" spans="11:12" x14ac:dyDescent="0.35">
      <c r="K560" s="11" t="s">
        <v>20</v>
      </c>
      <c r="L560" s="11">
        <v>2326</v>
      </c>
    </row>
    <row r="561" spans="11:12" x14ac:dyDescent="0.35">
      <c r="K561" s="11" t="s">
        <v>20</v>
      </c>
      <c r="L561" s="11">
        <v>381</v>
      </c>
    </row>
    <row r="562" spans="11:12" x14ac:dyDescent="0.35">
      <c r="K562" s="11" t="s">
        <v>20</v>
      </c>
      <c r="L562" s="11">
        <v>480</v>
      </c>
    </row>
    <row r="563" spans="11:12" x14ac:dyDescent="0.35">
      <c r="K563" s="11" t="s">
        <v>20</v>
      </c>
      <c r="L563" s="11">
        <v>226</v>
      </c>
    </row>
    <row r="564" spans="11:12" x14ac:dyDescent="0.35">
      <c r="K564" s="11" t="s">
        <v>20</v>
      </c>
      <c r="L564" s="11">
        <v>241</v>
      </c>
    </row>
    <row r="565" spans="11:12" x14ac:dyDescent="0.35">
      <c r="K565" s="12" t="s">
        <v>20</v>
      </c>
      <c r="L565" s="12">
        <v>132</v>
      </c>
    </row>
    <row r="566" spans="11:12" x14ac:dyDescent="0.35">
      <c r="K566">
        <v>564</v>
      </c>
      <c r="L566">
        <f>SUBTOTAL(109,L2:L565)</f>
        <v>478855</v>
      </c>
    </row>
  </sheetData>
  <phoneticPr fontId="18" type="noConversion"/>
  <conditionalFormatting sqref="A2:A365">
    <cfRule type="containsText" dxfId="13" priority="8" operator="containsText" text="live">
      <formula>NOT(ISERROR(SEARCH("live",A2)))</formula>
    </cfRule>
    <cfRule type="containsText" dxfId="12" priority="9" operator="containsText" text="live">
      <formula>NOT(ISERROR(SEARCH("live",A2)))</formula>
    </cfRule>
    <cfRule type="containsText" dxfId="11" priority="10" operator="containsText" text="failed">
      <formula>NOT(ISERROR(SEARCH("failed",A2)))</formula>
    </cfRule>
    <cfRule type="containsText" dxfId="10" priority="11" operator="containsText" text="live">
      <formula>NOT(ISERROR(SEARCH("live",A2)))</formula>
    </cfRule>
    <cfRule type="containsText" dxfId="9" priority="12" operator="containsText" text="canceled">
      <formula>NOT(ISERROR(SEARCH("canceled",A2)))</formula>
    </cfRule>
    <cfRule type="containsText" dxfId="8" priority="13" operator="containsText" text="successful">
      <formula>NOT(ISERROR(SEARCH("successful",A2)))</formula>
    </cfRule>
    <cfRule type="containsText" dxfId="7" priority="14" operator="containsText" text="failed">
      <formula>NOT(ISERROR(SEARCH("failed",A2)))</formula>
    </cfRule>
  </conditionalFormatting>
  <conditionalFormatting sqref="K2:K565">
    <cfRule type="containsText" dxfId="6" priority="1" operator="containsText" text="live">
      <formula>NOT(ISERROR(SEARCH("live",K2)))</formula>
    </cfRule>
    <cfRule type="containsText" dxfId="5" priority="2" operator="containsText" text="live">
      <formula>NOT(ISERROR(SEARCH("live",K2)))</formula>
    </cfRule>
    <cfRule type="containsText" dxfId="4" priority="3" operator="containsText" text="failed">
      <formula>NOT(ISERROR(SEARCH("failed",K2)))</formula>
    </cfRule>
    <cfRule type="containsText" dxfId="3" priority="4" operator="containsText" text="live">
      <formula>NOT(ISERROR(SEARCH("live",K2)))</formula>
    </cfRule>
    <cfRule type="containsText" dxfId="2" priority="5" operator="containsText" text="canceled">
      <formula>NOT(ISERROR(SEARCH("canceled",K2)))</formula>
    </cfRule>
    <cfRule type="containsText" dxfId="1" priority="6" operator="containsText" text="successful">
      <formula>NOT(ISERROR(SEARCH("successful",K2)))</formula>
    </cfRule>
    <cfRule type="containsText" dxfId="0" priority="7" operator="containsText" text="failed">
      <formula>NOT(ISERROR(SEARCH("failed",K2)))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parent category</vt:lpstr>
      <vt:lpstr>Pivot subcategory</vt:lpstr>
      <vt:lpstr>Pivot year</vt:lpstr>
      <vt:lpstr>Goal amount and success</vt:lpstr>
      <vt:lpstr>Summary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Melissa Judy</cp:lastModifiedBy>
  <dcterms:created xsi:type="dcterms:W3CDTF">2021-09-29T18:52:28Z</dcterms:created>
  <dcterms:modified xsi:type="dcterms:W3CDTF">2024-03-29T15:09:51Z</dcterms:modified>
</cp:coreProperties>
</file>